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euser\scc\GPOFOLDERS\scarb\Desktop\Schools Accountancy\School Funding\Budget 2017-18\"/>
    </mc:Choice>
  </mc:AlternateContent>
  <xr:revisionPtr revIDLastSave="0" documentId="8_{22D89DEC-4EEC-41F4-807D-94E4D2032F6B}" xr6:coauthVersionLast="47" xr6:coauthVersionMax="47" xr10:uidLastSave="{00000000-0000-0000-0000-000000000000}"/>
  <bookViews>
    <workbookView xWindow="23880" yWindow="-120" windowWidth="20640" windowHeight="11160" xr2:uid="{00000000-000D-0000-FFFF-FFFF00000000}"/>
  </bookViews>
  <sheets>
    <sheet name="Main Menu" sheetId="1" r:id="rId1"/>
    <sheet name="Data Input" sheetId="5" r:id="rId2"/>
    <sheet name="School Funding Summary" sheetId="2" r:id="rId3"/>
    <sheet name="3 Year Schools Block &amp; MFG" sheetId="4" r:id="rId4"/>
    <sheet name="Sheet1" sheetId="7" state="hidden" r:id="rId5"/>
    <sheet name="16-17 Budgets" sheetId="8" state="hidden" r:id="rId6"/>
    <sheet name="New ISB" sheetId="9" state="hidden" r:id="rId7"/>
    <sheet name="Adjusted Factors" sheetId="10" state="hidden" r:id="rId8"/>
    <sheet name="De-Delegation" sheetId="11" state="hidden" r:id="rId9"/>
    <sheet name="DfE No" sheetId="12" state="hidden" r:id="rId10"/>
    <sheet name="Baselines MFG" sheetId="13" state="hidden" r:id="rId11"/>
    <sheet name="Baseline MFG Disapp" sheetId="14" state="hidden" r:id="rId12"/>
    <sheet name="NOR" sheetId="15" state="hidden" r:id="rId13"/>
    <sheet name="Rates 16-17" sheetId="16" state="hidden" r:id="rId14"/>
    <sheet name="Sheet2" sheetId="17" state="hidden" r:id="rId15"/>
  </sheets>
  <externalReferences>
    <externalReference r:id="rId16"/>
  </externalReferences>
  <definedNames>
    <definedName name="_xlnm._FilterDatabase" localSheetId="5" hidden="1">'16-17 Budgets'!$A$3:$U$205</definedName>
    <definedName name="_xlnm._FilterDatabase" localSheetId="7" hidden="1">'Adjusted Factors'!$A$4:$BR$326</definedName>
    <definedName name="_xlnm._FilterDatabase" localSheetId="11" hidden="1">'Baseline MFG Disapp'!$A$3:$BG$300</definedName>
    <definedName name="data" localSheetId="12">'[1]Baseline MFG Disapp'!$A:$D</definedName>
    <definedName name="data" localSheetId="13">'[1]Baseline MFG Disapp'!$A:$D</definedName>
    <definedName name="_xlnm.Print_Area" localSheetId="3">'3 Year Schools Block &amp; MFG'!$C$1:$AF$123</definedName>
    <definedName name="_xlnm.Print_Area" localSheetId="6">'New ISB'!$A$1:$BK$326</definedName>
    <definedName name="_xlnm.Print_Area" localSheetId="2">'School Funding Summary'!$A$1:$E$65</definedName>
    <definedName name="_xlnm.Print_Titles" localSheetId="10">'Baselines MFG'!$1:$10</definedName>
    <definedName name="_xlnm.Print_Titles" localSheetId="6">'New ISB'!$4:$5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C12" i="2" l="1"/>
  <c r="D12" i="2" s="1"/>
  <c r="C10" i="2"/>
  <c r="D10" i="2" s="1"/>
  <c r="D9" i="2" l="1"/>
  <c r="C9" i="2"/>
  <c r="C13" i="5" l="1"/>
  <c r="S97" i="4" s="1"/>
  <c r="F96" i="4"/>
  <c r="S96" i="4" s="1"/>
  <c r="AB96" i="4" s="1"/>
  <c r="AC14" i="4"/>
  <c r="AC13" i="4"/>
  <c r="T14" i="4"/>
  <c r="T13" i="4"/>
  <c r="D13" i="5" l="1"/>
  <c r="AB97" i="4" s="1"/>
  <c r="Q61" i="4" l="1"/>
  <c r="Z61" i="4" s="1"/>
  <c r="AD35" i="4"/>
  <c r="AB35" i="4"/>
  <c r="U35" i="4"/>
  <c r="S35" i="4"/>
  <c r="J7" i="1"/>
  <c r="D3" i="4"/>
  <c r="A2" i="2"/>
  <c r="A3" i="2" s="1"/>
  <c r="H1" i="5" s="1"/>
  <c r="B11" i="2" s="1"/>
  <c r="C11" i="2" s="1"/>
  <c r="D11" i="2" s="1"/>
  <c r="A1" i="5"/>
  <c r="B17" i="5" l="1"/>
  <c r="B18" i="5"/>
  <c r="B16" i="5"/>
  <c r="D4" i="4"/>
  <c r="B4" i="4" s="1"/>
  <c r="H23" i="4" s="1"/>
  <c r="AD64" i="4"/>
  <c r="B7" i="5"/>
  <c r="H35" i="4"/>
  <c r="F35" i="4"/>
  <c r="BK302" i="14"/>
  <c r="BK301" i="14"/>
  <c r="BK300" i="14"/>
  <c r="BK299" i="14"/>
  <c r="BK298" i="14"/>
  <c r="BK297" i="14"/>
  <c r="BK296" i="14"/>
  <c r="BK295" i="14"/>
  <c r="BK294" i="14"/>
  <c r="BK293" i="14"/>
  <c r="BK292" i="14"/>
  <c r="BK291" i="14"/>
  <c r="BK290" i="14"/>
  <c r="BK289" i="14"/>
  <c r="BK288" i="14"/>
  <c r="BK287" i="14"/>
  <c r="BK286" i="14"/>
  <c r="BK285" i="14"/>
  <c r="BK284" i="14"/>
  <c r="BK283" i="14"/>
  <c r="BK282" i="14"/>
  <c r="BK281" i="14"/>
  <c r="BK280" i="14"/>
  <c r="BK279" i="14"/>
  <c r="BK278" i="14"/>
  <c r="BK277" i="14"/>
  <c r="BK276" i="14"/>
  <c r="BK275" i="14"/>
  <c r="BK274" i="14"/>
  <c r="BK273" i="14"/>
  <c r="BK272" i="14"/>
  <c r="BK271" i="14"/>
  <c r="BK270" i="14"/>
  <c r="BK269" i="14"/>
  <c r="BK268" i="14"/>
  <c r="BK267" i="14"/>
  <c r="BK266" i="14"/>
  <c r="BK265" i="14"/>
  <c r="BK264" i="14"/>
  <c r="BK263" i="14"/>
  <c r="BK262" i="14"/>
  <c r="BK261" i="14"/>
  <c r="BK260" i="14"/>
  <c r="BK259" i="14"/>
  <c r="BK258" i="14"/>
  <c r="BK257" i="14"/>
  <c r="BK256" i="14"/>
  <c r="BK255" i="14"/>
  <c r="BK254" i="14"/>
  <c r="BK253" i="14"/>
  <c r="BK252" i="14"/>
  <c r="BK251" i="14"/>
  <c r="BK250" i="14"/>
  <c r="BK249" i="14"/>
  <c r="BK248" i="14"/>
  <c r="BK247" i="14"/>
  <c r="BK246" i="14"/>
  <c r="BK245" i="14"/>
  <c r="BK244" i="14"/>
  <c r="BK243" i="14"/>
  <c r="BK242" i="14"/>
  <c r="BK241" i="14"/>
  <c r="BK240" i="14"/>
  <c r="BK239" i="14"/>
  <c r="BK238" i="14"/>
  <c r="BK237" i="14"/>
  <c r="BK236" i="14"/>
  <c r="BK235" i="14"/>
  <c r="BK234" i="14"/>
  <c r="BK233" i="14"/>
  <c r="BK232" i="14"/>
  <c r="BK231" i="14"/>
  <c r="BK230" i="14"/>
  <c r="BK229" i="14"/>
  <c r="BK228" i="14"/>
  <c r="BK227" i="14"/>
  <c r="BK226" i="14"/>
  <c r="BK225" i="14"/>
  <c r="BK224" i="14"/>
  <c r="BK223" i="14"/>
  <c r="BK222" i="14"/>
  <c r="BK221" i="14"/>
  <c r="BK220" i="14"/>
  <c r="BK219" i="14"/>
  <c r="BK218" i="14"/>
  <c r="BK217" i="14"/>
  <c r="BK216" i="14"/>
  <c r="BK215" i="14"/>
  <c r="BK214" i="14"/>
  <c r="BK213" i="14"/>
  <c r="BK212" i="14"/>
  <c r="BK211" i="14"/>
  <c r="BK210" i="14"/>
  <c r="BK209" i="14"/>
  <c r="BK208" i="14"/>
  <c r="BK207" i="14"/>
  <c r="BK206" i="14"/>
  <c r="BK205" i="14"/>
  <c r="BK204" i="14"/>
  <c r="BK203" i="14"/>
  <c r="BK202" i="14"/>
  <c r="BK201" i="14"/>
  <c r="BK200" i="14"/>
  <c r="BK199" i="14"/>
  <c r="BK198" i="14"/>
  <c r="BK197" i="14"/>
  <c r="BK196" i="14"/>
  <c r="BK195" i="14"/>
  <c r="BK194" i="14"/>
  <c r="BK193" i="14"/>
  <c r="BK192" i="14"/>
  <c r="BK191" i="14"/>
  <c r="BK190" i="14"/>
  <c r="BK189" i="14"/>
  <c r="BK188" i="14"/>
  <c r="BK187" i="14"/>
  <c r="BK186" i="14"/>
  <c r="BK185" i="14"/>
  <c r="BK184" i="14"/>
  <c r="BK183" i="14"/>
  <c r="BK182" i="14"/>
  <c r="BK181" i="14"/>
  <c r="BK180" i="14"/>
  <c r="BK179" i="14"/>
  <c r="BK178" i="14"/>
  <c r="BK177" i="14"/>
  <c r="BK176" i="14"/>
  <c r="BK175" i="14"/>
  <c r="BK174" i="14"/>
  <c r="BK173" i="14"/>
  <c r="BK172" i="14"/>
  <c r="BK171" i="14"/>
  <c r="BK170" i="14"/>
  <c r="BK169" i="14"/>
  <c r="BK168" i="14"/>
  <c r="BK167" i="14"/>
  <c r="BK166" i="14"/>
  <c r="BK165" i="14"/>
  <c r="BK164" i="14"/>
  <c r="BK163" i="14"/>
  <c r="BK162" i="14"/>
  <c r="BK161" i="14"/>
  <c r="BK160" i="14"/>
  <c r="BK159" i="14"/>
  <c r="BK158" i="14"/>
  <c r="BK157" i="14"/>
  <c r="BK156" i="14"/>
  <c r="BK155" i="14"/>
  <c r="BK154" i="14"/>
  <c r="BK153" i="14"/>
  <c r="BK152" i="14"/>
  <c r="BK151" i="14"/>
  <c r="BK150" i="14"/>
  <c r="BK149" i="14"/>
  <c r="BK148" i="14"/>
  <c r="BK147" i="14"/>
  <c r="BK146" i="14"/>
  <c r="BK145" i="14"/>
  <c r="BK144" i="14"/>
  <c r="BK143" i="14"/>
  <c r="BK142" i="14"/>
  <c r="BK141" i="14"/>
  <c r="BK140" i="14"/>
  <c r="BK139" i="14"/>
  <c r="BK138" i="14"/>
  <c r="BK137" i="14"/>
  <c r="BK136" i="14"/>
  <c r="BK135" i="14"/>
  <c r="BK134" i="14"/>
  <c r="BK133" i="14"/>
  <c r="BK132" i="14"/>
  <c r="BK131" i="14"/>
  <c r="BK130" i="14"/>
  <c r="BK129" i="14"/>
  <c r="BK128" i="14"/>
  <c r="BK127" i="14"/>
  <c r="BK126" i="14"/>
  <c r="BK125" i="14"/>
  <c r="BK124" i="14"/>
  <c r="BK123" i="14"/>
  <c r="BK122" i="14"/>
  <c r="BK121" i="14"/>
  <c r="BK120" i="14"/>
  <c r="BK119" i="14"/>
  <c r="BK118" i="14"/>
  <c r="BK117" i="14"/>
  <c r="BK116" i="14"/>
  <c r="BK115" i="14"/>
  <c r="BK114" i="14"/>
  <c r="BK113" i="14"/>
  <c r="BK112" i="14"/>
  <c r="BK111" i="14"/>
  <c r="BK110" i="14"/>
  <c r="BK109" i="14"/>
  <c r="BK108" i="14"/>
  <c r="BK107" i="14"/>
  <c r="BK106" i="14"/>
  <c r="BK105" i="14"/>
  <c r="BK104" i="14"/>
  <c r="BK103" i="14"/>
  <c r="BK102" i="14"/>
  <c r="BK101" i="14"/>
  <c r="BK100" i="14"/>
  <c r="BK99" i="14"/>
  <c r="BK98" i="14"/>
  <c r="BK97" i="14"/>
  <c r="BK96" i="14"/>
  <c r="BK95" i="14"/>
  <c r="BK94" i="14"/>
  <c r="BK93" i="14"/>
  <c r="BK92" i="14"/>
  <c r="BK91" i="14"/>
  <c r="BK90" i="14"/>
  <c r="BK89" i="14"/>
  <c r="BK88" i="14"/>
  <c r="BK87" i="14"/>
  <c r="BK86" i="14"/>
  <c r="BK85" i="14"/>
  <c r="BK84" i="14"/>
  <c r="BK83" i="14"/>
  <c r="BK82" i="14"/>
  <c r="BK81" i="14"/>
  <c r="BK80" i="14"/>
  <c r="BK79" i="14"/>
  <c r="BK78" i="14"/>
  <c r="BK77" i="14"/>
  <c r="BK76" i="14"/>
  <c r="BK75" i="14"/>
  <c r="BK74" i="14"/>
  <c r="BK73" i="14"/>
  <c r="BK72" i="14"/>
  <c r="BK71" i="14"/>
  <c r="BK70" i="14"/>
  <c r="BK69" i="14"/>
  <c r="BK68" i="14"/>
  <c r="BK67" i="14"/>
  <c r="BK66" i="14"/>
  <c r="BK65" i="14"/>
  <c r="BK64" i="14"/>
  <c r="BK63" i="14"/>
  <c r="BK62" i="14"/>
  <c r="BK61" i="14"/>
  <c r="BK60" i="14"/>
  <c r="BK59" i="14"/>
  <c r="BK58" i="14"/>
  <c r="BK57" i="14"/>
  <c r="BK56" i="14"/>
  <c r="BK55" i="14"/>
  <c r="BK54" i="14"/>
  <c r="BK53" i="14"/>
  <c r="BK52" i="14"/>
  <c r="BK51" i="14"/>
  <c r="BK50" i="14"/>
  <c r="BK49" i="14"/>
  <c r="BK48" i="14"/>
  <c r="BK47" i="14"/>
  <c r="BK46" i="14"/>
  <c r="BK45" i="14"/>
  <c r="BK44" i="14"/>
  <c r="BK43" i="14"/>
  <c r="BK42" i="14"/>
  <c r="BK41" i="14"/>
  <c r="BK40" i="14"/>
  <c r="BK39" i="14"/>
  <c r="BK38" i="14"/>
  <c r="BK37" i="14"/>
  <c r="BK36" i="14"/>
  <c r="BK35" i="14"/>
  <c r="BK34" i="14"/>
  <c r="BK33" i="14"/>
  <c r="BK32" i="14"/>
  <c r="BK31" i="14"/>
  <c r="BK30" i="14"/>
  <c r="BK29" i="14"/>
  <c r="BK28" i="14"/>
  <c r="BK27" i="14"/>
  <c r="BK26" i="14"/>
  <c r="BK25" i="14"/>
  <c r="BK24" i="14"/>
  <c r="BK23" i="14"/>
  <c r="BK22" i="14"/>
  <c r="BK21" i="14"/>
  <c r="BK20" i="14"/>
  <c r="BK19" i="14"/>
  <c r="BK18" i="14"/>
  <c r="BK17" i="14"/>
  <c r="BK16" i="14"/>
  <c r="BK15" i="14"/>
  <c r="BK14" i="14"/>
  <c r="BK13" i="14"/>
  <c r="BK12" i="14"/>
  <c r="BK11" i="14"/>
  <c r="BK10" i="14"/>
  <c r="BK9" i="14"/>
  <c r="BK8" i="14"/>
  <c r="BK7" i="14"/>
  <c r="BK6" i="14"/>
  <c r="BK5" i="14"/>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3" i="8"/>
  <c r="A184" i="8"/>
  <c r="A185" i="8"/>
  <c r="A186" i="8"/>
  <c r="A187" i="8"/>
  <c r="A188" i="8"/>
  <c r="A189" i="8"/>
  <c r="A190" i="8"/>
  <c r="A191" i="8"/>
  <c r="A192" i="8"/>
  <c r="A193" i="8"/>
  <c r="A194" i="8"/>
  <c r="A195" i="8"/>
  <c r="A196" i="8"/>
  <c r="A197" i="8"/>
  <c r="A198" i="8"/>
  <c r="A199" i="8"/>
  <c r="A200" i="8"/>
  <c r="A201" i="8"/>
  <c r="A202" i="8"/>
  <c r="A203" i="8"/>
  <c r="A204" i="8"/>
  <c r="A205" i="8"/>
  <c r="B9" i="2" l="1"/>
  <c r="AF36" i="4"/>
  <c r="D27" i="2" s="1"/>
  <c r="W36" i="4"/>
  <c r="C27" i="2" s="1"/>
  <c r="G19" i="4"/>
  <c r="G20" i="4"/>
  <c r="J39" i="4"/>
  <c r="B28" i="2" s="1"/>
  <c r="J36" i="4"/>
  <c r="B27" i="2" s="1"/>
  <c r="G22" i="4"/>
  <c r="G14" i="4"/>
  <c r="G50" i="4" s="1"/>
  <c r="H24" i="4"/>
  <c r="G31" i="4"/>
  <c r="I31" i="4" s="1"/>
  <c r="H22" i="4"/>
  <c r="G21" i="4"/>
  <c r="W38" i="4"/>
  <c r="G23" i="4"/>
  <c r="G28" i="4"/>
  <c r="I28" i="4" s="1"/>
  <c r="J28" i="4" s="1"/>
  <c r="H25" i="4"/>
  <c r="J43" i="4"/>
  <c r="D43" i="4" s="1"/>
  <c r="G30" i="4"/>
  <c r="I30" i="4" s="1"/>
  <c r="W39" i="4"/>
  <c r="C28" i="2" s="1"/>
  <c r="AF37" i="4"/>
  <c r="D25" i="2" s="1"/>
  <c r="G32" i="4"/>
  <c r="I32" i="4" s="1"/>
  <c r="G17" i="4"/>
  <c r="H19" i="4"/>
  <c r="G29" i="4"/>
  <c r="I29" i="4" s="1"/>
  <c r="H20" i="4"/>
  <c r="G25" i="4"/>
  <c r="AF38" i="4"/>
  <c r="D26" i="2" s="1"/>
  <c r="W37" i="4"/>
  <c r="C25" i="2" s="1"/>
  <c r="B21" i="5"/>
  <c r="G24" i="4"/>
  <c r="J38" i="4"/>
  <c r="B26" i="2" s="1"/>
  <c r="H21" i="4"/>
  <c r="D61" i="4"/>
  <c r="H114" i="4" s="1"/>
  <c r="H18" i="4"/>
  <c r="G12" i="4"/>
  <c r="J37" i="4"/>
  <c r="B25" i="2" s="1"/>
  <c r="T49" i="4"/>
  <c r="B22" i="5"/>
  <c r="B20" i="5"/>
  <c r="B9" i="5"/>
  <c r="G13" i="4"/>
  <c r="AC50" i="4"/>
  <c r="AF39" i="4"/>
  <c r="D28" i="2" s="1"/>
  <c r="B8" i="5"/>
  <c r="V13" i="4"/>
  <c r="F68" i="4" l="1"/>
  <c r="T12" i="4"/>
  <c r="T51" i="4" s="1"/>
  <c r="V51" i="4" s="1"/>
  <c r="AC12" i="4"/>
  <c r="AC51" i="4" s="1"/>
  <c r="AE51" i="4" s="1"/>
  <c r="V49" i="4"/>
  <c r="I14" i="4"/>
  <c r="H116" i="4"/>
  <c r="AB68" i="4"/>
  <c r="I20" i="4"/>
  <c r="I50" i="4"/>
  <c r="G48" i="4"/>
  <c r="I48" i="4" s="1"/>
  <c r="J29" i="4"/>
  <c r="AB69" i="4"/>
  <c r="S68" i="4"/>
  <c r="B29" i="2"/>
  <c r="D75" i="4"/>
  <c r="F84" i="4"/>
  <c r="AB84" i="4"/>
  <c r="J31" i="4"/>
  <c r="G51" i="4"/>
  <c r="I51" i="4" s="1"/>
  <c r="I17" i="4"/>
  <c r="F67" i="4"/>
  <c r="F83" i="4"/>
  <c r="AD116" i="4"/>
  <c r="AE50" i="4"/>
  <c r="I18" i="4"/>
  <c r="I19" i="4"/>
  <c r="I12" i="4"/>
  <c r="AB82" i="4"/>
  <c r="AB83" i="4"/>
  <c r="S82" i="4"/>
  <c r="AB67" i="4" s="1"/>
  <c r="AE14" i="4"/>
  <c r="F69" i="4"/>
  <c r="U114" i="4"/>
  <c r="F82" i="4"/>
  <c r="S67" i="4" s="1"/>
  <c r="U116" i="4"/>
  <c r="H64" i="4"/>
  <c r="S83" i="4"/>
  <c r="D89" i="4"/>
  <c r="S84" i="4"/>
  <c r="H80" i="4"/>
  <c r="H108" i="4" s="1"/>
  <c r="AD114" i="4"/>
  <c r="S69" i="4"/>
  <c r="U64" i="4"/>
  <c r="T50" i="4"/>
  <c r="V50" i="4" s="1"/>
  <c r="V14" i="4"/>
  <c r="G49" i="4"/>
  <c r="I49" i="4" s="1"/>
  <c r="I13" i="4"/>
  <c r="AC49" i="4"/>
  <c r="AE49" i="4" s="1"/>
  <c r="AE13" i="4"/>
  <c r="AC48" i="4" l="1"/>
  <c r="AE48" i="4" s="1"/>
  <c r="AF48" i="4" s="1"/>
  <c r="D30" i="2" s="1"/>
  <c r="U85" i="4"/>
  <c r="H85" i="4"/>
  <c r="H87" i="4" s="1"/>
  <c r="H91" i="4" s="1"/>
  <c r="D105" i="4"/>
  <c r="Q75" i="4"/>
  <c r="Z89" i="4"/>
  <c r="Z105" i="4" s="1"/>
  <c r="AE12" i="4"/>
  <c r="AF35" i="4" s="1"/>
  <c r="U71" i="4"/>
  <c r="Q89" i="4"/>
  <c r="T48" i="4"/>
  <c r="V48" i="4" s="1"/>
  <c r="W48" i="4" s="1"/>
  <c r="V12" i="4"/>
  <c r="W13" i="4" s="1"/>
  <c r="J48" i="4"/>
  <c r="B30" i="2" s="1"/>
  <c r="H71" i="4"/>
  <c r="AD71" i="4"/>
  <c r="AD85" i="4"/>
  <c r="I22" i="4"/>
  <c r="I24" i="4"/>
  <c r="J13" i="4"/>
  <c r="J35" i="4"/>
  <c r="B24" i="2" s="1"/>
  <c r="I21" i="4"/>
  <c r="I23" i="4"/>
  <c r="I25" i="4"/>
  <c r="D37" i="2"/>
  <c r="C37" i="2"/>
  <c r="AF13" i="4" l="1"/>
  <c r="W35" i="4"/>
  <c r="Z75" i="4"/>
  <c r="Q105" i="4"/>
  <c r="J17" i="4"/>
  <c r="J41" i="4" s="1"/>
  <c r="J45" i="4" s="1"/>
  <c r="J53" i="4" s="1"/>
  <c r="B37" i="2"/>
  <c r="H65" i="4" l="1"/>
  <c r="H73" i="4" s="1"/>
  <c r="H77" i="4" s="1"/>
  <c r="F94" i="4" s="1"/>
  <c r="L3" i="4"/>
  <c r="D94" i="4" l="1"/>
  <c r="F100" i="4"/>
  <c r="F105" i="4" s="1"/>
  <c r="F99" i="4"/>
  <c r="H105" i="4"/>
  <c r="J105" i="4" l="1"/>
  <c r="H110" i="4" s="1"/>
  <c r="H112" i="4" s="1"/>
  <c r="H118" i="4" s="1"/>
  <c r="O36" i="4"/>
  <c r="N36" i="4"/>
  <c r="M36" i="4"/>
  <c r="U65" i="4" l="1"/>
  <c r="U73" i="4" s="1"/>
  <c r="U77" i="4" s="1"/>
  <c r="U105" i="4" s="1"/>
  <c r="C105" i="4"/>
  <c r="M2" i="4"/>
  <c r="D55" i="2"/>
  <c r="C55" i="2"/>
  <c r="D24" i="2"/>
  <c r="D63" i="2" s="1"/>
  <c r="D38" i="2"/>
  <c r="C38" i="2"/>
  <c r="C24" i="2"/>
  <c r="C63" i="2" s="1"/>
  <c r="D14" i="2"/>
  <c r="B38" i="2"/>
  <c r="B63" i="2"/>
  <c r="B55" i="2"/>
  <c r="C14" i="2" l="1"/>
  <c r="D40" i="2"/>
  <c r="C40" i="2"/>
  <c r="B14" i="2"/>
  <c r="B40" i="2"/>
  <c r="D10" i="5" l="1"/>
  <c r="C10" i="5"/>
  <c r="B21" i="2"/>
  <c r="O38" i="4" l="1"/>
  <c r="N13" i="4"/>
  <c r="N20" i="4" s="1"/>
  <c r="M38" i="4"/>
  <c r="B23" i="2"/>
  <c r="B22" i="2"/>
  <c r="B61" i="2" s="1"/>
  <c r="Q4" i="4"/>
  <c r="Q3" i="4"/>
  <c r="O13" i="4"/>
  <c r="O32" i="4" s="1"/>
  <c r="M13" i="4"/>
  <c r="M28" i="4" s="1"/>
  <c r="B10" i="5"/>
  <c r="T20" i="4" l="1"/>
  <c r="AC20" i="4"/>
  <c r="T28" i="4"/>
  <c r="V28" i="4" s="1"/>
  <c r="W28" i="4" s="1"/>
  <c r="C21" i="2" s="1"/>
  <c r="AC28" i="4"/>
  <c r="AE28" i="4" s="1"/>
  <c r="AF28" i="4" s="1"/>
  <c r="D21" i="2" s="1"/>
  <c r="AC32" i="4"/>
  <c r="AE32" i="4" s="1"/>
  <c r="T32" i="4"/>
  <c r="V32" i="4" s="1"/>
  <c r="C26" i="2"/>
  <c r="N22" i="4"/>
  <c r="N23" i="4"/>
  <c r="N21" i="4"/>
  <c r="N31" i="4"/>
  <c r="N19" i="4"/>
  <c r="N29" i="4"/>
  <c r="N25" i="4"/>
  <c r="N24" i="4"/>
  <c r="N17" i="4"/>
  <c r="O25" i="4"/>
  <c r="O19" i="4"/>
  <c r="O24" i="4"/>
  <c r="O21" i="4"/>
  <c r="O18" i="4"/>
  <c r="O30" i="4"/>
  <c r="T30" i="4" s="1"/>
  <c r="O23" i="4"/>
  <c r="B20" i="2"/>
  <c r="B62" i="2" s="1"/>
  <c r="B64" i="2" s="1"/>
  <c r="O20" i="4"/>
  <c r="O22" i="4"/>
  <c r="C19" i="2"/>
  <c r="C30" i="2"/>
  <c r="Z4" i="4"/>
  <c r="Z3" i="4"/>
  <c r="D19" i="2"/>
  <c r="AD23" i="4" l="1"/>
  <c r="U23" i="4"/>
  <c r="AD24" i="4"/>
  <c r="U24" i="4"/>
  <c r="T24" i="4"/>
  <c r="AC24" i="4"/>
  <c r="T31" i="4"/>
  <c r="V31" i="4" s="1"/>
  <c r="W31" i="4" s="1"/>
  <c r="C23" i="2" s="1"/>
  <c r="AC31" i="4"/>
  <c r="AE31" i="4" s="1"/>
  <c r="AF31" i="4" s="1"/>
  <c r="D23" i="2" s="1"/>
  <c r="U22" i="4"/>
  <c r="AD22" i="4"/>
  <c r="AC30" i="4"/>
  <c r="AE30" i="4" s="1"/>
  <c r="V30" i="4"/>
  <c r="AD19" i="4"/>
  <c r="U19" i="4"/>
  <c r="T25" i="4"/>
  <c r="AC25" i="4"/>
  <c r="T21" i="4"/>
  <c r="AC21" i="4"/>
  <c r="AD20" i="4"/>
  <c r="AE20" i="4" s="1"/>
  <c r="U20" i="4"/>
  <c r="V20" i="4" s="1"/>
  <c r="AD18" i="4"/>
  <c r="AE18" i="4" s="1"/>
  <c r="U18" i="4"/>
  <c r="V18" i="4" s="1"/>
  <c r="U25" i="4"/>
  <c r="AD25" i="4"/>
  <c r="T29" i="4"/>
  <c r="V29" i="4" s="1"/>
  <c r="AC29" i="4"/>
  <c r="AE29" i="4" s="1"/>
  <c r="T23" i="4"/>
  <c r="AC23" i="4"/>
  <c r="U21" i="4"/>
  <c r="AD21" i="4"/>
  <c r="T17" i="4"/>
  <c r="V17" i="4" s="1"/>
  <c r="AC17" i="4"/>
  <c r="AE17" i="4" s="1"/>
  <c r="T19" i="4"/>
  <c r="AC19" i="4"/>
  <c r="T22" i="4"/>
  <c r="AC22" i="4"/>
  <c r="B19" i="2"/>
  <c r="B32" i="2" s="1"/>
  <c r="B43" i="2" s="1"/>
  <c r="B49" i="2" s="1"/>
  <c r="B54" i="2" s="1"/>
  <c r="B58" i="2" s="1"/>
  <c r="AE19" i="4" l="1"/>
  <c r="AE23" i="4"/>
  <c r="V22" i="4"/>
  <c r="V23" i="4"/>
  <c r="V19" i="4"/>
  <c r="AE25" i="4"/>
  <c r="V25" i="4"/>
  <c r="AF29" i="4"/>
  <c r="D22" i="2" s="1"/>
  <c r="D61" i="2" s="1"/>
  <c r="AE21" i="4"/>
  <c r="AE24" i="4"/>
  <c r="AE22" i="4"/>
  <c r="W29" i="4"/>
  <c r="C22" i="2" s="1"/>
  <c r="C61" i="2" s="1"/>
  <c r="V21" i="4"/>
  <c r="V24" i="4"/>
  <c r="AF17" i="4" l="1"/>
  <c r="D20" i="2" s="1"/>
  <c r="D62" i="2" s="1"/>
  <c r="D64" i="2" s="1"/>
  <c r="W17" i="4"/>
  <c r="W41" i="4" s="1"/>
  <c r="U80" i="4" s="1"/>
  <c r="AF41" i="4" l="1"/>
  <c r="AD80" i="4" s="1"/>
  <c r="AD108" i="4" s="1"/>
  <c r="C20" i="2"/>
  <c r="C62" i="2" s="1"/>
  <c r="C64" i="2" s="1"/>
  <c r="U108" i="4"/>
  <c r="U87" i="4"/>
  <c r="U91" i="4" s="1"/>
  <c r="S94" i="4" s="1"/>
  <c r="S100" i="4" l="1"/>
  <c r="S99" i="4"/>
  <c r="AD87" i="4"/>
  <c r="AD91" i="4" s="1"/>
  <c r="Q94" i="4"/>
  <c r="S105" i="4" l="1"/>
  <c r="W105" i="4" s="1"/>
  <c r="W43" i="4" s="1"/>
  <c r="P105" i="4" l="1"/>
  <c r="U110" i="4"/>
  <c r="U112" i="4" s="1"/>
  <c r="AD65" i="4" s="1"/>
  <c r="U118" i="4"/>
  <c r="Q43" i="4"/>
  <c r="W45" i="4"/>
  <c r="W53" i="4" s="1"/>
  <c r="C29" i="2"/>
  <c r="C32" i="2" s="1"/>
  <c r="C43" i="2" s="1"/>
  <c r="C49" i="2" s="1"/>
  <c r="C54" i="2" s="1"/>
  <c r="C58" i="2" s="1"/>
  <c r="AD73" i="4" l="1"/>
  <c r="AD77" i="4" s="1"/>
  <c r="AD105" i="4" l="1"/>
  <c r="AB94" i="4"/>
  <c r="AB100" i="4" l="1"/>
  <c r="AB105" i="4" s="1"/>
  <c r="AF105" i="4" s="1"/>
  <c r="AB99" i="4"/>
  <c r="Z94" i="4"/>
  <c r="AF43" i="4" l="1"/>
  <c r="AD110" i="4"/>
  <c r="AD112" i="4" s="1"/>
  <c r="AD118" i="4" s="1"/>
  <c r="Y105" i="4"/>
  <c r="Z43" i="4" l="1"/>
  <c r="D29" i="2"/>
  <c r="D32" i="2" s="1"/>
  <c r="D43" i="2" s="1"/>
  <c r="D49" i="2" s="1"/>
  <c r="D54" i="2" s="1"/>
  <c r="D58" i="2" s="1"/>
  <c r="AF45" i="4"/>
  <c r="AF5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jgilmore-pyle</author>
    <author>PAREKH, Mukesh</author>
    <author>KONTIDOU, Fani</author>
    <author>BAXTER, William</author>
  </authors>
  <commentList>
    <comment ref="AF4" authorId="0" shapeId="0" xr:uid="{00000000-0006-0000-0600-000001000000}">
      <text>
        <r>
          <rPr>
            <sz val="8"/>
            <color indexed="81"/>
            <rFont val="Tahoma"/>
            <family val="2"/>
          </rPr>
          <t xml:space="preserve">The sum of the pupil-led factors (columns E:AB) plus lump sum and sparsity factor (columns AC, AD and AJ)  multiplied by the Fringe Factor (Adjusted Factors column H)-1
</t>
        </r>
        <r>
          <rPr>
            <sz val="9"/>
            <color indexed="81"/>
            <rFont val="Tahoma"/>
            <family val="2"/>
          </rPr>
          <t xml:space="preserve">
</t>
        </r>
      </text>
    </comment>
    <comment ref="AP4" authorId="1" shapeId="0" xr:uid="{00000000-0006-0000-0600-000002000000}">
      <text>
        <r>
          <rPr>
            <sz val="8"/>
            <color indexed="81"/>
            <rFont val="Tahoma"/>
            <family val="2"/>
          </rPr>
          <t xml:space="preserve">Sum of columns E to G
</t>
        </r>
      </text>
    </comment>
    <comment ref="AQ4" authorId="1" shapeId="0" xr:uid="{00000000-0006-0000-0600-000003000000}">
      <text>
        <r>
          <rPr>
            <sz val="8"/>
            <color indexed="81"/>
            <rFont val="Tahoma"/>
            <family val="2"/>
          </rPr>
          <t xml:space="preserve">Sum of columns H to AB
</t>
        </r>
      </text>
    </comment>
    <comment ref="AR4" authorId="1" shapeId="0" xr:uid="{00000000-0006-0000-0600-000004000000}">
      <text>
        <r>
          <rPr>
            <sz val="8"/>
            <color indexed="81"/>
            <rFont val="Tahoma"/>
            <family val="2"/>
          </rPr>
          <t xml:space="preserve">Sum of columns AC to AN
</t>
        </r>
      </text>
    </comment>
    <comment ref="AS4" authorId="1" shapeId="0" xr:uid="{00000000-0006-0000-0600-000005000000}">
      <text>
        <r>
          <rPr>
            <sz val="8"/>
            <color indexed="81"/>
            <rFont val="Tahoma"/>
            <family val="2"/>
          </rPr>
          <t>% Notional SEN entered in the Proforma tab multiplied by the relevant factors</t>
        </r>
      </text>
    </comment>
    <comment ref="AT4" authorId="1" shapeId="0" xr:uid="{00000000-0006-0000-0600-000006000000}">
      <text>
        <r>
          <rPr>
            <sz val="8"/>
            <color indexed="81"/>
            <rFont val="Tahoma"/>
            <family val="2"/>
          </rPr>
          <t>Sum of columns AO to AQ plus column U of the Local Factors sheet 
(Other Adjustment to 15-16 Budget shares)</t>
        </r>
      </text>
    </comment>
    <comment ref="AU4" authorId="1" shapeId="0" xr:uid="{00000000-0006-0000-0600-000007000000}">
      <text>
        <r>
          <rPr>
            <sz val="8"/>
            <color indexed="81"/>
            <rFont val="Tahoma"/>
            <family val="2"/>
          </rPr>
          <t xml:space="preserve">Total Schools Block funding allocated to primary phase pupils. The proportion of Primary NOR (incl reception uplift if applicable) to Total NOR has been used to apportion the funding from all the non-pupil-led factors and LAC.
</t>
        </r>
      </text>
    </comment>
    <comment ref="AV4" authorId="1" shapeId="0" xr:uid="{00000000-0006-0000-0600-000008000000}">
      <text>
        <r>
          <rPr>
            <sz val="8"/>
            <color indexed="81"/>
            <rFont val="Tahoma"/>
            <family val="2"/>
          </rPr>
          <t xml:space="preserve">Total Schools Block funding allocated to secondary phase pupils. The proportion of Secondary NOR to Total NOR has been used to apportion the funding from all the non-pupil-led factors and LAC.
</t>
        </r>
      </text>
    </comment>
    <comment ref="AW4" authorId="1" shapeId="0" xr:uid="{00000000-0006-0000-0600-000009000000}">
      <text>
        <r>
          <rPr>
            <sz val="8"/>
            <color indexed="81"/>
            <rFont val="Tahoma"/>
            <family val="2"/>
          </rPr>
          <t>Total 17-18 Allocation - (Lump sum + Sparsity funding) * fringe factor - Rates - 17-18 Total MFG Approved Exclusions</t>
        </r>
      </text>
    </comment>
    <comment ref="AX4" authorId="1" shapeId="0" xr:uid="{00000000-0006-0000-0600-00000A000000}">
      <text>
        <r>
          <rPr>
            <sz val="8"/>
            <color indexed="81"/>
            <rFont val="Tahoma"/>
            <family val="2"/>
          </rPr>
          <t>17-18 MFG Budget / 17-18 Base NOR</t>
        </r>
      </text>
    </comment>
    <comment ref="AZ4" authorId="1" shapeId="0" xr:uid="{00000000-0006-0000-0600-00000B000000}">
      <text>
        <r>
          <rPr>
            <sz val="8"/>
            <color indexed="81"/>
            <rFont val="Tahoma"/>
            <family val="2"/>
          </rPr>
          <t>(17-18 MFG Unit value- 16-17 MFG Unit Value) / 16-17 MFG Unit Value</t>
        </r>
      </text>
    </comment>
    <comment ref="BA4" authorId="2" shapeId="0" xr:uid="{00000000-0006-0000-0600-00000C000000}">
      <text>
        <r>
          <rPr>
            <sz val="8"/>
            <color indexed="81"/>
            <rFont val="Tahoma"/>
            <family val="2"/>
          </rPr>
          <t>The percentage by which the 16-17 MFG Unit Value is going to be adjusted depending on the capping and scaling factors selected</t>
        </r>
      </text>
    </comment>
    <comment ref="BB4" authorId="1" shapeId="0" xr:uid="{00000000-0006-0000-0600-00000D000000}">
      <text>
        <r>
          <rPr>
            <sz val="8"/>
            <color indexed="81"/>
            <rFont val="Tahoma"/>
            <family val="2"/>
          </rPr>
          <t>MFG Value adjustment * 16-17 MFG Unit Value * 17-18 Base NOR</t>
        </r>
      </text>
    </comment>
    <comment ref="BC4" authorId="1" shapeId="0" xr:uid="{00000000-0006-0000-0600-00000E000000}">
      <text>
        <r>
          <rPr>
            <sz val="8"/>
            <color indexed="81"/>
            <rFont val="Tahoma"/>
            <family val="2"/>
          </rPr>
          <t xml:space="preserve"> Total Allocation + 17-18 MFG adjustment</t>
        </r>
      </text>
    </comment>
    <comment ref="BD4" authorId="2" shapeId="0" xr:uid="{00000000-0006-0000-0600-00000F000000}">
      <text>
        <r>
          <rPr>
            <sz val="8"/>
            <color indexed="81"/>
            <rFont val="Tahoma"/>
            <family val="2"/>
          </rPr>
          <t xml:space="preserve">Post MFG Budget / 17-18 Base NOR </t>
        </r>
      </text>
    </comment>
    <comment ref="BE4" authorId="1" shapeId="0" xr:uid="{00000000-0006-0000-0600-000010000000}">
      <text>
        <r>
          <rPr>
            <sz val="8"/>
            <color indexed="81"/>
            <rFont val="Tahoma"/>
            <family val="2"/>
          </rPr>
          <t>(17-18 Post MFG per pupil Budget - 16-17 Post MFG per pupil SBS) / 16-17 Post MFG per pupil SBS</t>
        </r>
      </text>
    </comment>
    <comment ref="BF4" authorId="1" shapeId="0" xr:uid="{00000000-0006-0000-0600-000011000000}">
      <text>
        <r>
          <rPr>
            <sz val="8"/>
            <color indexed="81"/>
            <rFont val="Tahoma"/>
            <family val="2"/>
          </rPr>
          <t xml:space="preserve">Total De-delegation as a negative value as calculated in the De-delegation sheet
</t>
        </r>
      </text>
    </comment>
    <comment ref="BG4" authorId="1" shapeId="0" xr:uid="{00000000-0006-0000-0600-000012000000}">
      <text>
        <r>
          <rPr>
            <sz val="8"/>
            <color indexed="81"/>
            <rFont val="Tahoma"/>
            <family val="2"/>
          </rPr>
          <t>Post MFG Budget + De-delegation</t>
        </r>
      </text>
    </comment>
    <comment ref="BH4" authorId="3" shapeId="0" xr:uid="{00000000-0006-0000-0600-000013000000}">
      <text>
        <r>
          <rPr>
            <sz val="9"/>
            <color indexed="81"/>
            <rFont val="Tahoma"/>
            <family val="2"/>
          </rPr>
          <t>Total amount as a negative value as calculated in the Education Functions sheet</t>
        </r>
      </text>
    </comment>
    <comment ref="BI4" authorId="3" shapeId="0" xr:uid="{00000000-0006-0000-0600-000014000000}">
      <text>
        <r>
          <rPr>
            <sz val="9"/>
            <color indexed="81"/>
            <rFont val="Tahoma"/>
            <family val="2"/>
          </rPr>
          <t xml:space="preserve">Post De-delegation budget + Education functions for maintained schools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Davis</author>
  </authors>
  <commentList>
    <comment ref="AJ282" authorId="0" shapeId="0" xr:uid="{00000000-0006-0000-0A00-000001000000}">
      <text>
        <r>
          <rPr>
            <b/>
            <sz val="9"/>
            <color indexed="81"/>
            <rFont val="Tahoma"/>
            <family val="2"/>
          </rPr>
          <t>New Growing School - Exempt from MFG whilst Growing.</t>
        </r>
        <r>
          <rPr>
            <sz val="9"/>
            <color indexed="81"/>
            <rFont val="Tahoma"/>
            <family val="2"/>
          </rPr>
          <t xml:space="preserve">
</t>
        </r>
      </text>
    </comment>
    <comment ref="AJ315" authorId="0" shapeId="0" xr:uid="{00000000-0006-0000-0A00-000002000000}">
      <text>
        <r>
          <rPr>
            <b/>
            <sz val="9"/>
            <color indexed="81"/>
            <rFont val="Tahoma"/>
            <family val="2"/>
          </rPr>
          <t>New Growing School - Exempt from MFG whilst Growing.</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jgilmore-pyle</author>
    <author>PAREKH, Mukesh</author>
    <author>KONTIDOU, Fani</author>
    <author>BAXTER, William</author>
  </authors>
  <commentList>
    <comment ref="AE3" authorId="0" shapeId="0" xr:uid="{00000000-0006-0000-0B00-000001000000}">
      <text>
        <r>
          <rPr>
            <sz val="8"/>
            <color indexed="81"/>
            <rFont val="Tahoma"/>
            <family val="2"/>
          </rPr>
          <t xml:space="preserve">The sum of the pupil-led factors (columns E:AB) plus lump sum and sparsity factor (columns AC, AD and AJ)  multiplied by the Fringe Factor (Adjusted Factors column H)-1
</t>
        </r>
        <r>
          <rPr>
            <sz val="9"/>
            <color indexed="81"/>
            <rFont val="Tahoma"/>
            <family val="2"/>
          </rPr>
          <t xml:space="preserve">
</t>
        </r>
      </text>
    </comment>
    <comment ref="AO3" authorId="1" shapeId="0" xr:uid="{00000000-0006-0000-0B00-000002000000}">
      <text>
        <r>
          <rPr>
            <sz val="8"/>
            <color indexed="81"/>
            <rFont val="Tahoma"/>
            <family val="2"/>
          </rPr>
          <t xml:space="preserve">Sum of columns E to G
</t>
        </r>
      </text>
    </comment>
    <comment ref="AP3" authorId="1" shapeId="0" xr:uid="{00000000-0006-0000-0B00-000003000000}">
      <text>
        <r>
          <rPr>
            <sz val="8"/>
            <color indexed="81"/>
            <rFont val="Tahoma"/>
            <family val="2"/>
          </rPr>
          <t xml:space="preserve">Sum of columns H to AB
</t>
        </r>
      </text>
    </comment>
    <comment ref="AQ3" authorId="1" shapeId="0" xr:uid="{00000000-0006-0000-0B00-000004000000}">
      <text>
        <r>
          <rPr>
            <sz val="8"/>
            <color indexed="81"/>
            <rFont val="Tahoma"/>
            <family val="2"/>
          </rPr>
          <t xml:space="preserve">Sum of columns AC to AN
</t>
        </r>
      </text>
    </comment>
    <comment ref="AR3" authorId="1" shapeId="0" xr:uid="{00000000-0006-0000-0B00-000005000000}">
      <text>
        <r>
          <rPr>
            <sz val="8"/>
            <color indexed="81"/>
            <rFont val="Tahoma"/>
            <family val="2"/>
          </rPr>
          <t>% Notional SEN entered in the Proforma tab multiplied by the relevant factors</t>
        </r>
      </text>
    </comment>
    <comment ref="AS3" authorId="1" shapeId="0" xr:uid="{00000000-0006-0000-0B00-000006000000}">
      <text>
        <r>
          <rPr>
            <sz val="8"/>
            <color indexed="81"/>
            <rFont val="Tahoma"/>
            <family val="2"/>
          </rPr>
          <t>Sum of columns AO to AQ plus column U of the Local Factors sheet 
(Other Adjustment to 15-16 Budget shares)</t>
        </r>
      </text>
    </comment>
    <comment ref="AT3" authorId="1" shapeId="0" xr:uid="{00000000-0006-0000-0B00-000007000000}">
      <text>
        <r>
          <rPr>
            <sz val="8"/>
            <color indexed="81"/>
            <rFont val="Tahoma"/>
            <family val="2"/>
          </rPr>
          <t xml:space="preserve">Total Schools Block funding allocated to primary phase pupils. The proportion of Primary NOR (incl reception uplift if applicable) to Total NOR has been used to apportion the funding from all the non-pupil-led factors and LAC.
</t>
        </r>
      </text>
    </comment>
    <comment ref="AU3" authorId="1" shapeId="0" xr:uid="{00000000-0006-0000-0B00-000008000000}">
      <text>
        <r>
          <rPr>
            <sz val="8"/>
            <color indexed="81"/>
            <rFont val="Tahoma"/>
            <family val="2"/>
          </rPr>
          <t xml:space="preserve">Total Schools Block funding allocated to secondary phase pupils. The proportion of Secondary NOR to Total NOR has been used to apportion the funding from all the non-pupil-led factors and LAC.
</t>
        </r>
      </text>
    </comment>
    <comment ref="AV3" authorId="1" shapeId="0" xr:uid="{00000000-0006-0000-0B00-000009000000}">
      <text>
        <r>
          <rPr>
            <sz val="8"/>
            <color indexed="81"/>
            <rFont val="Tahoma"/>
            <family val="2"/>
          </rPr>
          <t>Total 17-18 Allocation - (Lump sum + Sparsity funding) * fringe factor - Rates - 17-18 Total MFG Approved Exclusions</t>
        </r>
      </text>
    </comment>
    <comment ref="AW3" authorId="1" shapeId="0" xr:uid="{00000000-0006-0000-0B00-00000A000000}">
      <text>
        <r>
          <rPr>
            <sz val="8"/>
            <color indexed="81"/>
            <rFont val="Tahoma"/>
            <family val="2"/>
          </rPr>
          <t>17-18 MFG Budget / 17-18 Base NOR</t>
        </r>
      </text>
    </comment>
    <comment ref="AY3" authorId="1" shapeId="0" xr:uid="{00000000-0006-0000-0B00-00000B000000}">
      <text>
        <r>
          <rPr>
            <sz val="8"/>
            <color indexed="81"/>
            <rFont val="Tahoma"/>
            <family val="2"/>
          </rPr>
          <t>(17-18 MFG Unit value- 16-17 MFG Unit Value) / 16-17 MFG Unit Value</t>
        </r>
      </text>
    </comment>
    <comment ref="AZ3" authorId="2" shapeId="0" xr:uid="{00000000-0006-0000-0B00-00000C000000}">
      <text>
        <r>
          <rPr>
            <sz val="8"/>
            <color indexed="81"/>
            <rFont val="Tahoma"/>
            <family val="2"/>
          </rPr>
          <t>The percentage by which the 16-17 MFG Unit Value is going to be adjusted depending on the capping and scaling factors selected</t>
        </r>
      </text>
    </comment>
    <comment ref="BA3" authorId="1" shapeId="0" xr:uid="{00000000-0006-0000-0B00-00000D000000}">
      <text>
        <r>
          <rPr>
            <sz val="8"/>
            <color indexed="81"/>
            <rFont val="Tahoma"/>
            <family val="2"/>
          </rPr>
          <t>MFG Value adjustment * 16-17 MFG Unit Value * 17-18 Base NOR</t>
        </r>
      </text>
    </comment>
    <comment ref="BB3" authorId="1" shapeId="0" xr:uid="{00000000-0006-0000-0B00-00000E000000}">
      <text>
        <r>
          <rPr>
            <sz val="8"/>
            <color indexed="81"/>
            <rFont val="Tahoma"/>
            <family val="2"/>
          </rPr>
          <t xml:space="preserve"> Total Allocation + 17-18 MFG adjustment</t>
        </r>
      </text>
    </comment>
    <comment ref="BC3" authorId="2" shapeId="0" xr:uid="{00000000-0006-0000-0B00-00000F000000}">
      <text>
        <r>
          <rPr>
            <sz val="8"/>
            <color indexed="81"/>
            <rFont val="Tahoma"/>
            <family val="2"/>
          </rPr>
          <t xml:space="preserve">Post MFG Budget / 17-18 Base NOR </t>
        </r>
      </text>
    </comment>
    <comment ref="BD3" authorId="1" shapeId="0" xr:uid="{00000000-0006-0000-0B00-000010000000}">
      <text>
        <r>
          <rPr>
            <sz val="8"/>
            <color indexed="81"/>
            <rFont val="Tahoma"/>
            <family val="2"/>
          </rPr>
          <t>(17-18 Post MFG per pupil Budget - 16-17 Post MFG per pupil SBS) / 16-17 Post MFG per pupil SBS</t>
        </r>
      </text>
    </comment>
    <comment ref="BE3" authorId="1" shapeId="0" xr:uid="{00000000-0006-0000-0B00-000011000000}">
      <text>
        <r>
          <rPr>
            <sz val="8"/>
            <color indexed="81"/>
            <rFont val="Tahoma"/>
            <family val="2"/>
          </rPr>
          <t xml:space="preserve">Total De-delegation as a negative value as calculated in the De-delegation sheet
</t>
        </r>
      </text>
    </comment>
    <comment ref="BF3" authorId="1" shapeId="0" xr:uid="{00000000-0006-0000-0B00-000012000000}">
      <text>
        <r>
          <rPr>
            <sz val="8"/>
            <color indexed="81"/>
            <rFont val="Tahoma"/>
            <family val="2"/>
          </rPr>
          <t>Post MFG Budget + De-delegation</t>
        </r>
      </text>
    </comment>
    <comment ref="BG3" authorId="3" shapeId="0" xr:uid="{00000000-0006-0000-0B00-000013000000}">
      <text>
        <r>
          <rPr>
            <sz val="9"/>
            <color indexed="81"/>
            <rFont val="Tahoma"/>
            <family val="2"/>
          </rPr>
          <t>Total amount as a negative value as calculated in the Education Functions sheet</t>
        </r>
      </text>
    </comment>
    <comment ref="BH3" authorId="3" shapeId="0" xr:uid="{00000000-0006-0000-0B00-000014000000}">
      <text>
        <r>
          <rPr>
            <sz val="9"/>
            <color indexed="81"/>
            <rFont val="Tahoma"/>
            <family val="2"/>
          </rPr>
          <t xml:space="preserve">Post De-delegation budget + Education functions for maintained schools
</t>
        </r>
      </text>
    </comment>
  </commentList>
</comments>
</file>

<file path=xl/sharedStrings.xml><?xml version="1.0" encoding="utf-8"?>
<sst xmlns="http://schemas.openxmlformats.org/spreadsheetml/2006/main" count="28900" uniqueCount="1407">
  <si>
    <t>SCHOOL</t>
  </si>
  <si>
    <t>ACADEMY</t>
  </si>
  <si>
    <t>SCHOOL NAME</t>
  </si>
  <si>
    <t>LAC</t>
  </si>
  <si>
    <t>EAL Primary</t>
  </si>
  <si>
    <t>EAL Secondary</t>
  </si>
  <si>
    <t>Lump Sum</t>
  </si>
  <si>
    <t>Sparsity</t>
  </si>
  <si>
    <t>Rates</t>
  </si>
  <si>
    <t>PFI</t>
  </si>
  <si>
    <t>MFG</t>
  </si>
  <si>
    <t>PRU Places</t>
  </si>
  <si>
    <t>Schools Block Allocation</t>
  </si>
  <si>
    <t>School Name:</t>
  </si>
  <si>
    <t>Prim or Sec</t>
  </si>
  <si>
    <t>School Number:</t>
  </si>
  <si>
    <t/>
  </si>
  <si>
    <t>Academy</t>
  </si>
  <si>
    <t>Pupil Led Factors</t>
  </si>
  <si>
    <t>1) Basic Entitlement Age Weighted Pupil Unit (AWPU)</t>
  </si>
  <si>
    <t>Number of Pupils</t>
  </si>
  <si>
    <t>Sub Total (£)</t>
  </si>
  <si>
    <t>Total (£)</t>
  </si>
  <si>
    <t>Reception Uplift</t>
  </si>
  <si>
    <t>Not Applied To Suffolk Formula</t>
  </si>
  <si>
    <t>Amount (£) Per Pupil</t>
  </si>
  <si>
    <t>Pupil Units</t>
  </si>
  <si>
    <t>Key Stage 3</t>
  </si>
  <si>
    <t>Key Stage 4</t>
  </si>
  <si>
    <t>2) Deprivation</t>
  </si>
  <si>
    <t>Primary Amount Per Pupil (£)</t>
  </si>
  <si>
    <t>Secondary Amount Per Pupil (£)</t>
  </si>
  <si>
    <t>Number of Eligible
Primary 
Pupils</t>
  </si>
  <si>
    <t>Number of Eligible Secondary Pupils</t>
  </si>
  <si>
    <t>3) Looked After Children (LAC)</t>
  </si>
  <si>
    <t>5) English As An Additional Language (EAL)</t>
  </si>
  <si>
    <t>Other Factors</t>
  </si>
  <si>
    <t>Lump Sum Per Primary School (£)</t>
  </si>
  <si>
    <t>Lump Sum Per Secondary School (£)</t>
  </si>
  <si>
    <t>Tapered Sparsity Lump Sum (£)</t>
  </si>
  <si>
    <t>Yes</t>
  </si>
  <si>
    <t>Rent</t>
  </si>
  <si>
    <t xml:space="preserve">Total Funding for Schools Block Formula (excluding MFG Funding Total) (£) : </t>
  </si>
  <si>
    <t xml:space="preserve">Total Funding for Schools Block Formula (including MFG Funding Total) (£) : </t>
  </si>
  <si>
    <t>New Delegation Included In Basic Entitlement (1)</t>
  </si>
  <si>
    <t>De Delegation - Funding Back To Local Authority</t>
  </si>
  <si>
    <t>Primary</t>
  </si>
  <si>
    <t>to do</t>
  </si>
  <si>
    <t>ALL</t>
  </si>
  <si>
    <t>PRI</t>
  </si>
  <si>
    <t>SEC</t>
  </si>
  <si>
    <t>2017-2018</t>
  </si>
  <si>
    <t>Total</t>
  </si>
  <si>
    <t>MFG Value</t>
  </si>
  <si>
    <t>Capping Value</t>
  </si>
  <si>
    <t>Estimated Schools Block Allocation</t>
  </si>
  <si>
    <t>2016-2017</t>
  </si>
  <si>
    <t>Percentages &amp; Count</t>
  </si>
  <si>
    <t>£'s</t>
  </si>
  <si>
    <t>MFG Calculation (MFG &amp; Capping)</t>
  </si>
  <si>
    <t>School</t>
  </si>
  <si>
    <t>School Number</t>
  </si>
  <si>
    <t>=</t>
  </si>
  <si>
    <t>Number On Roll (Oct 15)</t>
  </si>
  <si>
    <t>MFG 2016-17 £ per pupil</t>
  </si>
  <si>
    <t>Number On Roll (Oct 16)</t>
  </si>
  <si>
    <t>FUNDING BLOCKS</t>
  </si>
  <si>
    <t>DETAILS</t>
  </si>
  <si>
    <t>Early Years Block</t>
  </si>
  <si>
    <t>Base Rate</t>
  </si>
  <si>
    <t>Supplements</t>
  </si>
  <si>
    <t>Additional Funded Free Hours</t>
  </si>
  <si>
    <t>Total Early Years Block</t>
  </si>
  <si>
    <t>Schools Block</t>
  </si>
  <si>
    <t>Basic Entitlement</t>
  </si>
  <si>
    <t>Deprivation</t>
  </si>
  <si>
    <t>Looked After Children (LAC)</t>
  </si>
  <si>
    <t>Low Cost High Incidence SEN</t>
  </si>
  <si>
    <t>English As An Additional Language (EAL)</t>
  </si>
  <si>
    <t>Mobility</t>
  </si>
  <si>
    <t>London Fringe</t>
  </si>
  <si>
    <t>Sparsity Factor</t>
  </si>
  <si>
    <t>Exceptional Factor - Rent</t>
  </si>
  <si>
    <t>Minimum Funding Guarantee (MFG)</t>
  </si>
  <si>
    <t>Total Schools Block</t>
  </si>
  <si>
    <t>High Needs Block</t>
  </si>
  <si>
    <t>Place Plus Funding</t>
  </si>
  <si>
    <t>Specialist Support / Special Units</t>
  </si>
  <si>
    <t>Total High Needs Block</t>
  </si>
  <si>
    <t>TOTAL DSG FUNDING</t>
  </si>
  <si>
    <t>EFA Sixth Form Funding</t>
  </si>
  <si>
    <t>Enter EFA - Financial Year Allocation</t>
  </si>
  <si>
    <t>TOTAL SCHOOL DELEGATED FUNDING</t>
  </si>
  <si>
    <t>Funding By CFR Heading</t>
  </si>
  <si>
    <t>I01 Funds delegated by the local authority (LA)</t>
  </si>
  <si>
    <t>All Formula Factors Excludes Sixth Form</t>
  </si>
  <si>
    <t>I02 Funding for sixth form students</t>
  </si>
  <si>
    <t>Sixth Form Funding</t>
  </si>
  <si>
    <t>I03 Special educational needs (SEN) and high needs funding</t>
  </si>
  <si>
    <t>Formula LCHI comes under I01</t>
  </si>
  <si>
    <t xml:space="preserve">I04 Funding for minority ethnic pupils </t>
  </si>
  <si>
    <t>Formula EAL comes under I01</t>
  </si>
  <si>
    <t>Notional SEN Budget</t>
  </si>
  <si>
    <t>Funding Through LCHI</t>
  </si>
  <si>
    <t>100 % of LCHI allocation</t>
  </si>
  <si>
    <t>Funding Through Deprivation</t>
  </si>
  <si>
    <t>50% of Deprivation allocation</t>
  </si>
  <si>
    <t>Funding Through Block</t>
  </si>
  <si>
    <t>£10,000 of block allocation</t>
  </si>
  <si>
    <t>2017-2018 AMOUNT £</t>
  </si>
  <si>
    <t>Specialist Support / Special Unit</t>
  </si>
  <si>
    <t>Input School Estimated Pupil and Place Numbers</t>
  </si>
  <si>
    <t>Used In MFG Calculation</t>
  </si>
  <si>
    <t>Details</t>
  </si>
  <si>
    <t>See MFG For Detailed Calculation</t>
  </si>
  <si>
    <t>SCHOOL BUDGET ESTIMATION TOOL</t>
  </si>
  <si>
    <r>
      <t xml:space="preserve">1.  Complete the </t>
    </r>
    <r>
      <rPr>
        <b/>
        <sz val="10"/>
        <color theme="1"/>
        <rFont val="Arial"/>
        <family val="2"/>
      </rPr>
      <t>Pupils / Place Data Entry</t>
    </r>
    <r>
      <rPr>
        <sz val="10"/>
        <color theme="1"/>
        <rFont val="Arial"/>
        <family val="2"/>
      </rPr>
      <t xml:space="preserve"> cells with your estimated pupil and place numbers for the next two years.</t>
    </r>
  </si>
  <si>
    <r>
      <t>3.  Review your data on the</t>
    </r>
    <r>
      <rPr>
        <b/>
        <sz val="10"/>
        <color theme="1"/>
        <rFont val="Arial"/>
        <family val="2"/>
      </rPr>
      <t xml:space="preserve"> School Funding Summary</t>
    </r>
    <r>
      <rPr>
        <sz val="10"/>
        <color theme="1"/>
        <rFont val="Arial"/>
        <family val="2"/>
      </rPr>
      <t>, if you have a sixth form, include the estimated funding on the summary.</t>
    </r>
  </si>
  <si>
    <r>
      <t>4.  Complete your Strategic Financial Plan using the budget shown on the</t>
    </r>
    <r>
      <rPr>
        <b/>
        <sz val="10"/>
        <color theme="1"/>
        <rFont val="Arial"/>
        <family val="2"/>
      </rPr>
      <t xml:space="preserve"> School Funding Summary</t>
    </r>
    <r>
      <rPr>
        <sz val="10"/>
        <color theme="1"/>
        <rFont val="Arial"/>
        <family val="2"/>
      </rPr>
      <t>.</t>
    </r>
  </si>
  <si>
    <t>2.  Do not change the MFG / Capping value for future years unless specifically advised to by the Schools Accountancy Team.</t>
  </si>
  <si>
    <t>001</t>
  </si>
  <si>
    <t xml:space="preserve">Aldeburgh Primary School </t>
  </si>
  <si>
    <t>P</t>
  </si>
  <si>
    <t>S</t>
  </si>
  <si>
    <t>005</t>
  </si>
  <si>
    <t xml:space="preserve">Barnby &amp; North Cove Community Primary </t>
  </si>
  <si>
    <t>006</t>
  </si>
  <si>
    <t>The Albert Pye Community Primary School</t>
  </si>
  <si>
    <t>007</t>
  </si>
  <si>
    <t>Ravensmere Infant School</t>
  </si>
  <si>
    <t>008</t>
  </si>
  <si>
    <t>Crowfoot Community Primary School</t>
  </si>
  <si>
    <t>009</t>
  </si>
  <si>
    <t>St Benet's Catholic Primary School</t>
  </si>
  <si>
    <t>010</t>
  </si>
  <si>
    <t>Bedfield C of E VCP School</t>
  </si>
  <si>
    <t>011</t>
  </si>
  <si>
    <t>Benhall St Mary's C of E VCP School</t>
  </si>
  <si>
    <t>012</t>
  </si>
  <si>
    <t>Blundeston C of E VCP School</t>
  </si>
  <si>
    <t>013</t>
  </si>
  <si>
    <t>Bramfield C of E VCP School</t>
  </si>
  <si>
    <t>014</t>
  </si>
  <si>
    <t>Brampton C of E VCP School</t>
  </si>
  <si>
    <t>015</t>
  </si>
  <si>
    <t>Bungay Primary School</t>
  </si>
  <si>
    <t>016</t>
  </si>
  <si>
    <t>St Edmund's Catholic Primary School, Bungay</t>
  </si>
  <si>
    <t>017</t>
  </si>
  <si>
    <t>St Botolph's CEVCP School</t>
  </si>
  <si>
    <t>019</t>
  </si>
  <si>
    <t>Carlton Colville Primary School</t>
  </si>
  <si>
    <t>020</t>
  </si>
  <si>
    <t>Charsfield CEVCP School</t>
  </si>
  <si>
    <t>022</t>
  </si>
  <si>
    <t>023</t>
  </si>
  <si>
    <t>Coldfair Green CP School</t>
  </si>
  <si>
    <t>025</t>
  </si>
  <si>
    <t>Sir Robert Hitcham's CEVAP School, Debenham</t>
  </si>
  <si>
    <t>026</t>
  </si>
  <si>
    <t>Dennington CEVCP School</t>
  </si>
  <si>
    <t>029</t>
  </si>
  <si>
    <t>Earl Soham Community Primary School</t>
  </si>
  <si>
    <t>030</t>
  </si>
  <si>
    <t>Easton Community Primary School</t>
  </si>
  <si>
    <t>031</t>
  </si>
  <si>
    <t>St Peter and St Paul CEVAP School</t>
  </si>
  <si>
    <t>035</t>
  </si>
  <si>
    <t>Sir Robert Hitcham's CEVAP School, Framlingham</t>
  </si>
  <si>
    <t>036</t>
  </si>
  <si>
    <t>Fressingfield CEVCP School</t>
  </si>
  <si>
    <t>038</t>
  </si>
  <si>
    <t>Gislingham CEVCP School</t>
  </si>
  <si>
    <t>041</t>
  </si>
  <si>
    <t>Edgar Sewter Community Primary School</t>
  </si>
  <si>
    <t>042</t>
  </si>
  <si>
    <t>Helmingham Community Primary School</t>
  </si>
  <si>
    <t>044</t>
  </si>
  <si>
    <t>Holton St Peter Community Primary School</t>
  </si>
  <si>
    <t>045</t>
  </si>
  <si>
    <t>St Edmund's Primary School, Hoxne</t>
  </si>
  <si>
    <t>048</t>
  </si>
  <si>
    <t>Ilketshall St Lawrence School</t>
  </si>
  <si>
    <t>050</t>
  </si>
  <si>
    <t>Kelsale CEVCP School</t>
  </si>
  <si>
    <t>052</t>
  </si>
  <si>
    <t>Kessingland CEVCP School</t>
  </si>
  <si>
    <t>056</t>
  </si>
  <si>
    <t>All Saints CEVAP School, Laxfield</t>
  </si>
  <si>
    <t>057</t>
  </si>
  <si>
    <t>Leiston Primary School</t>
  </si>
  <si>
    <t>059</t>
  </si>
  <si>
    <t>Dell Primary School</t>
  </si>
  <si>
    <t>060</t>
  </si>
  <si>
    <t>Elm Tree Community Primary School</t>
  </si>
  <si>
    <t>061</t>
  </si>
  <si>
    <t>Fen Park Community Primary School</t>
  </si>
  <si>
    <t>062</t>
  </si>
  <si>
    <t>Gunton Community Primary School</t>
  </si>
  <si>
    <t>063</t>
  </si>
  <si>
    <t>Meadow Community Primary School</t>
  </si>
  <si>
    <t>064</t>
  </si>
  <si>
    <t>Northfield St Nicholas Primary School</t>
  </si>
  <si>
    <t>065</t>
  </si>
  <si>
    <t>Poplars Community Primary School</t>
  </si>
  <si>
    <t>067</t>
  </si>
  <si>
    <t>Pakefield Primary School</t>
  </si>
  <si>
    <t>068</t>
  </si>
  <si>
    <t>Roman Hill Primary School</t>
  </si>
  <si>
    <t>070</t>
  </si>
  <si>
    <t>St Margaret's Community Primary School, Lowestoft</t>
  </si>
  <si>
    <t>072</t>
  </si>
  <si>
    <t>St Mary's RC Primary School, Lowestoft</t>
  </si>
  <si>
    <t>073</t>
  </si>
  <si>
    <t>074</t>
  </si>
  <si>
    <t>Woods Loke Community Primary School</t>
  </si>
  <si>
    <t>075</t>
  </si>
  <si>
    <t>Oulton Broad Primary School</t>
  </si>
  <si>
    <t>077</t>
  </si>
  <si>
    <t>Grove Primary School</t>
  </si>
  <si>
    <t>080</t>
  </si>
  <si>
    <t>Mellis CEVCP School</t>
  </si>
  <si>
    <t>081</t>
  </si>
  <si>
    <t>Mendham Primary School</t>
  </si>
  <si>
    <t>082</t>
  </si>
  <si>
    <t>Middleton Community Primary School</t>
  </si>
  <si>
    <t>084</t>
  </si>
  <si>
    <t>Occold Primary School</t>
  </si>
  <si>
    <t>086</t>
  </si>
  <si>
    <t>Palgrave CEVCP School</t>
  </si>
  <si>
    <t>088</t>
  </si>
  <si>
    <t>Peasenhall Primary School</t>
  </si>
  <si>
    <t>092</t>
  </si>
  <si>
    <t>Reydon Primary School</t>
  </si>
  <si>
    <t>093</t>
  </si>
  <si>
    <t>Ringsfield CEVCP School</t>
  </si>
  <si>
    <t>096</t>
  </si>
  <si>
    <t>Saxmundham Primary School</t>
  </si>
  <si>
    <t>097</t>
  </si>
  <si>
    <t>Snape Community Primary School</t>
  </si>
  <si>
    <t>098</t>
  </si>
  <si>
    <t>Somerleyton Primary School</t>
  </si>
  <si>
    <t>099</t>
  </si>
  <si>
    <t>Southwold Primary School</t>
  </si>
  <si>
    <t>Stonham Aspal CEVAP School</t>
  </si>
  <si>
    <t>Stradbroke CEVCP School</t>
  </si>
  <si>
    <t>Thorndon CEVCP School</t>
  </si>
  <si>
    <t>Wenhaston Primary School</t>
  </si>
  <si>
    <t>Wetheringsett CEVCP School</t>
  </si>
  <si>
    <t>Wickham Market Community Primary School</t>
  </si>
  <si>
    <t>Wilby CEVCP School</t>
  </si>
  <si>
    <t>Worlingham CEVCP School</t>
  </si>
  <si>
    <t>Worlingworth CEVCP School</t>
  </si>
  <si>
    <t>Wortham Primary School</t>
  </si>
  <si>
    <t>Yoxford Primary School</t>
  </si>
  <si>
    <t>Sir John Leman High School</t>
  </si>
  <si>
    <t>Bungay High School</t>
  </si>
  <si>
    <t>157</t>
  </si>
  <si>
    <t>Pakefield High School</t>
  </si>
  <si>
    <t>Debenham High School</t>
  </si>
  <si>
    <t>Thomas Mills High School</t>
  </si>
  <si>
    <t>Hartismere High School</t>
  </si>
  <si>
    <t>Alde Valley High School</t>
  </si>
  <si>
    <t>East Point Academy</t>
  </si>
  <si>
    <t>Benjamin Britten High School</t>
  </si>
  <si>
    <t xml:space="preserve">Bawdsey CEVCP School </t>
  </si>
  <si>
    <t>Bentley CEVCP School</t>
  </si>
  <si>
    <t>Bildeston Primary School</t>
  </si>
  <si>
    <t>Bramford CEVCP School</t>
  </si>
  <si>
    <t>Brooklands Primary School</t>
  </si>
  <si>
    <t>Bucklesham Primary School</t>
  </si>
  <si>
    <t>Capel St Mary CEVCP School</t>
  </si>
  <si>
    <t>Chelmondiston CEVCP School</t>
  </si>
  <si>
    <t>Claydon Primary School</t>
  </si>
  <si>
    <t>Copdock Primary School</t>
  </si>
  <si>
    <t>East Bergholt CEVCP School</t>
  </si>
  <si>
    <t>Elmsett CEVCP School</t>
  </si>
  <si>
    <t>Eyke CEVCP School</t>
  </si>
  <si>
    <t>Causton Junior School</t>
  </si>
  <si>
    <t>Colneis Junior School</t>
  </si>
  <si>
    <t>Fairfield Infant School</t>
  </si>
  <si>
    <t>Grange Community Primary School</t>
  </si>
  <si>
    <t>Kingsfleet Primary School</t>
  </si>
  <si>
    <t>Langer Primary School</t>
  </si>
  <si>
    <t>Maidstone Infant School</t>
  </si>
  <si>
    <t>Grundisburgh Primary School</t>
  </si>
  <si>
    <t>Beaumont Community Primary School</t>
  </si>
  <si>
    <t>Hadleigh Community Primary School</t>
  </si>
  <si>
    <t>St Mary's CEVAP School, Hadleigh</t>
  </si>
  <si>
    <t>Henley Primary School</t>
  </si>
  <si>
    <t>Hintlesham and Chattisham CEVCP School</t>
  </si>
  <si>
    <t>Holbrook Primary School</t>
  </si>
  <si>
    <t>Hollesley Primary School</t>
  </si>
  <si>
    <t>Broke Hall Community Primary School</t>
  </si>
  <si>
    <t>Britannia Primary School and Nursery</t>
  </si>
  <si>
    <t>Castle Hill Infant School</t>
  </si>
  <si>
    <t>Castle Hill Junior School</t>
  </si>
  <si>
    <t>253</t>
  </si>
  <si>
    <t>The Oaks Community Primary School</t>
  </si>
  <si>
    <t>Cliff Lane Primary School</t>
  </si>
  <si>
    <t>Clifford Road Primary School</t>
  </si>
  <si>
    <t>Dale Hall Community Primary School</t>
  </si>
  <si>
    <t>The Willows Primary School</t>
  </si>
  <si>
    <t>Halifax Primary School</t>
  </si>
  <si>
    <t>Handford Hall Primary School</t>
  </si>
  <si>
    <t>Hillside Community Primary School</t>
  </si>
  <si>
    <t>Murrayfield Community Primary School</t>
  </si>
  <si>
    <t>Ravenswood Primary School</t>
  </si>
  <si>
    <t>Pipers Vale Community Primary School</t>
  </si>
  <si>
    <t>Ranelagh Primary School</t>
  </si>
  <si>
    <t>Rose Hill Primary School</t>
  </si>
  <si>
    <t>Rushmere Hall Primary School</t>
  </si>
  <si>
    <t>St Helen's Primary School</t>
  </si>
  <si>
    <t>St John's CEVAP School</t>
  </si>
  <si>
    <t>St Margaret's CEVAP School, Ipswich</t>
  </si>
  <si>
    <t>St Mark's Catholic Primary School</t>
  </si>
  <si>
    <t>St Matthew's CEVAP School</t>
  </si>
  <si>
    <t>St Mary's Catholic Primary School, Ipswich</t>
  </si>
  <si>
    <t>St Pancras Catholic Primary School</t>
  </si>
  <si>
    <t>Sidegate Primary School</t>
  </si>
  <si>
    <t>Springfield Infant and Nursery School</t>
  </si>
  <si>
    <t>Springfield Junior School</t>
  </si>
  <si>
    <t>295</t>
  </si>
  <si>
    <t>Sprites Primary School</t>
  </si>
  <si>
    <t>Whitehouse Community Primary School</t>
  </si>
  <si>
    <t>Whitton Community Primary School</t>
  </si>
  <si>
    <t>Cedarwood Community Primary School</t>
  </si>
  <si>
    <t>Kersey CEVCP School</t>
  </si>
  <si>
    <t>Heath Primary School</t>
  </si>
  <si>
    <t>Bealings School</t>
  </si>
  <si>
    <t>Birchwood Primary School</t>
  </si>
  <si>
    <t>Gorseland Primary School</t>
  </si>
  <si>
    <t>Melton Primary School</t>
  </si>
  <si>
    <t>Nacton CEVCP School</t>
  </si>
  <si>
    <t>Orford CEVAP School</t>
  </si>
  <si>
    <t>Otley Primary School</t>
  </si>
  <si>
    <t>320</t>
  </si>
  <si>
    <t>Rendlesham Community Primary School</t>
  </si>
  <si>
    <t>Shotley Community Primary School</t>
  </si>
  <si>
    <t>Somersham Primary School</t>
  </si>
  <si>
    <t>Sproughton CEVCP School</t>
  </si>
  <si>
    <t>Stratford St Mary Primary School</t>
  </si>
  <si>
    <t>Stutton CEVCP School</t>
  </si>
  <si>
    <t>Tattingstone CEVCP School</t>
  </si>
  <si>
    <t>Trimley St Martin Primary School</t>
  </si>
  <si>
    <t>Trimley St Mary Primary School</t>
  </si>
  <si>
    <t>Waldringfield Primary School</t>
  </si>
  <si>
    <t>Whatfield CEVCP School</t>
  </si>
  <si>
    <t>Witnesham Primary School</t>
  </si>
  <si>
    <t>Sandlings Primary School</t>
  </si>
  <si>
    <t>Woodbridge Primary School</t>
  </si>
  <si>
    <t>Kyson Primary School</t>
  </si>
  <si>
    <t>St Mary's CEVAP School, Woodbridge</t>
  </si>
  <si>
    <t>Felixstowe Academy</t>
  </si>
  <si>
    <t>Claydon High School</t>
  </si>
  <si>
    <t>East Bergholt High School</t>
  </si>
  <si>
    <t>Hadleigh High School</t>
  </si>
  <si>
    <t>Holbrook High School</t>
  </si>
  <si>
    <t>Copleston High School</t>
  </si>
  <si>
    <t>Ipswich Academy</t>
  </si>
  <si>
    <t>Northgate High School</t>
  </si>
  <si>
    <t>Stoke High School</t>
  </si>
  <si>
    <t>St Alban's Catholic High School</t>
  </si>
  <si>
    <t>Ormiston Endeavour Academy</t>
  </si>
  <si>
    <t>Suffolk One</t>
  </si>
  <si>
    <t>Westbourne Sports College</t>
  </si>
  <si>
    <t>Kesgrave High School</t>
  </si>
  <si>
    <t>Farlingaye High School</t>
  </si>
  <si>
    <t xml:space="preserve">Acton CEVCP School </t>
  </si>
  <si>
    <t xml:space="preserve">Bacton Community Primary School </t>
  </si>
  <si>
    <t>Bardwell CEVCP School</t>
  </si>
  <si>
    <t>Barnham CEVCP School</t>
  </si>
  <si>
    <t>Barningham CEVCP School</t>
  </si>
  <si>
    <t xml:space="preserve">Barrow CEVCP School </t>
  </si>
  <si>
    <t>Boxford CEVCP School</t>
  </si>
  <si>
    <t>Forest Academy</t>
  </si>
  <si>
    <t>Bures CEVCP School</t>
  </si>
  <si>
    <t>The Glade Community Primary School</t>
  </si>
  <si>
    <t>Guildhall Feoffment Community Primary School</t>
  </si>
  <si>
    <t>Hardwick Primary School</t>
  </si>
  <si>
    <t>Howard Community Primary School</t>
  </si>
  <si>
    <t>Sebert Wood Community Primary School</t>
  </si>
  <si>
    <t>St Edmund's Catholic Primary School, Bury St Edmunds</t>
  </si>
  <si>
    <t>St Edmundsbury CEVAP School</t>
  </si>
  <si>
    <t>Sextons Manor Community Primary School</t>
  </si>
  <si>
    <t>Tollgate Primary School</t>
  </si>
  <si>
    <t>Westgate Community Primary School</t>
  </si>
  <si>
    <t>425</t>
  </si>
  <si>
    <t>Abbots Green Community Primary School</t>
  </si>
  <si>
    <t>Cavendish CEVCP School</t>
  </si>
  <si>
    <t>Clare Community Primary School</t>
  </si>
  <si>
    <t>Cockfield CEVCP School</t>
  </si>
  <si>
    <t>Combs Ford Primary School</t>
  </si>
  <si>
    <t>Creeting St Mary CEVAP School</t>
  </si>
  <si>
    <t>Elmswell Community Primary School</t>
  </si>
  <si>
    <t>Elveden CEVAP School</t>
  </si>
  <si>
    <t>Glemsford Community Primary School</t>
  </si>
  <si>
    <t>Great Barton CEVCP School</t>
  </si>
  <si>
    <t>Wells Hall Community Primary School</t>
  </si>
  <si>
    <t>Pot Kiln Primary School</t>
  </si>
  <si>
    <t>Great Finborough CEVCP School</t>
  </si>
  <si>
    <t>Great Waldingfield CEVCP School</t>
  </si>
  <si>
    <t>Great Whelnetham CEVCP School</t>
  </si>
  <si>
    <t>Coupals Community Primary School</t>
  </si>
  <si>
    <t>Hartest CEVCP School</t>
  </si>
  <si>
    <t>Crawfords CEVCP School</t>
  </si>
  <si>
    <t>Burton End Community Primary School</t>
  </si>
  <si>
    <t>New Cangle Community Primary School</t>
  </si>
  <si>
    <t>Clements Community Primary School</t>
  </si>
  <si>
    <t>Westfield Community Primary School</t>
  </si>
  <si>
    <t>St Felix Roman Catholic Primary School</t>
  </si>
  <si>
    <t>Honington CEVCP School</t>
  </si>
  <si>
    <t>Hopton CEVCP School</t>
  </si>
  <si>
    <t>Hundon Community Primary School</t>
  </si>
  <si>
    <t>Ickworth Park Primary School</t>
  </si>
  <si>
    <t>Ixworth CEVCP School</t>
  </si>
  <si>
    <t>Kedington Primary School</t>
  </si>
  <si>
    <t>Lakenheath Community Primary School</t>
  </si>
  <si>
    <t>Lavenham Community Primary School</t>
  </si>
  <si>
    <t>All Saints CEVCP School, Lawshall</t>
  </si>
  <si>
    <t>Long Melford CEVCP School</t>
  </si>
  <si>
    <t>Mendlesham Community Primary School</t>
  </si>
  <si>
    <t>St Mary's CEVAP School, Mildenhall</t>
  </si>
  <si>
    <t xml:space="preserve">Beck Row Primary School </t>
  </si>
  <si>
    <t>Great Heath Primary School</t>
  </si>
  <si>
    <t>West Row Community Primary School</t>
  </si>
  <si>
    <t>Moulton CEVCP School</t>
  </si>
  <si>
    <t>Nayland Primary School</t>
  </si>
  <si>
    <t>Bosmere Community Primary School</t>
  </si>
  <si>
    <t xml:space="preserve">All Saints CEVAP School, Newmarket </t>
  </si>
  <si>
    <t>Exning Primary School</t>
  </si>
  <si>
    <t>Houldsworth Valley Primary School</t>
  </si>
  <si>
    <t>Laureate Community Primary School and Nursery</t>
  </si>
  <si>
    <t>Paddocks Primary School</t>
  </si>
  <si>
    <t>St Louis Roman Catholic Primary School</t>
  </si>
  <si>
    <t>Norton CEVCP School</t>
  </si>
  <si>
    <t>Old Newton CEVCP School</t>
  </si>
  <si>
    <t>Rattlesden CEVCP School</t>
  </si>
  <si>
    <t>Ringshall School</t>
  </si>
  <si>
    <t>Risby CEVCP School</t>
  </si>
  <si>
    <t>Rougham CEVCP School</t>
  </si>
  <si>
    <t>Stanton Community Primary School</t>
  </si>
  <si>
    <t>Stoke-by-Nayland CEVCP School</t>
  </si>
  <si>
    <t>Chilton Community Primary School</t>
  </si>
  <si>
    <t>Abbots Hall Community Primary School</t>
  </si>
  <si>
    <t>Wood Ley Community Primary School</t>
  </si>
  <si>
    <t>505</t>
  </si>
  <si>
    <t>Cedars Park Primary School</t>
  </si>
  <si>
    <t>The Freeman Community Primary School</t>
  </si>
  <si>
    <t>St Gregory CEVCP School</t>
  </si>
  <si>
    <t>Trinity CEVAP School</t>
  </si>
  <si>
    <t>St Joseph's Roman Catholic Primary School</t>
  </si>
  <si>
    <t>Tudor CEVCP School</t>
  </si>
  <si>
    <t>Woodhall Community Primary School</t>
  </si>
  <si>
    <t>Thurlow CEVCP School</t>
  </si>
  <si>
    <t>Thurston CEVCP School</t>
  </si>
  <si>
    <t>St Christopher's CEVCP School</t>
  </si>
  <si>
    <t>Walsham-le-Willows CEVCP School</t>
  </si>
  <si>
    <t>Wickhambrook Community Primary School</t>
  </si>
  <si>
    <t>Woolpit Community Primary School</t>
  </si>
  <si>
    <t>Horringer Court Middle School</t>
  </si>
  <si>
    <t>Howard Middle School</t>
  </si>
  <si>
    <t>St James CEVA Middle School</t>
  </si>
  <si>
    <t>St Louis Catholic Middle School</t>
  </si>
  <si>
    <t>Westley Middle School</t>
  </si>
  <si>
    <t>Hardwick Middle School</t>
  </si>
  <si>
    <t>County Upper School</t>
  </si>
  <si>
    <t>King Edward VI CEVC Upper School</t>
  </si>
  <si>
    <t>St Benedict's Catholic School</t>
  </si>
  <si>
    <t>Samuel Ward Academy</t>
  </si>
  <si>
    <t>Thomas Gainsborough School</t>
  </si>
  <si>
    <t>Castle Manor Academy</t>
  </si>
  <si>
    <t>Newmarket College</t>
  </si>
  <si>
    <t>Stowmarket High School</t>
  </si>
  <si>
    <t>Orminston Sudbury Academy</t>
  </si>
  <si>
    <t>Thurston Community College</t>
  </si>
  <si>
    <t>Stowupland High School</t>
  </si>
  <si>
    <t>Stour Valley Community School</t>
  </si>
  <si>
    <t>IES Breckland</t>
  </si>
  <si>
    <t>Saxmundham Free School</t>
  </si>
  <si>
    <t>Beccles Free School</t>
  </si>
  <si>
    <t>Ixworth Free School</t>
  </si>
  <si>
    <t>The Ashley School</t>
  </si>
  <si>
    <t>Warren School</t>
  </si>
  <si>
    <t>Thomas Wolsey School</t>
  </si>
  <si>
    <t>The Bridge School</t>
  </si>
  <si>
    <t>Priory School</t>
  </si>
  <si>
    <t>Riverwalk School</t>
  </si>
  <si>
    <t>Hillside Special School</t>
  </si>
  <si>
    <t>Old Warren House Pupil Referral Unit</t>
  </si>
  <si>
    <t>PRU</t>
  </si>
  <si>
    <t>First Base (Lowestoft) Pupil Referral Unit</t>
  </si>
  <si>
    <t>Harbour Pupil Referral Unit</t>
  </si>
  <si>
    <t>Alderwood Pupil Referral Unit</t>
  </si>
  <si>
    <t>First Base (Ipswich) Pupil Referral Unit</t>
  </si>
  <si>
    <t>St Christopher's Pupil Referral Unit</t>
  </si>
  <si>
    <t>Parkside Pupil Referral Unit</t>
  </si>
  <si>
    <t>Westbridge Pupil Referral Unit</t>
  </si>
  <si>
    <t>Hampden House Pupil Referral Unit</t>
  </si>
  <si>
    <t>The Albany Centre Pupil Referral Unit</t>
  </si>
  <si>
    <t>The Kingsfield Centre Pupil Referral Unit</t>
  </si>
  <si>
    <t>First Base (BSE) Pupil Referral Unit</t>
  </si>
  <si>
    <t>Mill Meadow Pupil Referral Unit</t>
  </si>
  <si>
    <t>Highfield Nursery School</t>
  </si>
  <si>
    <t>Funded Financial Year</t>
  </si>
  <si>
    <t>Special Place Funding @ £10,000</t>
  </si>
  <si>
    <t>PRU Place Funding @ £10,000</t>
  </si>
  <si>
    <t>Suffolk County Council is the copyright owner of this document.  This document may not be published, distributed or reproduced in any permanent form except in accordance with permission from Suffolk County Council or as permitted by law.</t>
  </si>
  <si>
    <t>Schools Accountancy Team</t>
  </si>
  <si>
    <t>Email:   sat@suffolk.gov.uk</t>
  </si>
  <si>
    <t>Enter Estimated October 2017 Census</t>
  </si>
  <si>
    <t>2018-2019</t>
  </si>
  <si>
    <t>2018-2019 AMOUNT £</t>
  </si>
  <si>
    <t>NOR x % Change Required x 16-17 MFG £ Per Pupil</t>
  </si>
  <si>
    <t>MFG 2017-18 £ per pupil</t>
  </si>
  <si>
    <t>SBS 15-16</t>
  </si>
  <si>
    <t>Sybil Andrews Academy</t>
  </si>
  <si>
    <t>Total All Schools</t>
  </si>
  <si>
    <t>Adjustment to balance De-Delegation</t>
  </si>
  <si>
    <t>The Attic</t>
  </si>
  <si>
    <t>Stone Lodge Academy</t>
  </si>
  <si>
    <t>Churchill Free Special</t>
  </si>
  <si>
    <t>Mildenhall College Academy</t>
  </si>
  <si>
    <t xml:space="preserve">Place Farm Primary Academy </t>
  </si>
  <si>
    <t>Suffolk New Academy</t>
  </si>
  <si>
    <t>Morland Primary School</t>
  </si>
  <si>
    <t>Gusford Primary School</t>
  </si>
  <si>
    <t>Stradbroke High</t>
  </si>
  <si>
    <t>Ormiston Denes Academy</t>
  </si>
  <si>
    <t>Westwood Primary School</t>
  </si>
  <si>
    <t>Corton CEVCP School</t>
  </si>
  <si>
    <t>Beccles Primary Academy</t>
  </si>
  <si>
    <t xml:space="preserve">Barnby &amp; North Cover Community Primary </t>
  </si>
  <si>
    <t>000 - School</t>
  </si>
  <si>
    <t>TOTAL FUNDING inc. 6th Form</t>
  </si>
  <si>
    <t>VI FORM FORMULA FUNDING</t>
  </si>
  <si>
    <t>Total Funding</t>
  </si>
  <si>
    <r>
      <t xml:space="preserve">HIGH NEEDS BLOCK FUNDING </t>
    </r>
    <r>
      <rPr>
        <b/>
        <sz val="6"/>
        <rFont val="Arial"/>
        <family val="2"/>
      </rPr>
      <t>(Hidden Columns)</t>
    </r>
  </si>
  <si>
    <t>SSC Place Funding</t>
  </si>
  <si>
    <t>PRU Place Funding</t>
  </si>
  <si>
    <t>Spec Sch Place Funding</t>
  </si>
  <si>
    <t>EARLY YEARS BLOCK FUNDING</t>
  </si>
  <si>
    <t>EARLY YEARS LUMP SUM</t>
  </si>
  <si>
    <t>EARLY YEARS DEPRIVATION</t>
  </si>
  <si>
    <t>EARLY YEARS PLACE FUNDING</t>
  </si>
  <si>
    <t>TOTAL SCHOOL BLOCK FUNDING</t>
  </si>
  <si>
    <t>DE DELEGATION</t>
  </si>
  <si>
    <t>SCHOOL BLOCK WITH MFG</t>
  </si>
  <si>
    <t>MFG / CAPPING</t>
  </si>
  <si>
    <t>SCHOOL BLOCK</t>
  </si>
  <si>
    <t>2016-2017 SCHOOL DELEGATED BUDGETS - No Sixth Form Data Yet</t>
  </si>
  <si>
    <t>Middleton County Primary</t>
  </si>
  <si>
    <t>St Felix RCVA Primary School</t>
  </si>
  <si>
    <t>Eyke Church of England Voluntary Controlled Primary School</t>
  </si>
  <si>
    <t>Yoxford Primary</t>
  </si>
  <si>
    <t>Murrayfield Primary School</t>
  </si>
  <si>
    <t>Woodhall C.P. School</t>
  </si>
  <si>
    <t>Houldsworth Valley Primary</t>
  </si>
  <si>
    <t>Holbrook Academy</t>
  </si>
  <si>
    <t>Westbourne Academy</t>
  </si>
  <si>
    <t>Stradbroke High School</t>
  </si>
  <si>
    <t>Benjamin Britten Academy of Music and Mathematics</t>
  </si>
  <si>
    <t>Alde Valley Academy</t>
  </si>
  <si>
    <t>Newmarket Academy</t>
  </si>
  <si>
    <t>Hartismere School</t>
  </si>
  <si>
    <t>Stoke High School - Ormiston Academy</t>
  </si>
  <si>
    <t>Ormiston Sudbury Academy</t>
  </si>
  <si>
    <t>Chantry Academy</t>
  </si>
  <si>
    <t>Cedars Park Community Primary</t>
  </si>
  <si>
    <t>The Oaks Primary School</t>
  </si>
  <si>
    <t>St Mary's RC Primary Lowestoft</t>
  </si>
  <si>
    <t>St Mary's Church Of England Primary School Woodbridge</t>
  </si>
  <si>
    <t>St Louis RCVAP School</t>
  </si>
  <si>
    <t>St Mary's CofE Academy</t>
  </si>
  <si>
    <t>Elveden Primary</t>
  </si>
  <si>
    <t>St Mary's Church of England Primary School</t>
  </si>
  <si>
    <t>Gislingham CEVC Primary School</t>
  </si>
  <si>
    <t>Sproughton Church of England Primary School</t>
  </si>
  <si>
    <t>Nacton Church of England Primary School</t>
  </si>
  <si>
    <t>Thurston CE Primary Academy</t>
  </si>
  <si>
    <t>Rattlesden C of E Primary Academy</t>
  </si>
  <si>
    <t>Great Barton Church of England Primary Academy</t>
  </si>
  <si>
    <t>Bardwell CEVC Primary</t>
  </si>
  <si>
    <t>Cliff Lane Primary</t>
  </si>
  <si>
    <t>Long Melford Church of England Primary School</t>
  </si>
  <si>
    <t>Bramfield Church of England Primary School</t>
  </si>
  <si>
    <t>Wickham Market Primary School</t>
  </si>
  <si>
    <t>St Edmund's Catholic Primary School</t>
  </si>
  <si>
    <t>Elm Tree Primary School (Academy)</t>
  </si>
  <si>
    <t>Gunton Primary Academy</t>
  </si>
  <si>
    <t>Great Heath Academy</t>
  </si>
  <si>
    <t>Tudor Church of England Primary</t>
  </si>
  <si>
    <t>Mendlesham CP</t>
  </si>
  <si>
    <t>Mendham Primary School &amp; Nursery</t>
  </si>
  <si>
    <t>Martlesham Primary Academy</t>
  </si>
  <si>
    <t>St Edmund's Primary School</t>
  </si>
  <si>
    <t>Easton Primary School</t>
  </si>
  <si>
    <t>Northfield St Nicholas Primary Academy</t>
  </si>
  <si>
    <t>Ravensmere Infants School</t>
  </si>
  <si>
    <t>The Albert Pye CP School</t>
  </si>
  <si>
    <t>Bacton Community Primary School</t>
  </si>
  <si>
    <t>Sprites Primary Academy</t>
  </si>
  <si>
    <t>St. Margarets Primary Academy</t>
  </si>
  <si>
    <t>Phoenix St. Peter Academy</t>
  </si>
  <si>
    <t>Kedington Primary</t>
  </si>
  <si>
    <t>The Dell Primary School (Academy)</t>
  </si>
  <si>
    <t>Glemsford Primary Academy</t>
  </si>
  <si>
    <t>Castle Hill Junior</t>
  </si>
  <si>
    <t>Coupals Primary Academy</t>
  </si>
  <si>
    <t>Kessingland CofE Primary Academy</t>
  </si>
  <si>
    <t>Burton End Primary Academy</t>
  </si>
  <si>
    <t>Place Farm Primary Academy</t>
  </si>
  <si>
    <t>Woolpit Primary Academy</t>
  </si>
  <si>
    <t>Wickhambrook Community Primary</t>
  </si>
  <si>
    <t>Hillside Primary</t>
  </si>
  <si>
    <t>Laureate Community Academy</t>
  </si>
  <si>
    <t>Red Oak Primary School</t>
  </si>
  <si>
    <t>Westfield Academy</t>
  </si>
  <si>
    <t>Langer Primary Academy</t>
  </si>
  <si>
    <t>Pakefield School</t>
  </si>
  <si>
    <t>St Benedict's School</t>
  </si>
  <si>
    <t>King Edward VI School</t>
  </si>
  <si>
    <t>THURSTON COMMUNITY COLLEGE</t>
  </si>
  <si>
    <t>Rendlesham Community Primary</t>
  </si>
  <si>
    <t>Abbots Green Community Primary</t>
  </si>
  <si>
    <t>St Marks Catholic Primary Schl</t>
  </si>
  <si>
    <t>St. Pancras Catholic Primary</t>
  </si>
  <si>
    <t>St. Mary's Catholic Primary</t>
  </si>
  <si>
    <t>Saint Matthew's CEVAP School</t>
  </si>
  <si>
    <t>St Margaret's CEVAP School</t>
  </si>
  <si>
    <t>St. John's CEVAP School</t>
  </si>
  <si>
    <t>All Saints CEVAP. Laxfield</t>
  </si>
  <si>
    <t>Framlingham Sir Robert Hitcham's CEVAP School</t>
  </si>
  <si>
    <t>Sir Robert Hitcham CEVAP</t>
  </si>
  <si>
    <t>Stonham Aspal Church of England Aided Primary School</t>
  </si>
  <si>
    <t>St Peter &amp; St  Paul CEVAP</t>
  </si>
  <si>
    <t>Creeting St Mary CEVAP</t>
  </si>
  <si>
    <t>St Edmunds Catholic Primary</t>
  </si>
  <si>
    <t>St. Joseph's RC Primary School</t>
  </si>
  <si>
    <t>St.Edmundsbury CEVA Primary School</t>
  </si>
  <si>
    <t>All Saints CEVA Primary</t>
  </si>
  <si>
    <t>Botesdale</t>
  </si>
  <si>
    <t>Rougham Primary School</t>
  </si>
  <si>
    <t>Bentley CEVCP</t>
  </si>
  <si>
    <t>Blundeston CEVCP School</t>
  </si>
  <si>
    <t>Worlingworth</t>
  </si>
  <si>
    <t>Capel St Mary CE Primary</t>
  </si>
  <si>
    <t>Worlingham C of E Primary School</t>
  </si>
  <si>
    <t>Wilby V.C. Primary School</t>
  </si>
  <si>
    <t>Wetheringsett V.C. Primary</t>
  </si>
  <si>
    <t>Stutton Primary</t>
  </si>
  <si>
    <t>Stradbroke VCP School</t>
  </si>
  <si>
    <t>Kelsale CEVCP</t>
  </si>
  <si>
    <t>Hintlesham and Chattisham VC</t>
  </si>
  <si>
    <t>Haughley</t>
  </si>
  <si>
    <t>Great Finborough CEVCP</t>
  </si>
  <si>
    <t>Fressingfield Primary</t>
  </si>
  <si>
    <t>East Bergholt VCP School</t>
  </si>
  <si>
    <t>Dennington CEVCP</t>
  </si>
  <si>
    <t>Corton V.A. Primary</t>
  </si>
  <si>
    <t>Charsfield C.E.V.C.P. School</t>
  </si>
  <si>
    <t>Brampton CEVCP</t>
  </si>
  <si>
    <t>Benhall St.Mary's Primary</t>
  </si>
  <si>
    <t>Bedfield CEVCP School</t>
  </si>
  <si>
    <t>Bawdsey VCP School</t>
  </si>
  <si>
    <t>Whatfield CEVC Primary School</t>
  </si>
  <si>
    <t>Walsham-le-Willows</t>
  </si>
  <si>
    <t>Moulton Primary</t>
  </si>
  <si>
    <t>All Saints' CEVCP</t>
  </si>
  <si>
    <t>Hopton CEVC Primary School</t>
  </si>
  <si>
    <t>Honington CEVCP</t>
  </si>
  <si>
    <t>Hartest CEVC Primary</t>
  </si>
  <si>
    <t>Great Whelnetham Primary School</t>
  </si>
  <si>
    <t>Gt. Waldingfield CEVCP</t>
  </si>
  <si>
    <t>Elmsett C of E VCP</t>
  </si>
  <si>
    <t>Cockfield CEVCP</t>
  </si>
  <si>
    <t xml:space="preserve"> Bures C E V C Primary School</t>
  </si>
  <si>
    <t>Boxford CEVC Primary</t>
  </si>
  <si>
    <t>Barrow Primary School</t>
  </si>
  <si>
    <t>Barningham CEVCP</t>
  </si>
  <si>
    <t>Barnham CEVC Primary School</t>
  </si>
  <si>
    <t>Acton CEVCP School</t>
  </si>
  <si>
    <t>Beaumont Community Primary Sch</t>
  </si>
  <si>
    <t>Cedarwood CP School</t>
  </si>
  <si>
    <t>Sebert Wood Comm.Primary Schoo</t>
  </si>
  <si>
    <t>Wood Ley CP School</t>
  </si>
  <si>
    <t>Stratford St. Mary Primary</t>
  </si>
  <si>
    <t>Bosmere C. P. School</t>
  </si>
  <si>
    <t>Broke Hall Primary School</t>
  </si>
  <si>
    <t>Dale Hall Community Primary</t>
  </si>
  <si>
    <t>Springfield Infant School &amp; Nursery</t>
  </si>
  <si>
    <t>Woods Loke Primary School</t>
  </si>
  <si>
    <t>The Poplars Primary School</t>
  </si>
  <si>
    <t>Abbot's Hall Primary School</t>
  </si>
  <si>
    <t>Coldfair Green C.P. School</t>
  </si>
  <si>
    <t>Chilton Community Primary</t>
  </si>
  <si>
    <t>Trimley St Martin Primary</t>
  </si>
  <si>
    <t>The Freeman CP School</t>
  </si>
  <si>
    <t>Somersham Primary</t>
  </si>
  <si>
    <t>Snape Community Primary</t>
  </si>
  <si>
    <t>Shotley C P School</t>
  </si>
  <si>
    <t>Melton Community Primary</t>
  </si>
  <si>
    <t>Ilketshall St Lawrence</t>
  </si>
  <si>
    <t>Holton St.Peter CP School</t>
  </si>
  <si>
    <t>Helmingham Primary School</t>
  </si>
  <si>
    <t>Edgar Sewter Primary School</t>
  </si>
  <si>
    <t>Fairfield Infants School</t>
  </si>
  <si>
    <t>Maidstone Infants School</t>
  </si>
  <si>
    <t>Earl Soham Community Primary</t>
  </si>
  <si>
    <t>Combs Ford County Primary</t>
  </si>
  <si>
    <t>Carlton Colville Primary</t>
  </si>
  <si>
    <t>Barnby and North Cove CP School</t>
  </si>
  <si>
    <t>Aldeburgh P School</t>
  </si>
  <si>
    <t>Glade Community Primary School</t>
  </si>
  <si>
    <t>Wells Hall Community Primary</t>
  </si>
  <si>
    <t>Howard Primary School</t>
  </si>
  <si>
    <t>Morland CEVA Primary School</t>
  </si>
  <si>
    <t>Sexton's Manor CP School</t>
  </si>
  <si>
    <t>Westgate Community Primary</t>
  </si>
  <si>
    <t>Guildhall Feoffment CP School</t>
  </si>
  <si>
    <t>Stanton Community Primary</t>
  </si>
  <si>
    <t>West Row County Primary</t>
  </si>
  <si>
    <t>Beck Row Primary</t>
  </si>
  <si>
    <t>Trinity Church of England Voluntary Aided Primary School</t>
  </si>
  <si>
    <t>Lavenham Com Primary School</t>
  </si>
  <si>
    <t>Lakenheath Community Primary</t>
  </si>
  <si>
    <t>Hundon County Primary School</t>
  </si>
  <si>
    <t>Elmswell C P School</t>
  </si>
  <si>
    <t>Capital Carryforward</t>
  </si>
  <si>
    <t>Revenue Carryforward</t>
  </si>
  <si>
    <t>Post De-delegation and Education functions budget</t>
  </si>
  <si>
    <t>Education functions for maintained schools</t>
  </si>
  <si>
    <t>Post De-delegation budget</t>
  </si>
  <si>
    <t>De-delegation</t>
  </si>
  <si>
    <t xml:space="preserve">Year on year % Change
</t>
  </si>
  <si>
    <t>17-18 Post MFG per pupil Budget</t>
  </si>
  <si>
    <t>17-18 Post MFG Budget</t>
  </si>
  <si>
    <t>17-18 MFG Adjustment</t>
  </si>
  <si>
    <t>MFG Value adjustment</t>
  </si>
  <si>
    <t>MFG % change</t>
  </si>
  <si>
    <t>16-17 MFG Unit Value</t>
  </si>
  <si>
    <t>17-18 MFG Unit Value</t>
  </si>
  <si>
    <t>17-18 MFG Budget</t>
  </si>
  <si>
    <t>Secondary Funding</t>
  </si>
  <si>
    <t>Primary Funding</t>
  </si>
  <si>
    <t>Total Allocation</t>
  </si>
  <si>
    <t>School Factors total</t>
  </si>
  <si>
    <t>AEN Total</t>
  </si>
  <si>
    <t>Basic Entitlement Total</t>
  </si>
  <si>
    <t>17-18 Approved Exceptional  Circumstance 6</t>
  </si>
  <si>
    <t>17-18 Approved Exceptional  Circumstance 5</t>
  </si>
  <si>
    <t>17-18 Approved Exceptional  Circumstance 4</t>
  </si>
  <si>
    <t>17-18 Approved Exceptional  Circumstance 3</t>
  </si>
  <si>
    <t>17-18 Approved Exceptional  Circumstance 2:
Reserved for additional sparsity lump sum</t>
  </si>
  <si>
    <t>17-18 Approved Exceptional  Circumstance 1:
Reserved for Additional lump sum for schools amalgamated during  FY16-17</t>
  </si>
  <si>
    <t>Split Sites</t>
  </si>
  <si>
    <t>Sparsity Funding</t>
  </si>
  <si>
    <t>Mobility (S)</t>
  </si>
  <si>
    <t>Mobility (P)</t>
  </si>
  <si>
    <t>Low Attainment (S)</t>
  </si>
  <si>
    <t>Low Attainment (P)</t>
  </si>
  <si>
    <t>EAL (S)</t>
  </si>
  <si>
    <t>EAL (P)</t>
  </si>
  <si>
    <t>IDACI (S A)</t>
  </si>
  <si>
    <t>IDACI (S B)</t>
  </si>
  <si>
    <t>IDACI (S C)</t>
  </si>
  <si>
    <t>IDACI (S D)</t>
  </si>
  <si>
    <t>IDACI (S E)</t>
  </si>
  <si>
    <t>IDACI (S F)</t>
  </si>
  <si>
    <t>IDACI (P A)</t>
  </si>
  <si>
    <t>IDACI (P B)</t>
  </si>
  <si>
    <t>IDACI (P C)</t>
  </si>
  <si>
    <t>IDACI (P D)</t>
  </si>
  <si>
    <t>IDACI (P E)</t>
  </si>
  <si>
    <t>IDACI (P F)</t>
  </si>
  <si>
    <t>Free School Meals
(Secondary)</t>
  </si>
  <si>
    <t>Free School Meals 
(Primary)</t>
  </si>
  <si>
    <t>Basic Entitlement (KS4)</t>
  </si>
  <si>
    <t>Basic Entitlement (KS3)</t>
  </si>
  <si>
    <t>Basic Entitlement (Primary)</t>
  </si>
  <si>
    <t>School Name</t>
  </si>
  <si>
    <t>LAESTAB</t>
  </si>
  <si>
    <t>URN</t>
  </si>
  <si>
    <t>Adjusted factors match</t>
  </si>
  <si>
    <t>ssssssssssssssssssssssssssssssssssssssssss</t>
  </si>
  <si>
    <t>Fiona to provide from EY proforma</t>
  </si>
  <si>
    <t>Maintained Nursery</t>
  </si>
  <si>
    <t>Closed</t>
  </si>
  <si>
    <t>Recoupment Academy</t>
  </si>
  <si>
    <t>Increase?</t>
  </si>
  <si>
    <t>Special</t>
  </si>
  <si>
    <t>Secondary</t>
  </si>
  <si>
    <t>Middle-deemed Secondary</t>
  </si>
  <si>
    <t>Any Notes</t>
  </si>
  <si>
    <t>Special School Places</t>
  </si>
  <si>
    <t>High Needs Places (SSC, HIUs, SLUs)</t>
  </si>
  <si>
    <t>Proportion of total NOR in Secondary phase</t>
  </si>
  <si>
    <t>Proportion of total NOR in Primary phase</t>
  </si>
  <si>
    <t>Sparsity flag</t>
  </si>
  <si>
    <t>Secondary sparsity av. Distance to 2nd school
(miles)</t>
  </si>
  <si>
    <t>Primary sparsity av. Distance to 2nd school
(miles)</t>
  </si>
  <si>
    <t>Mobility Secondary Units</t>
  </si>
  <si>
    <t>Mobility Primary Units</t>
  </si>
  <si>
    <t>Low attainment total Secondary Units</t>
  </si>
  <si>
    <t>Low Attainment Secondary Units - Y8-11</t>
  </si>
  <si>
    <t>Low Attainment Secondary Units - Y7</t>
  </si>
  <si>
    <t>Low attainment total Primary Units</t>
  </si>
  <si>
    <t>Low Attainment under old EYFSP Proportion 78</t>
  </si>
  <si>
    <t>Low Attainment under old EYFSP Proportion 73</t>
  </si>
  <si>
    <t>Low Attainment under new EYFSP Proportion</t>
  </si>
  <si>
    <t>LAC X Units</t>
  </si>
  <si>
    <t>EAL 3 Secondary Units</t>
  </si>
  <si>
    <t>EAL 2 Secondary Units</t>
  </si>
  <si>
    <t>EAL 1 Secondary Units</t>
  </si>
  <si>
    <t>EAL 3 Primary Units</t>
  </si>
  <si>
    <t>EAL 2 Primary Units</t>
  </si>
  <si>
    <t>EAL 1 Primary Units</t>
  </si>
  <si>
    <t>IDACI Secondary Units Band A</t>
  </si>
  <si>
    <t>IDACI Secondary Units Band B</t>
  </si>
  <si>
    <t>IDACI Secondary Units Band C</t>
  </si>
  <si>
    <t>IDACI Secondary Units Band D</t>
  </si>
  <si>
    <t>IDACI Secondary Units Band E</t>
  </si>
  <si>
    <t>IDACI Secondary Units Band F</t>
  </si>
  <si>
    <t>IDACI Secondary Units Band G</t>
  </si>
  <si>
    <t>IDACI Primary Units Band A</t>
  </si>
  <si>
    <t>IDACI Primary Units Band B</t>
  </si>
  <si>
    <t>IDACI Primary Units Band C</t>
  </si>
  <si>
    <t>IDACI Primary Units Band D</t>
  </si>
  <si>
    <t>IDACI Primary Units Band E</t>
  </si>
  <si>
    <t>IDACI Primary Units Band F</t>
  </si>
  <si>
    <t>IDACI Primary Units Band G</t>
  </si>
  <si>
    <t>Secondary Ever 6 Units</t>
  </si>
  <si>
    <t>Secondary FSM Units</t>
  </si>
  <si>
    <t>Primary Ever 6 Units</t>
  </si>
  <si>
    <t>Primary FSM Units</t>
  </si>
  <si>
    <t>Average Year Group Size</t>
  </si>
  <si>
    <t>17-18 Base NOR</t>
  </si>
  <si>
    <t>Reception Difference</t>
  </si>
  <si>
    <t>NOR Y8-11 for calculation of the eligible pupils for the secondary prior attainment factor ONLY</t>
  </si>
  <si>
    <t>NOR Y7 for calculation of the eligible pupils for the secondary prior attainment factor ONLY</t>
  </si>
  <si>
    <t>NOR KS4</t>
  </si>
  <si>
    <t>NOR KS3</t>
  </si>
  <si>
    <t>NOR Secondary</t>
  </si>
  <si>
    <t>NOR Y5-6 for calculation of the eligible pupils for the primary prior attainment factor ONLY</t>
  </si>
  <si>
    <t>NOR Y1-4 for calculation of the eligible pupils for the primary prior attainment factor ONLY</t>
  </si>
  <si>
    <t>NOR Reception</t>
  </si>
  <si>
    <t>NOR Primary</t>
  </si>
  <si>
    <t>NOR</t>
  </si>
  <si>
    <t>Number of Secondary year groups for all schools</t>
  </si>
  <si>
    <t>Number of Primary year groups for all schools</t>
  </si>
  <si>
    <t>Number of Secondary year groups for middle schools</t>
  </si>
  <si>
    <t>Number of Primary year groups for middle schools</t>
  </si>
  <si>
    <t>Academy Type</t>
  </si>
  <si>
    <t>Phase</t>
  </si>
  <si>
    <t>KS4</t>
  </si>
  <si>
    <t>KS3</t>
  </si>
  <si>
    <t>MS</t>
  </si>
  <si>
    <t>Education functions for mainstream maintained schools</t>
  </si>
  <si>
    <t>Fringe factor</t>
  </si>
  <si>
    <t>Sparsity lump sum</t>
  </si>
  <si>
    <t>Low Attainment</t>
  </si>
  <si>
    <t>IDACI Score 0.5-1</t>
  </si>
  <si>
    <t>IDACI Score 0.4-0.5</t>
  </si>
  <si>
    <t>IDACI Score 0.35-0.4</t>
  </si>
  <si>
    <t>IDACI Score 0.3- 0.35</t>
  </si>
  <si>
    <t>IDACI Score 0.25-0.3</t>
  </si>
  <si>
    <t>IDACI Score 0.2 - 0.25</t>
  </si>
  <si>
    <t>FSM</t>
  </si>
  <si>
    <t>School-level de-delegation table</t>
  </si>
  <si>
    <t>Sparsity funding</t>
  </si>
  <si>
    <t>For the Sparsity factor only please enter a percentage and not a unit value</t>
  </si>
  <si>
    <t>Mobility %</t>
  </si>
  <si>
    <t>EAL 1 Secondary</t>
  </si>
  <si>
    <t>EAL 1 Primary</t>
  </si>
  <si>
    <t>Secondary low prior attainment</t>
  </si>
  <si>
    <t>Primary low prior attainment</t>
  </si>
  <si>
    <t>LAC X March 16</t>
  </si>
  <si>
    <t>IDACI Band A</t>
  </si>
  <si>
    <t>IDACI Band B</t>
  </si>
  <si>
    <t>IDACI Band C</t>
  </si>
  <si>
    <t>IDACI Band D</t>
  </si>
  <si>
    <t>IDACI Band E</t>
  </si>
  <si>
    <t>IDACI Band F</t>
  </si>
  <si>
    <t>FSM6 % Secondary</t>
  </si>
  <si>
    <t>FSM % Primary</t>
  </si>
  <si>
    <t>Secondary AWPU</t>
  </si>
  <si>
    <t>Primary AWPU</t>
  </si>
  <si>
    <t>ESG Retained duties</t>
  </si>
  <si>
    <t>Total De delegation</t>
  </si>
  <si>
    <t>Total Unit value</t>
  </si>
  <si>
    <t>Additional school improvement services</t>
  </si>
  <si>
    <t>Museum and Library Services</t>
  </si>
  <si>
    <t>Behaviour support services</t>
  </si>
  <si>
    <t>Support to underperforming ethnic minority groups and bilingual learners</t>
  </si>
  <si>
    <t>Staff costs  supply cover</t>
  </si>
  <si>
    <t xml:space="preserve">Licences/ subscriptions </t>
  </si>
  <si>
    <t>Insurance</t>
  </si>
  <si>
    <t>Free School Meals Eligibility</t>
  </si>
  <si>
    <t>Contingencies</t>
  </si>
  <si>
    <t>Units Including fringe uplift</t>
  </si>
  <si>
    <t>De-delegation unit value input table</t>
  </si>
  <si>
    <t>Please enter primary and secondary unit rates against appropriate indicators. For the sparsity factor only please enter percentages.  Academies cannot de-delegate.</t>
  </si>
  <si>
    <t>MFG Baseline Values</t>
  </si>
  <si>
    <t>Values Used to calculate the schools MFG position.</t>
  </si>
  <si>
    <t>Calculates MFG for all those schools below 1.5%</t>
  </si>
  <si>
    <t>Calculates MFG capping for all those schools above the Ceiling value.</t>
  </si>
  <si>
    <t>FINAL SBS (incl MFG)</t>
  </si>
  <si>
    <t>Actual</t>
  </si>
  <si>
    <t>Adjusted</t>
  </si>
  <si>
    <t>New</t>
  </si>
  <si>
    <t>Revised</t>
  </si>
  <si>
    <t>Difference £</t>
  </si>
  <si>
    <t>CAPPING</t>
  </si>
  <si>
    <t>Difference %</t>
  </si>
  <si>
    <t>SBS</t>
  </si>
  <si>
    <t>Early</t>
  </si>
  <si>
    <t>High</t>
  </si>
  <si>
    <t>EFA</t>
  </si>
  <si>
    <t xml:space="preserve">Lump </t>
  </si>
  <si>
    <t>Formula</t>
  </si>
  <si>
    <t>Lump</t>
  </si>
  <si>
    <t>De</t>
  </si>
  <si>
    <t>%</t>
  </si>
  <si>
    <t>£</t>
  </si>
  <si>
    <t>SBS + MFG</t>
  </si>
  <si>
    <t xml:space="preserve">To </t>
  </si>
  <si>
    <t>Saving</t>
  </si>
  <si>
    <t>SBS With</t>
  </si>
  <si>
    <t>Oct 2014</t>
  </si>
  <si>
    <t>2015-16</t>
  </si>
  <si>
    <t>Years</t>
  </si>
  <si>
    <t>Needs</t>
  </si>
  <si>
    <t>Sum</t>
  </si>
  <si>
    <t>Factor</t>
  </si>
  <si>
    <t>£ pp</t>
  </si>
  <si>
    <t>Oct 2015</t>
  </si>
  <si>
    <t>Delegation</t>
  </si>
  <si>
    <t>Change</t>
  </si>
  <si>
    <t>Allocation</t>
  </si>
  <si>
    <t>CAPPING %</t>
  </si>
  <si>
    <t>MFG + Capping</t>
  </si>
  <si>
    <t>16-17 Figure</t>
  </si>
  <si>
    <t>2016-17</t>
  </si>
  <si>
    <t>NO CAPPING</t>
  </si>
  <si>
    <t>With CAPPING</t>
  </si>
  <si>
    <t>Beacon Hill Primary School</t>
  </si>
  <si>
    <t>New Bury High School</t>
  </si>
  <si>
    <t>MFG Disapp</t>
  </si>
  <si>
    <t xml:space="preserve">001 - Aldeburgh Primary School </t>
  </si>
  <si>
    <t xml:space="preserve">005 - Barnby &amp; North Cover Community Primary </t>
  </si>
  <si>
    <t>006 - The Albert Pye Community Primary School</t>
  </si>
  <si>
    <t>007 - Ravensmere Infant School</t>
  </si>
  <si>
    <t>008 - Beccles Primary Academy</t>
  </si>
  <si>
    <t>009 - St Benet's Catholic Primary School</t>
  </si>
  <si>
    <t>010 - Bedfield C of E VCP School</t>
  </si>
  <si>
    <t>011 - Benhall St Mary's C of E VCP School</t>
  </si>
  <si>
    <t>012 - Blundeston C of E VCP School</t>
  </si>
  <si>
    <t>013 - Bramfield C of E VCP School</t>
  </si>
  <si>
    <t>014 - Brampton C of E VCP School</t>
  </si>
  <si>
    <t>015 - Bungay Primary School</t>
  </si>
  <si>
    <t>016 - St Edmund's Catholic Primary School, Bungay</t>
  </si>
  <si>
    <t>017 - St Botolph's CEVCP School</t>
  </si>
  <si>
    <t>019 - Carlton Colville Primary School</t>
  </si>
  <si>
    <t>020 - Charsfield CEVCP School</t>
  </si>
  <si>
    <t>022 - Corton CEVCP School</t>
  </si>
  <si>
    <t>023 - Coldfair Green CP School</t>
  </si>
  <si>
    <t>025 - Sir Robert Hitcham's CEVAP School, Debenham</t>
  </si>
  <si>
    <t>026 - Dennington CEVCP School</t>
  </si>
  <si>
    <t>029 - Earl Soham Community Primary School</t>
  </si>
  <si>
    <t>030 - Easton Community Primary School</t>
  </si>
  <si>
    <t>031 - St Peter and St Paul CEVAP School</t>
  </si>
  <si>
    <t>035 - Sir Robert Hitcham's CEVAP School, Framlingham</t>
  </si>
  <si>
    <t>036 - Fressingfield CEVCP School</t>
  </si>
  <si>
    <t>038 - Gislingham CEVCP School</t>
  </si>
  <si>
    <t>041 - Edgar Sewter Community Primary School</t>
  </si>
  <si>
    <t>042 - Helmingham Community Primary School</t>
  </si>
  <si>
    <t>044 - Holton St Peter Community Primary School</t>
  </si>
  <si>
    <t>045 - St Edmund's Primary School, Hoxne</t>
  </si>
  <si>
    <t>048 - Ilketshall St Lawrence School</t>
  </si>
  <si>
    <t>050 - Kelsale CEVCP School</t>
  </si>
  <si>
    <t>052 - Kessingland CEVCP School</t>
  </si>
  <si>
    <t>056 - All Saints CEVAP School, Laxfield</t>
  </si>
  <si>
    <t>057 - Leiston Primary School</t>
  </si>
  <si>
    <t>059 - Dell Primary School</t>
  </si>
  <si>
    <t>060 - Elm Tree Community Primary School</t>
  </si>
  <si>
    <t>061 - Red Oak Primary</t>
  </si>
  <si>
    <t>062 - Gunton Community Primary School</t>
  </si>
  <si>
    <t>063 - Meadow Community Primary School</t>
  </si>
  <si>
    <t>064 - Northfield St Nicholas Primary School</t>
  </si>
  <si>
    <t>065 - Poplars Community Primary School</t>
  </si>
  <si>
    <t>067 - Pakefield Primary School</t>
  </si>
  <si>
    <t>068 - Roman Hill Primary School</t>
  </si>
  <si>
    <t>070 - St Margaret's Community Primary School, Lowestoft</t>
  </si>
  <si>
    <t>072 - St Mary's RC Primary School, Lowestoft</t>
  </si>
  <si>
    <t>073 - Westwood Primary School</t>
  </si>
  <si>
    <t>074 - Woods Loke Community Primary School</t>
  </si>
  <si>
    <t>075 - Oulton Broad Primary School</t>
  </si>
  <si>
    <t>077 - Grove Primary School</t>
  </si>
  <si>
    <t>080 - Mellis CEVCP School</t>
  </si>
  <si>
    <t>081 - Mendham Primary School</t>
  </si>
  <si>
    <t>082 - Middleton Community Primary School</t>
  </si>
  <si>
    <t>084 - Occold Primary School</t>
  </si>
  <si>
    <t>086 - Palgrave CEVCP School</t>
  </si>
  <si>
    <t>088 - Peasenhall Primary School</t>
  </si>
  <si>
    <t>092 - Reydon Primary School</t>
  </si>
  <si>
    <t>093 - Ringsfield CEVCP School</t>
  </si>
  <si>
    <t>096 - Saxmundham Primary School</t>
  </si>
  <si>
    <t>097 - Snape Community Primary School</t>
  </si>
  <si>
    <t>098 - Somerleyton Primary School</t>
  </si>
  <si>
    <t>099 - Southwold Primary School</t>
  </si>
  <si>
    <t>101 - Stonham Aspal CEVAP School</t>
  </si>
  <si>
    <t>102 - Stradbroke CEVCP School</t>
  </si>
  <si>
    <t>106 - Thorndon CEVCP School</t>
  </si>
  <si>
    <t>109 - Wenhaston Primary School</t>
  </si>
  <si>
    <t>110 - Wetheringsett CEVCP School</t>
  </si>
  <si>
    <t>111 - Wickham Market Community Primary School</t>
  </si>
  <si>
    <t>112 - Wilby CEVCP School</t>
  </si>
  <si>
    <t>113 - Worlingham CEVCP School</t>
  </si>
  <si>
    <t>114 - Worlingworth CEVCP School</t>
  </si>
  <si>
    <t>115 - Wortham Primary School</t>
  </si>
  <si>
    <t>119 - Yoxford Primary School</t>
  </si>
  <si>
    <t>155 - Sir John Leman High School</t>
  </si>
  <si>
    <t>156 - Bungay High School</t>
  </si>
  <si>
    <t>157 - Pakefield High School</t>
  </si>
  <si>
    <t>159 - Debenham High School</t>
  </si>
  <si>
    <t>165 - Thomas Mills High School</t>
  </si>
  <si>
    <t>166 - Hartismere High School</t>
  </si>
  <si>
    <t>167 - Alde Valley High School</t>
  </si>
  <si>
    <t>169 - Ormiston Denes Academy</t>
  </si>
  <si>
    <t>170 - East Point Academy</t>
  </si>
  <si>
    <t>171 - Benjamin Britten High School</t>
  </si>
  <si>
    <t>175 - Stradbroke High</t>
  </si>
  <si>
    <t xml:space="preserve">202 - Bawdsey CEVCP School </t>
  </si>
  <si>
    <t>203 - Bentley CEVCP School</t>
  </si>
  <si>
    <t>205 - Bildeston Primary School</t>
  </si>
  <si>
    <t>206 - Bramford CEVCP School</t>
  </si>
  <si>
    <t>208 - Brooklands Primary School</t>
  </si>
  <si>
    <t>211 - Bucklesham Primary School</t>
  </si>
  <si>
    <t>216 - Capel St Mary CEVCP School</t>
  </si>
  <si>
    <t>217 - Chelmondiston CEVCP School</t>
  </si>
  <si>
    <t>219 - Claydon Primary School</t>
  </si>
  <si>
    <t>220 - Copdock Primary School</t>
  </si>
  <si>
    <t>223 - East Bergholt CEVCP School</t>
  </si>
  <si>
    <t>224 - Elmsett CEVCP School</t>
  </si>
  <si>
    <t>225 - Eyke CEVCP School</t>
  </si>
  <si>
    <t>228 - Causton Junior School</t>
  </si>
  <si>
    <t>229 - Colneis Junior School</t>
  </si>
  <si>
    <t>230 - Fairfield Infant School</t>
  </si>
  <si>
    <t>231 - Grange Community Primary School</t>
  </si>
  <si>
    <t>232 - Kingsfleet Primary School</t>
  </si>
  <si>
    <t>233 - Langer Primary School</t>
  </si>
  <si>
    <t>234 - Maidstone Infant School</t>
  </si>
  <si>
    <t>237 - Grundisburgh Primary School</t>
  </si>
  <si>
    <t>238 - Beaumont Community Primary School</t>
  </si>
  <si>
    <t>239 - Hadleigh Community Primary School</t>
  </si>
  <si>
    <t>240 - St Mary's CEVAP School, Hadleigh</t>
  </si>
  <si>
    <t>242 - Henley Primary School</t>
  </si>
  <si>
    <t>243 - Hintlesham and Chattisham CEVCP School</t>
  </si>
  <si>
    <t>245 - Holbrook Primary School</t>
  </si>
  <si>
    <t>246 - Hollesley Primary School</t>
  </si>
  <si>
    <t>249 - Broke Hall Community Primary School</t>
  </si>
  <si>
    <t>250 - Britannia Primary School and Nursery</t>
  </si>
  <si>
    <t>251 - Castle Hill Infant School</t>
  </si>
  <si>
    <t>252 - Castle Hill Junior School</t>
  </si>
  <si>
    <t>253 - The Oaks Community Primary School</t>
  </si>
  <si>
    <t>256 - Cliff Lane Primary School</t>
  </si>
  <si>
    <t>258 - Clifford Road Primary School</t>
  </si>
  <si>
    <t>259 - Dale Hall Community Primary School</t>
  </si>
  <si>
    <t>260 - The Willows Primary School</t>
  </si>
  <si>
    <t>262 - Gusford Primary School</t>
  </si>
  <si>
    <t>263 - Halifax Primary School</t>
  </si>
  <si>
    <t>264 - Handford Hall Primary School</t>
  </si>
  <si>
    <t>267 - Hillside Community Primary School</t>
  </si>
  <si>
    <t>269 - Morland Primary School</t>
  </si>
  <si>
    <t>270 - Murrayfield Community Primary School</t>
  </si>
  <si>
    <t>273 - Ravenswood Primary School</t>
  </si>
  <si>
    <t>274 - Pipers Vale Community Primary School</t>
  </si>
  <si>
    <t>275 - Ranelagh Primary School</t>
  </si>
  <si>
    <t>279 - Rose Hill Primary School</t>
  </si>
  <si>
    <t>281 - Rushmere Hall Primary School</t>
  </si>
  <si>
    <t>283 - St Helen's Primary School</t>
  </si>
  <si>
    <t>284 - St John's CEVAP School</t>
  </si>
  <si>
    <t>285 - St Margaret's CEVAP School, Ipswich</t>
  </si>
  <si>
    <t>287 - St Mark's Catholic Primary School</t>
  </si>
  <si>
    <t>288 - St Matthew's CEVAP School</t>
  </si>
  <si>
    <t>289 - St Mary's Catholic Primary School, Ipswich</t>
  </si>
  <si>
    <t>291 - St Pancras Catholic Primary School</t>
  </si>
  <si>
    <t>292 - Sidegate Primary School</t>
  </si>
  <si>
    <t>293 - Springfield Infant and Nursery School</t>
  </si>
  <si>
    <t>294 - Springfield Junior School</t>
  </si>
  <si>
    <t>295 - Sprites Primary School</t>
  </si>
  <si>
    <t>300 - Whitehouse Community Primary School</t>
  </si>
  <si>
    <t>303 - Whitton Community Primary School</t>
  </si>
  <si>
    <t>307 - Cedarwood Community Primary School</t>
  </si>
  <si>
    <t>308 - Kersey CEVCP School</t>
  </si>
  <si>
    <t>309 - Heath Primary School</t>
  </si>
  <si>
    <t>310 - Bealings School</t>
  </si>
  <si>
    <t>311 - Birchwood Primary School</t>
  </si>
  <si>
    <t>312 - Martlesham Primary School</t>
  </si>
  <si>
    <t>313 - Gorseland Primary School</t>
  </si>
  <si>
    <t>314 - Melton Primary School</t>
  </si>
  <si>
    <t>316 - Nacton CEVCP School</t>
  </si>
  <si>
    <t>317 - Orford CEVAP School</t>
  </si>
  <si>
    <t>318 - Otley Primary School</t>
  </si>
  <si>
    <t>320 - Rendlesham Community Primary School</t>
  </si>
  <si>
    <t>322 - Shotley Community Primary School</t>
  </si>
  <si>
    <t>324 - Somersham Primary School</t>
  </si>
  <si>
    <t>325 - Sproughton CEVCP School</t>
  </si>
  <si>
    <t>327 - Stratford St Mary Primary School</t>
  </si>
  <si>
    <t>328 - Stutton CEVCP School</t>
  </si>
  <si>
    <t>331 - Tattingstone CEVCP School</t>
  </si>
  <si>
    <t>332 - Trimley St Martin Primary School</t>
  </si>
  <si>
    <t>333 - Trimley St Mary Primary School</t>
  </si>
  <si>
    <t>337 - Waldringfield Primary School</t>
  </si>
  <si>
    <t>338 - Whatfield CEVCP School</t>
  </si>
  <si>
    <t>339 - Witnesham Primary School</t>
  </si>
  <si>
    <t>341 - Sandlings Primary School</t>
  </si>
  <si>
    <t>342 - Woodbridge Primary School</t>
  </si>
  <si>
    <t>343 - Kyson Primary School</t>
  </si>
  <si>
    <t>344 - St Mary's CEVAP School, Woodbridge</t>
  </si>
  <si>
    <t>350 - Felixstowe Academy</t>
  </si>
  <si>
    <t>356 - Claydon High School</t>
  </si>
  <si>
    <t>357 - East Bergholt High School</t>
  </si>
  <si>
    <t>361 - Hadleigh High School</t>
  </si>
  <si>
    <t>362 - Holbrook High School</t>
  </si>
  <si>
    <t>365 - Suffolk New Academy</t>
  </si>
  <si>
    <t>366 - Copleston High School</t>
  </si>
  <si>
    <t>368 - Ipswich Academy</t>
  </si>
  <si>
    <t>370 - Northgate High School</t>
  </si>
  <si>
    <t>371 - Stoke High School</t>
  </si>
  <si>
    <t>372 - St Alban's Catholic High School</t>
  </si>
  <si>
    <t>373 - Ormiston Endeavour Academy</t>
  </si>
  <si>
    <t>374 - Suffolk One</t>
  </si>
  <si>
    <t>375 - Westbourne Sports College</t>
  </si>
  <si>
    <t>376 - Kesgrave High School</t>
  </si>
  <si>
    <t>378 - Farlingaye High School</t>
  </si>
  <si>
    <t xml:space="preserve">400 - Acton CEVCP School </t>
  </si>
  <si>
    <t xml:space="preserve">402 - Bacton Community Primary School </t>
  </si>
  <si>
    <t>404 - Bardwell CEVCP School</t>
  </si>
  <si>
    <t>405 - Barnham CEVCP School</t>
  </si>
  <si>
    <t>406 - Barningham CEVCP School</t>
  </si>
  <si>
    <t xml:space="preserve">407 - Barrow CEVCP School </t>
  </si>
  <si>
    <t>409 - Boxford CEVCP School</t>
  </si>
  <si>
    <t>411 - Forest Academy</t>
  </si>
  <si>
    <t>412 - Bures CEVCP School</t>
  </si>
  <si>
    <t>413 - The Glade Community Primary School</t>
  </si>
  <si>
    <t>415 - Guildhall Feoffment Community Primary School</t>
  </si>
  <si>
    <t>416 - Hardwick Primary School</t>
  </si>
  <si>
    <t>417 - Howard Community Primary School</t>
  </si>
  <si>
    <t>418 - Sebert Wood Community Primary School</t>
  </si>
  <si>
    <t>420 - St Edmund's Catholic Primary School, Bury St Edmunds</t>
  </si>
  <si>
    <t>421 - St Edmundsbury CEVAP School</t>
  </si>
  <si>
    <t>422 - Sextons Manor Community Primary School</t>
  </si>
  <si>
    <t>423 - Tollgate Primary School</t>
  </si>
  <si>
    <t>424 - Westgate Community Primary School</t>
  </si>
  <si>
    <t>425 - Abbots Green Community Primary School</t>
  </si>
  <si>
    <t>426 - Cavendish CEVCP School</t>
  </si>
  <si>
    <t>429 - Clare Community Primary School</t>
  </si>
  <si>
    <t>430 - Cockfield CEVCP School</t>
  </si>
  <si>
    <t>431 - Combs Ford Primary School</t>
  </si>
  <si>
    <t>432 - Creeting St Mary CEVAP School</t>
  </si>
  <si>
    <t>436 - Elmswell Community Primary School</t>
  </si>
  <si>
    <t>437 - Elveden CEVAP School</t>
  </si>
  <si>
    <t>440 - Glemsford Community Primary School</t>
  </si>
  <si>
    <t>441 - Great Barton CEVCP School</t>
  </si>
  <si>
    <t>442 - Wells Hall Community Primary School</t>
  </si>
  <si>
    <t>443 - Pot Kiln Primary School</t>
  </si>
  <si>
    <t>444 - Great Finborough CEVCP School</t>
  </si>
  <si>
    <t>445 - Great Waldingfield CEVCP School</t>
  </si>
  <si>
    <t>446 - Great Whelnetham CEVCP School</t>
  </si>
  <si>
    <t>447 - Coupals Community Primary School</t>
  </si>
  <si>
    <t>448 - Hartest CEVCP School</t>
  </si>
  <si>
    <t>449 - Crawfords CEVCP School</t>
  </si>
  <si>
    <t>450 - Burton End Community Primary School</t>
  </si>
  <si>
    <t>451 - New Cangle Community Primary School</t>
  </si>
  <si>
    <t>452 - Clements Community Primary School</t>
  </si>
  <si>
    <t>453 - Westfield Community Primary School</t>
  </si>
  <si>
    <t xml:space="preserve">454 - Place Farm Primary Academy </t>
  </si>
  <si>
    <t>455 - St Felix Roman Catholic Primary School</t>
  </si>
  <si>
    <t>457 - Honington CEVCP School</t>
  </si>
  <si>
    <t>458 - Hopton CEVCP School</t>
  </si>
  <si>
    <t>460 - Hundon Community Primary School</t>
  </si>
  <si>
    <t>461 - Ickworth Park Primary School</t>
  </si>
  <si>
    <t>464 - Ixworth CEVCP School</t>
  </si>
  <si>
    <t>465 - Kedington Primary School</t>
  </si>
  <si>
    <t>466 - Lakenheath Community Primary School</t>
  </si>
  <si>
    <t>467 - Lavenham Community Primary School</t>
  </si>
  <si>
    <t>468 - All Saints CEVCP School, Lawshall</t>
  </si>
  <si>
    <t>469 - Long Melford CEVCP School</t>
  </si>
  <si>
    <t>471 - Mendlesham Community Primary School</t>
  </si>
  <si>
    <t>472 - St Mary's CEVAP School, Mildenhall</t>
  </si>
  <si>
    <t xml:space="preserve">473 - Beck Row Primary School </t>
  </si>
  <si>
    <t>474 - Great Heath Primary School</t>
  </si>
  <si>
    <t>476 - West Row Community Primary School</t>
  </si>
  <si>
    <t>478 - Moulton CEVCP School</t>
  </si>
  <si>
    <t>479 - Nayland Primary School</t>
  </si>
  <si>
    <t>480 - Bosmere Community Primary School</t>
  </si>
  <si>
    <t xml:space="preserve">481 - All Saints CEVAP School, Newmarket </t>
  </si>
  <si>
    <t>482 - Exning Primary School</t>
  </si>
  <si>
    <t>483 - Houldsworth Valley Primary School</t>
  </si>
  <si>
    <t>484 - Laureate Community Primary School and Nursery</t>
  </si>
  <si>
    <t>486 - Paddocks Primary School</t>
  </si>
  <si>
    <t>487 - St Louis Roman Catholic Primary School</t>
  </si>
  <si>
    <t>488 - Norton CEVCP School</t>
  </si>
  <si>
    <t>489 - Old Newton CEVCP School</t>
  </si>
  <si>
    <t>492 - Rattlesden CEVCP School</t>
  </si>
  <si>
    <t>494 - Ringshall School</t>
  </si>
  <si>
    <t>495 - Risby CEVCP School</t>
  </si>
  <si>
    <t>496 - Rougham CEVCP School</t>
  </si>
  <si>
    <t>499 - Stanton Community Primary School</t>
  </si>
  <si>
    <t>501 - Stoke-by-Nayland CEVCP School</t>
  </si>
  <si>
    <t>502 - Chilton Community Primary School</t>
  </si>
  <si>
    <t>503 - Abbots Hall Community Primary School</t>
  </si>
  <si>
    <t>504 - Wood Ley Community Primary School</t>
  </si>
  <si>
    <t>505 - Cedars Park Primary School</t>
  </si>
  <si>
    <t>506 - The Freeman Community Primary School</t>
  </si>
  <si>
    <t>507 - St Gregory CEVCP School</t>
  </si>
  <si>
    <t>508 - Trinity CEVAP School</t>
  </si>
  <si>
    <t>509 - St Joseph's Roman Catholic Primary School</t>
  </si>
  <si>
    <t>511 - Tudor CEVCP School</t>
  </si>
  <si>
    <t>512 - Woodhall Community Primary School</t>
  </si>
  <si>
    <t>513 - Thurlow CEVCP School</t>
  </si>
  <si>
    <t>514 - Thurston CEVCP School</t>
  </si>
  <si>
    <t>515 - St Christopher's CEVCP School</t>
  </si>
  <si>
    <t>517 - Walsham-le-Willows CEVCP School</t>
  </si>
  <si>
    <t>521 - Wickhambrook Community Primary School</t>
  </si>
  <si>
    <t>522 - Woolpit Community Primary School</t>
  </si>
  <si>
    <t>527 - Horringer Court Middle School</t>
  </si>
  <si>
    <t>528 - Howard Middle School</t>
  </si>
  <si>
    <t>529 - St James CEVA Middle School</t>
  </si>
  <si>
    <t>530 - St Louis Catholic Middle School</t>
  </si>
  <si>
    <t>531 - Westley Middle School</t>
  </si>
  <si>
    <t>532 - Hardwick Middle School</t>
  </si>
  <si>
    <t>551 - County Upper School</t>
  </si>
  <si>
    <t>552 - King Edward VI CEVC Upper School</t>
  </si>
  <si>
    <t>553 - St Benedict's Catholic School</t>
  </si>
  <si>
    <t>554 - Samuel Ward Academy</t>
  </si>
  <si>
    <t>555 - Thomas Gainsborough School</t>
  </si>
  <si>
    <t>556 - Castle Manor Academy</t>
  </si>
  <si>
    <t>557 - Newmarket College</t>
  </si>
  <si>
    <t>558 - Stowmarket High School</t>
  </si>
  <si>
    <t>559 - Orminston Sudbury Academy</t>
  </si>
  <si>
    <t>560 - Thurston Community College</t>
  </si>
  <si>
    <t>561 - Mildenhall College Academy</t>
  </si>
  <si>
    <t>562 - Stowupland High School</t>
  </si>
  <si>
    <t>991 - Stour Valley Community School</t>
  </si>
  <si>
    <t>992 - IES Breckland</t>
  </si>
  <si>
    <t>993 - Saxmundham Free School</t>
  </si>
  <si>
    <t>994 - Beccles Free School</t>
  </si>
  <si>
    <t>999 - Ixworth Free School</t>
  </si>
  <si>
    <t>599 - Sybil Andrews Academy</t>
  </si>
  <si>
    <t>1001 - Churchill Free Special</t>
  </si>
  <si>
    <t>195 - The Ashley School</t>
  </si>
  <si>
    <t>196 - Warren School</t>
  </si>
  <si>
    <t>393 - Stone Lodge Academy</t>
  </si>
  <si>
    <t>395 - Thomas Wolsey School</t>
  </si>
  <si>
    <t>396 - The Bridge School</t>
  </si>
  <si>
    <t>575 - Priory School</t>
  </si>
  <si>
    <t>576 - Riverwalk School</t>
  </si>
  <si>
    <t>579 - Hillside Special School</t>
  </si>
  <si>
    <t>176 - Old Warren House Pupil Referral Unit</t>
  </si>
  <si>
    <t>187 - The Attic</t>
  </si>
  <si>
    <t>189 - First Base (Lowestoft) Pupil Referral Unit</t>
  </si>
  <si>
    <t>190 - Harbour Pupil Referral Unit</t>
  </si>
  <si>
    <t>351 - Alderwood Pupil Referral Unit</t>
  </si>
  <si>
    <t>352 - First Base (Ipswich) Pupil Referral Unit</t>
  </si>
  <si>
    <t>353 - St Christopher's Pupil Referral Unit</t>
  </si>
  <si>
    <t>367 - Parkside Pupil Referral Unit</t>
  </si>
  <si>
    <t>389 - Westbridge Pupil Referral Unit</t>
  </si>
  <si>
    <t>577 - Hampden House Pupil Referral Unit</t>
  </si>
  <si>
    <t>580 - The Albany Centre Pupil Referral Unit</t>
  </si>
  <si>
    <t>584 - The Kingsfield Centre Pupil Referral Unit</t>
  </si>
  <si>
    <t>597 - First Base (BSE) Pupil Referral Unit</t>
  </si>
  <si>
    <t>598 - Mill Meadow Pupil Referral Unit</t>
  </si>
  <si>
    <t>266 - Highfield Nursery School</t>
  </si>
  <si>
    <t>Actual
 October 2016 Census</t>
  </si>
  <si>
    <t>Enter Estimated October 2018 Census</t>
  </si>
  <si>
    <t>2019-2020</t>
  </si>
  <si>
    <t>Summary of School Delegated Funding 2017-18, 2018-19 and 2019-20</t>
  </si>
  <si>
    <t>2019-2020 AMOUNT £</t>
  </si>
  <si>
    <t>Primary (Years R-6)</t>
  </si>
  <si>
    <t>Key Stage 3  (Years 7-9)</t>
  </si>
  <si>
    <t>Key Stage 4 (Years 10-11)</t>
  </si>
  <si>
    <t>FSM % Secondary</t>
  </si>
  <si>
    <t>IDACI Band  G</t>
  </si>
  <si>
    <t>IDACI Band  F</t>
  </si>
  <si>
    <t>IDACI Band  E</t>
  </si>
  <si>
    <t>IDACI Band  D</t>
  </si>
  <si>
    <t>IDACI Band  C</t>
  </si>
  <si>
    <t>IDACI Band  B</t>
  </si>
  <si>
    <t>IDACI Band  A</t>
  </si>
  <si>
    <t>LAC X Mar 16</t>
  </si>
  <si>
    <t>4) Prior Attainment</t>
  </si>
  <si>
    <t>Low Attainment % new EFSP</t>
  </si>
  <si>
    <t>Secondary low attainment (year 7)</t>
  </si>
  <si>
    <t>6) Lump Sum</t>
  </si>
  <si>
    <t>7) Sparsity Factor</t>
  </si>
  <si>
    <t>8) Split Sites</t>
  </si>
  <si>
    <t>9) Rates</t>
  </si>
  <si>
    <t>10) Exceptional Factors</t>
  </si>
  <si>
    <t>11) Minimum Funding Guarantee</t>
  </si>
  <si>
    <t>MFG Calculation 2017-18</t>
  </si>
  <si>
    <t>Choose School From Dropdown List</t>
  </si>
  <si>
    <t>16-17 DELEGATED BUDGET</t>
  </si>
  <si>
    <t>Less 16-17 Rates</t>
  </si>
  <si>
    <t>Less 17-18 Lump Sum</t>
  </si>
  <si>
    <t>Less 17-18  Sparsity</t>
  </si>
  <si>
    <t>MFG Baseline Schools Block 2016-17</t>
  </si>
  <si>
    <t>17-18 NEW FORMULA FUNDING SCHOOLS BLOCK</t>
  </si>
  <si>
    <t>Less 17-18 Rates</t>
  </si>
  <si>
    <t>Less 17-18 Sparsity</t>
  </si>
  <si>
    <t>MFG Baseline Schools Block 2017-18</t>
  </si>
  <si>
    <t>% Change In MFG £ per pupil</t>
  </si>
  <si>
    <t>MFG Level set at</t>
  </si>
  <si>
    <t>Capping set at</t>
  </si>
  <si>
    <t>x</t>
  </si>
  <si>
    <t>+ MFG  / - Capping Adjustment</t>
  </si>
  <si>
    <t>Less De Delegation</t>
  </si>
  <si>
    <t>Education functions for maintained schools (ESG)*</t>
  </si>
  <si>
    <t>Revised Final 17-18 Schools Block</t>
  </si>
  <si>
    <t>See page 21 of the attached link for more information:-</t>
  </si>
  <si>
    <t>EFA MFG Guidance</t>
  </si>
  <si>
    <t>* ESG Funding added in to the Schools Block DSG and then removed.  Agreed By Schools Forum November 2016</t>
  </si>
  <si>
    <t>Please then select file and 'save as'</t>
  </si>
  <si>
    <t xml:space="preserve">Version 2017 </t>
  </si>
  <si>
    <t>Web:    Suffolk Learning - SAT</t>
  </si>
  <si>
    <t>Budget Estimate for:</t>
  </si>
  <si>
    <t>2017-18</t>
  </si>
  <si>
    <t>Schools Block Pupil Numbers (Mainstream Schools Only)</t>
  </si>
  <si>
    <t>High Needs Block (Place Numbers)</t>
  </si>
  <si>
    <t>* ESG Funding added in to the Schools Block DSG and then removed as agreed By Schools Forum November 2016</t>
  </si>
  <si>
    <t>NOR 17-18</t>
  </si>
  <si>
    <t>NOR 16-17</t>
  </si>
  <si>
    <t>MFG disapplication</t>
  </si>
  <si>
    <t>16-17 baseline missing</t>
  </si>
  <si>
    <t>APT RATES FIGURES FOR 2016-2017</t>
  </si>
  <si>
    <t>Sch</t>
  </si>
  <si>
    <t>2015-2016</t>
  </si>
  <si>
    <t>Rateable</t>
  </si>
  <si>
    <t>Paid or Expected</t>
  </si>
  <si>
    <t>Amount to journal</t>
  </si>
  <si>
    <t>No</t>
  </si>
  <si>
    <t>Number</t>
  </si>
  <si>
    <t>Value</t>
  </si>
  <si>
    <t>Full Year With Relief</t>
  </si>
  <si>
    <t>Acad</t>
  </si>
  <si>
    <t>Notes</t>
  </si>
  <si>
    <t>Academy - 31.03.16</t>
  </si>
  <si>
    <t>Academy conversion - 16-17 (Months maintained)</t>
  </si>
  <si>
    <t>A</t>
  </si>
  <si>
    <t>Elm Tree Middle Site</t>
  </si>
  <si>
    <t>Roman Hill Middle Site</t>
  </si>
  <si>
    <t>+ Foxborough Middle</t>
  </si>
  <si>
    <t>374</t>
  </si>
  <si>
    <t>College Heath Middle Site</t>
  </si>
  <si>
    <t>508</t>
  </si>
  <si>
    <t>Combs Middle Site</t>
  </si>
  <si>
    <t>Full Year Cost</t>
  </si>
  <si>
    <t>+ Beyton Middle Site</t>
  </si>
  <si>
    <t>£150000 * 0.2</t>
  </si>
  <si>
    <t xml:space="preserve">School  </t>
  </si>
  <si>
    <t>Scc</t>
  </si>
  <si>
    <t>Estimated MFG Calculation 2018-19</t>
  </si>
  <si>
    <t>Estimated MFG Calculation 2019-120</t>
  </si>
  <si>
    <t>Estimated School Block Funding Pro Forma  2018-19</t>
  </si>
  <si>
    <t>School Block Funding Pro Forma  2019-20</t>
  </si>
  <si>
    <t>School Block Funding Pro Forma  2017-18</t>
  </si>
  <si>
    <t>De Delegation / ESG</t>
  </si>
  <si>
    <r>
      <t xml:space="preserve">6) Lump Sum </t>
    </r>
    <r>
      <rPr>
        <b/>
        <i/>
        <sz val="9"/>
        <rFont val="Arial"/>
        <family val="2"/>
      </rPr>
      <t>*Assume Remain unchanged</t>
    </r>
  </si>
  <si>
    <t>7) Sparsity Factor *Assume Remain unchanged</t>
  </si>
  <si>
    <t>9) Rates *Assume Remain unchanged</t>
  </si>
  <si>
    <t>10) Exceptional Factors *Assume Remain unchanged</t>
  </si>
  <si>
    <t>8) Split Sites *Assume Remain unchanged</t>
  </si>
  <si>
    <t>Number On Roll (Oct 17)</t>
  </si>
  <si>
    <t>Number On Roll (Oct 18)</t>
  </si>
  <si>
    <t>17-18 DELEGATED BUDGET</t>
  </si>
  <si>
    <t>Less 18-19 Lump Sum</t>
  </si>
  <si>
    <t>Less 18-19  Sparsity</t>
  </si>
  <si>
    <t>MFG 2018-19 £ per pupil</t>
  </si>
  <si>
    <t>NOR x % Change Required x 17-18 MFG £ Per Pupil</t>
  </si>
  <si>
    <t>Revised Final 18-19 Schools Block</t>
  </si>
  <si>
    <t>MFG Baseline Schools Block 2018-19</t>
  </si>
  <si>
    <t>18-19 DELEGATED BUDGET</t>
  </si>
  <si>
    <t>Less 18-19 Rates</t>
  </si>
  <si>
    <t>Less 19-20 Lump Sum</t>
  </si>
  <si>
    <t>Less 19-20  Sparsity</t>
  </si>
  <si>
    <t>18-19 NEW FORMULA FUNDING SCHOOLS BLOCK</t>
  </si>
  <si>
    <t>19-20 NEW FORMULA FUNDING SCHOOLS BLOCK</t>
  </si>
  <si>
    <t>Less 18-19 Sparsity</t>
  </si>
  <si>
    <t>MFG Baseline Schools Block 2019-20</t>
  </si>
  <si>
    <t>MFG 2019-20 £ per pupil</t>
  </si>
  <si>
    <t>NOR x % Change Required x 18-19 MFG £ Per Pupil</t>
  </si>
  <si>
    <t>Revised Final 19-20 Schools Block</t>
  </si>
  <si>
    <t>Early Years - Nursery Places Summer</t>
  </si>
  <si>
    <t>Early Years - Nursery Places Autumn</t>
  </si>
  <si>
    <t>Early Years - Nursery Places Spring</t>
  </si>
  <si>
    <t>Early Years Places - Summer</t>
  </si>
  <si>
    <t>Early Years Places - Autumn</t>
  </si>
  <si>
    <t>Early Years Places - Spring</t>
  </si>
  <si>
    <t>Less 19-20 Rates</t>
  </si>
  <si>
    <t>Less 19-20 Sparsity</t>
  </si>
  <si>
    <t xml:space="preserve">The schools block calculation is based on the same data percentages and profiles that have been used to calculate your 2017-2018 Schools Block funding.  Please note this tool is intended only to use as a guide to calculating future years budget and changes to the budget are driven primarily by changes to your pupil and place numbers.  We cannot guarantee the value of funding that is calculated as funding arrangements will no doubt change in relation to the New Funding Reforms.  Stage 2 of the governments consultation ends in March with further information likely in during summer 2017.
Clearly MFG and Capping can play a big part in the final allocation and this is where the tool provides the most use as it continues the calculation through the next two years.  This calculation is based on the current methodolgy and based on the current MFG and Capping percentages.
</t>
  </si>
  <si>
    <r>
      <t>5.  If you wish to see the Schools Block calculation in more detail you can do so by clicking the</t>
    </r>
    <r>
      <rPr>
        <b/>
        <sz val="10"/>
        <color theme="1"/>
        <rFont val="Arial"/>
        <family val="2"/>
      </rPr>
      <t xml:space="preserve"> Detailed Schools Block and MFG Calculation</t>
    </r>
    <r>
      <rPr>
        <sz val="10"/>
        <color theme="1"/>
        <rFont val="Arial"/>
        <family val="2"/>
      </rPr>
      <t xml:space="preserve"> button (this applies to primary and high/upper schools only)</t>
    </r>
  </si>
  <si>
    <t xml:space="preserve">005 - Barnby &amp; North Cove Community Primary </t>
  </si>
  <si>
    <t>509 - St. Joseph's RC Primary School</t>
  </si>
  <si>
    <t>% MFG To Apply To School £ Per Pupil</t>
  </si>
  <si>
    <t>% Capping To Apply To School £ Per Pupil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</si>
</sst>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quot;£&quot;#,##0"/>
    <numFmt numFmtId="6" formatCode="&quot;£&quot;#,##0;[Red]\-&quot;£&quot;#,##0"/>
    <numFmt numFmtId="7" formatCode="&quot;£&quot;#,##0.00;\-&quot;£&quot;#,##0.00"/>
    <numFmt numFmtId="44" formatCode="_-&quot;£&quot;* #,##0.00_-;\-&quot;£&quot;* #,##0.00_-;_-&quot;£&quot;* &quot;-&quot;??_-;_-@_-"/>
    <numFmt numFmtId="43" formatCode="_-* #,##0.00_-;\-* #,##0.00_-;_-* &quot;-&quot;??_-;_-@_-"/>
    <numFmt numFmtId="164" formatCode="#,##0.0"/>
    <numFmt numFmtId="165" formatCode="&quot;£&quot;#,##0.00"/>
    <numFmt numFmtId="166" formatCode="0.0"/>
    <numFmt numFmtId="167" formatCode="#,##0.00_ ;\-#,##0.00\ "/>
    <numFmt numFmtId="168" formatCode="000"/>
    <numFmt numFmtId="169" formatCode="_(* #,##0.00_);_(* \(#,##0.00\);_(* &quot;-&quot;??_);_(@_)"/>
    <numFmt numFmtId="170" formatCode="_(&quot;£&quot;* #,##0.00_);_(&quot;£&quot;* \(#,##0.00\);_(&quot;£&quot;* &quot;-&quot;??_);_(@_)"/>
    <numFmt numFmtId="171" formatCode="&quot;£&quot;#,##0"/>
    <numFmt numFmtId="172" formatCode="&quot;£&quot;#,##0_);[Red]\(&quot;£&quot;#,##0\)"/>
    <numFmt numFmtId="173" formatCode="_-&quot;£&quot;* #,##0.0000000_-;\-&quot;£&quot;* #,##0.0000000_-;_-&quot;£&quot;* &quot;-&quot;??_-;_-@_-"/>
    <numFmt numFmtId="174" formatCode="_-* #,##0_-;\-* #,##0_-;_-* &quot;-&quot;??_-;_-@_-"/>
    <numFmt numFmtId="175" formatCode="#,##0_ ;\-#,##0\ "/>
    <numFmt numFmtId="176" formatCode="0.000"/>
    <numFmt numFmtId="177" formatCode="&quot;£&quot;#,##0.00000"/>
    <numFmt numFmtId="178" formatCode="&quot;£&quot;#,##0.00_);[Red]\(&quot;£&quot;#,##0.00\)"/>
    <numFmt numFmtId="179" formatCode="&quot;£&quot;#,##0_);\(&quot;£&quot;#,##0\)"/>
    <numFmt numFmtId="180" formatCode="_-[$£-809]* #,##0.00_-;\-[$£-809]* #,##0.00_-;_-[$£-809]* &quot;-&quot;??_-;_-@_-"/>
    <numFmt numFmtId="181" formatCode="#,##0.00000"/>
    <numFmt numFmtId="182" formatCode="#,##0.0_ ;\-#,##0.0\ "/>
  </numFmts>
  <fonts count="67" x14ac:knownFonts="1">
    <font>
      <sz val="8"/>
      <color theme="1"/>
      <name val="Calibri"/>
      <family val="2"/>
      <scheme val="minor"/>
    </font>
    <font>
      <sz val="11"/>
      <color theme="1"/>
      <name val="Calibri"/>
      <family val="2"/>
      <scheme val="minor"/>
    </font>
    <font>
      <sz val="8"/>
      <color theme="1"/>
      <name val="Calibri"/>
      <family val="2"/>
      <scheme val="minor"/>
    </font>
    <font>
      <sz val="10"/>
      <name val="Arial"/>
      <family val="2"/>
    </font>
    <font>
      <sz val="8"/>
      <name val="Arial"/>
      <family val="2"/>
    </font>
    <font>
      <b/>
      <sz val="10"/>
      <name val="Arial"/>
      <family val="2"/>
    </font>
    <font>
      <b/>
      <sz val="16"/>
      <name val="Arial"/>
      <family val="2"/>
    </font>
    <font>
      <sz val="10"/>
      <name val="Arial"/>
      <family val="2"/>
    </font>
    <font>
      <b/>
      <sz val="16"/>
      <color indexed="8"/>
      <name val="Arial"/>
      <family val="2"/>
    </font>
    <font>
      <sz val="8"/>
      <name val="Arial"/>
      <family val="2"/>
    </font>
    <font>
      <b/>
      <sz val="9"/>
      <name val="Arial"/>
      <family val="2"/>
    </font>
    <font>
      <sz val="9"/>
      <name val="Arial"/>
      <family val="2"/>
    </font>
    <font>
      <b/>
      <sz val="13"/>
      <name val="Arial"/>
      <family val="2"/>
    </font>
    <font>
      <b/>
      <sz val="12"/>
      <name val="Arial"/>
      <family val="2"/>
    </font>
    <font>
      <sz val="9"/>
      <color theme="1"/>
      <name val="Calibri"/>
      <family val="2"/>
      <scheme val="minor"/>
    </font>
    <font>
      <sz val="9"/>
      <name val="Calibri"/>
      <family val="2"/>
      <scheme val="minor"/>
    </font>
    <font>
      <sz val="9"/>
      <color rgb="FFFFFF00"/>
      <name val="Calibri"/>
      <family val="2"/>
      <scheme val="minor"/>
    </font>
    <font>
      <sz val="20"/>
      <color theme="1"/>
      <name val="Arial"/>
      <family val="2"/>
    </font>
    <font>
      <sz val="8"/>
      <color theme="1"/>
      <name val="Arial"/>
      <family val="2"/>
    </font>
    <font>
      <sz val="14"/>
      <color theme="1"/>
      <name val="Arial"/>
      <family val="2"/>
    </font>
    <font>
      <sz val="9"/>
      <color theme="1"/>
      <name val="Arial"/>
      <family val="2"/>
    </font>
    <font>
      <sz val="10"/>
      <color theme="1"/>
      <name val="Arial"/>
      <family val="2"/>
    </font>
    <font>
      <b/>
      <sz val="10"/>
      <color theme="1"/>
      <name val="Arial"/>
      <family val="2"/>
    </font>
    <font>
      <b/>
      <sz val="20"/>
      <color theme="1"/>
      <name val="Arial"/>
      <family val="2"/>
    </font>
    <font>
      <b/>
      <sz val="8"/>
      <name val="Arial"/>
      <family val="2"/>
    </font>
    <font>
      <u/>
      <sz val="8"/>
      <color theme="10"/>
      <name val="Calibri"/>
      <family val="2"/>
      <scheme val="minor"/>
    </font>
    <font>
      <u/>
      <sz val="18"/>
      <color theme="10"/>
      <name val="Calibri"/>
      <family val="2"/>
      <scheme val="minor"/>
    </font>
    <font>
      <sz val="9"/>
      <color indexed="81"/>
      <name val="Tahoma"/>
      <family val="2"/>
    </font>
    <font>
      <b/>
      <sz val="9"/>
      <color indexed="81"/>
      <name val="Tahoma"/>
      <family val="2"/>
    </font>
    <font>
      <sz val="18"/>
      <color theme="1"/>
      <name val="Arial"/>
      <family val="2"/>
    </font>
    <font>
      <b/>
      <sz val="8"/>
      <color theme="3" tint="-0.499984740745262"/>
      <name val="Arial"/>
      <family val="2"/>
    </font>
    <font>
      <sz val="11"/>
      <color rgb="FFFF0000"/>
      <name val="Calibri"/>
      <family val="2"/>
      <scheme val="minor"/>
    </font>
    <font>
      <b/>
      <sz val="11"/>
      <color theme="1"/>
      <name val="Calibri"/>
      <family val="2"/>
      <scheme val="minor"/>
    </font>
    <font>
      <sz val="11"/>
      <color theme="0"/>
      <name val="Calibri"/>
      <family val="2"/>
      <scheme val="minor"/>
    </font>
    <font>
      <i/>
      <sz val="8"/>
      <color theme="1"/>
      <name val="Calibri"/>
      <family val="2"/>
      <scheme val="minor"/>
    </font>
    <font>
      <b/>
      <i/>
      <sz val="8"/>
      <name val="Arial"/>
      <family val="2"/>
    </font>
    <font>
      <b/>
      <sz val="6"/>
      <name val="Arial"/>
      <family val="2"/>
    </font>
    <font>
      <sz val="11"/>
      <color indexed="8"/>
      <name val="Calibri"/>
      <family val="2"/>
    </font>
    <font>
      <sz val="11"/>
      <name val="Arial"/>
      <family val="2"/>
    </font>
    <font>
      <sz val="11"/>
      <name val="Calibri"/>
      <family val="2"/>
      <scheme val="minor"/>
    </font>
    <font>
      <b/>
      <sz val="11"/>
      <name val="Calibri"/>
      <family val="2"/>
      <scheme val="minor"/>
    </font>
    <font>
      <sz val="11"/>
      <color indexed="9"/>
      <name val="Calibri"/>
      <family val="2"/>
      <scheme val="minor"/>
    </font>
    <font>
      <sz val="8"/>
      <color indexed="81"/>
      <name val="Tahoma"/>
      <family val="2"/>
    </font>
    <font>
      <sz val="8"/>
      <color rgb="FFFF0000"/>
      <name val="Arial"/>
      <family val="2"/>
    </font>
    <font>
      <b/>
      <u/>
      <sz val="11"/>
      <name val="Calibri"/>
      <family val="2"/>
      <scheme val="minor"/>
    </font>
    <font>
      <sz val="6"/>
      <name val="Arial"/>
      <family val="2"/>
    </font>
    <font>
      <b/>
      <sz val="8"/>
      <color indexed="61"/>
      <name val="Arial"/>
      <family val="2"/>
    </font>
    <font>
      <b/>
      <sz val="18"/>
      <name val="Arial"/>
      <family val="2"/>
    </font>
    <font>
      <b/>
      <sz val="12"/>
      <color rgb="FF002060"/>
      <name val="Arial"/>
      <family val="2"/>
    </font>
    <font>
      <b/>
      <sz val="11"/>
      <name val="Arial"/>
      <family val="2"/>
    </font>
    <font>
      <b/>
      <sz val="11"/>
      <color theme="0"/>
      <name val="Arial"/>
      <family val="2"/>
    </font>
    <font>
      <u/>
      <sz val="11"/>
      <color theme="10"/>
      <name val="Arial"/>
      <family val="2"/>
    </font>
    <font>
      <i/>
      <sz val="9"/>
      <name val="Arial"/>
      <family val="2"/>
    </font>
    <font>
      <b/>
      <sz val="12"/>
      <color theme="3"/>
      <name val="Arial"/>
      <family val="2"/>
    </font>
    <font>
      <b/>
      <sz val="12"/>
      <color indexed="18"/>
      <name val="Arial"/>
      <family val="2"/>
    </font>
    <font>
      <b/>
      <sz val="9"/>
      <color theme="3"/>
      <name val="Arial"/>
      <family val="2"/>
    </font>
    <font>
      <b/>
      <sz val="10"/>
      <color indexed="18"/>
      <name val="Arial"/>
      <family val="2"/>
    </font>
    <font>
      <b/>
      <sz val="16"/>
      <color indexed="18"/>
      <name val="Arial"/>
      <family val="2"/>
    </font>
    <font>
      <sz val="11"/>
      <color theme="0"/>
      <name val="Arial"/>
      <family val="2"/>
    </font>
    <font>
      <sz val="10"/>
      <color theme="0"/>
      <name val="Arial"/>
      <family val="2"/>
    </font>
    <font>
      <sz val="12"/>
      <color theme="0"/>
      <name val="Arial"/>
      <family val="2"/>
    </font>
    <font>
      <sz val="8"/>
      <color theme="0"/>
      <name val="Calibri"/>
      <family val="2"/>
      <scheme val="minor"/>
    </font>
    <font>
      <sz val="8"/>
      <color theme="0"/>
      <name val="Arial"/>
      <family val="2"/>
    </font>
    <font>
      <b/>
      <sz val="10"/>
      <color theme="0"/>
      <name val="Arial"/>
      <family val="2"/>
    </font>
    <font>
      <b/>
      <i/>
      <sz val="9"/>
      <name val="Arial"/>
      <family val="2"/>
    </font>
    <font>
      <sz val="20"/>
      <color theme="0"/>
      <name val="Arial"/>
      <family val="2"/>
    </font>
    <font>
      <sz val="14"/>
      <color theme="0"/>
      <name val="Arial"/>
      <family val="2"/>
    </font>
  </fonts>
  <fills count="34">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CCFFFF"/>
        <bgColor indexed="64"/>
      </patternFill>
    </fill>
    <fill>
      <patternFill patternType="solid">
        <fgColor indexed="4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rgb="FFCCCCFF"/>
        <bgColor indexed="64"/>
      </patternFill>
    </fill>
    <fill>
      <patternFill patternType="solid">
        <fgColor rgb="FF92D050"/>
        <bgColor indexed="64"/>
      </patternFill>
    </fill>
    <fill>
      <patternFill patternType="solid">
        <fgColor rgb="FF9999FF"/>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CCFFFF"/>
        <bgColor theme="3" tint="0.79998168889431442"/>
      </patternFill>
    </fill>
    <fill>
      <patternFill patternType="darkGray">
        <fgColor theme="1" tint="0.34998626667073579"/>
        <bgColor rgb="FFCCCCFF"/>
      </patternFill>
    </fill>
    <fill>
      <patternFill patternType="darkGray">
        <fgColor theme="1" tint="0.34998626667073579"/>
        <bgColor rgb="FFCCFFFF"/>
      </patternFill>
    </fill>
    <fill>
      <patternFill patternType="solid">
        <fgColor indexed="15"/>
        <bgColor indexed="64"/>
      </patternFill>
    </fill>
    <fill>
      <patternFill patternType="solid">
        <fgColor theme="7" tint="0.39997558519241921"/>
        <bgColor indexed="64"/>
      </patternFill>
    </fill>
    <fill>
      <patternFill patternType="solid">
        <fgColor indexed="1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
    <xf numFmtId="0" fontId="0" fillId="0" borderId="0"/>
    <xf numFmtId="9" fontId="2" fillId="0" borderId="0" applyFont="0" applyFill="0" applyBorder="0" applyAlignment="0" applyProtection="0"/>
    <xf numFmtId="0" fontId="3" fillId="0" borderId="0"/>
    <xf numFmtId="0" fontId="7" fillId="0" borderId="0"/>
    <xf numFmtId="43" fontId="4"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7"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25" fillId="0" borderId="0" applyNumberFormat="0" applyFill="0" applyBorder="0" applyAlignment="0" applyProtection="0"/>
    <xf numFmtId="0" fontId="1" fillId="0" borderId="0"/>
    <xf numFmtId="0" fontId="3" fillId="0" borderId="0"/>
    <xf numFmtId="169"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37" fillId="0" borderId="0"/>
    <xf numFmtId="0" fontId="4" fillId="0" borderId="0"/>
    <xf numFmtId="0" fontId="37" fillId="0" borderId="0"/>
    <xf numFmtId="0" fontId="3" fillId="0" borderId="0"/>
    <xf numFmtId="0" fontId="4" fillId="0" borderId="0"/>
    <xf numFmtId="0" fontId="3" fillId="0" borderId="0"/>
    <xf numFmtId="0" fontId="3" fillId="0" borderId="0"/>
    <xf numFmtId="0" fontId="2" fillId="0" borderId="0"/>
    <xf numFmtId="0" fontId="1" fillId="0" borderId="0"/>
    <xf numFmtId="0" fontId="38"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cellStyleXfs>
  <cellXfs count="619">
    <xf numFmtId="0" fontId="0" fillId="0" borderId="0" xfId="0"/>
    <xf numFmtId="0" fontId="7" fillId="0" borderId="0" xfId="8" applyAlignment="1">
      <alignment vertical="center"/>
    </xf>
    <xf numFmtId="0" fontId="7" fillId="0" borderId="0" xfId="3" applyFont="1" applyFill="1" applyAlignment="1" applyProtection="1">
      <alignment vertical="center"/>
    </xf>
    <xf numFmtId="0" fontId="7" fillId="0" borderId="0" xfId="3" applyFont="1" applyFill="1" applyAlignment="1" applyProtection="1">
      <alignment horizontal="center" vertical="center"/>
    </xf>
    <xf numFmtId="0" fontId="7" fillId="0" borderId="0" xfId="3" applyFont="1" applyFill="1" applyBorder="1" applyAlignment="1" applyProtection="1"/>
    <xf numFmtId="0" fontId="14" fillId="0" borderId="0" xfId="0" applyFont="1"/>
    <xf numFmtId="166" fontId="14" fillId="0" borderId="0" xfId="0" applyNumberFormat="1" applyFont="1"/>
    <xf numFmtId="0" fontId="15" fillId="0" borderId="0" xfId="3" applyFont="1" applyFill="1" applyAlignment="1" applyProtection="1">
      <alignment vertical="center"/>
    </xf>
    <xf numFmtId="0" fontId="2" fillId="8" borderId="1" xfId="0" applyFont="1" applyFill="1" applyBorder="1" applyAlignment="1">
      <alignment horizontal="right" vertical="center"/>
    </xf>
    <xf numFmtId="0" fontId="15" fillId="8" borderId="1" xfId="3" applyFont="1" applyFill="1" applyBorder="1" applyAlignment="1" applyProtection="1">
      <alignment horizontal="right" vertical="center"/>
    </xf>
    <xf numFmtId="2" fontId="16" fillId="8" borderId="1" xfId="3" applyNumberFormat="1" applyFont="1" applyFill="1" applyBorder="1" applyAlignment="1" applyProtection="1">
      <alignment horizontal="center" vertical="center"/>
    </xf>
    <xf numFmtId="2" fontId="16" fillId="8" borderId="1" xfId="0" applyNumberFormat="1" applyFont="1" applyFill="1" applyBorder="1" applyAlignment="1">
      <alignment horizontal="center" vertical="center"/>
    </xf>
    <xf numFmtId="166" fontId="15" fillId="7" borderId="1" xfId="3" applyNumberFormat="1" applyFont="1" applyFill="1" applyBorder="1" applyAlignment="1" applyProtection="1">
      <alignment vertical="center"/>
    </xf>
    <xf numFmtId="10" fontId="15" fillId="7" borderId="1" xfId="1" applyNumberFormat="1" applyFont="1" applyFill="1" applyBorder="1" applyAlignment="1" applyProtection="1">
      <alignment horizontal="right" vertical="center"/>
    </xf>
    <xf numFmtId="0" fontId="17" fillId="0" borderId="0" xfId="0" applyFont="1"/>
    <xf numFmtId="0" fontId="17" fillId="0" borderId="0" xfId="0" applyFont="1" applyBorder="1" applyAlignment="1">
      <alignment horizontal="center"/>
    </xf>
    <xf numFmtId="0" fontId="18" fillId="0" borderId="0" xfId="0" applyFont="1"/>
    <xf numFmtId="0" fontId="19" fillId="0" borderId="0" xfId="0" applyFont="1"/>
    <xf numFmtId="0" fontId="20" fillId="0" borderId="0" xfId="0" applyFont="1"/>
    <xf numFmtId="4" fontId="20" fillId="0" borderId="0" xfId="0" applyNumberFormat="1" applyFont="1"/>
    <xf numFmtId="0" fontId="11" fillId="0" borderId="1" xfId="3" applyFont="1" applyBorder="1" applyAlignment="1" applyProtection="1">
      <alignment horizontal="center" vertical="center" wrapText="1"/>
    </xf>
    <xf numFmtId="0" fontId="10" fillId="0" borderId="1" xfId="3" applyFont="1" applyBorder="1" applyAlignment="1" applyProtection="1">
      <alignment horizontal="center" vertical="center" wrapText="1"/>
    </xf>
    <xf numFmtId="0" fontId="11" fillId="0" borderId="1" xfId="3" applyFont="1" applyBorder="1" applyAlignment="1" applyProtection="1">
      <alignment horizontal="center" vertical="center"/>
    </xf>
    <xf numFmtId="0" fontId="11" fillId="0" borderId="22" xfId="3" applyFont="1" applyBorder="1" applyAlignment="1" applyProtection="1">
      <alignment vertical="center"/>
    </xf>
    <xf numFmtId="0" fontId="11" fillId="0" borderId="1" xfId="3" applyFont="1" applyBorder="1" applyAlignment="1" applyProtection="1">
      <alignment vertical="center"/>
    </xf>
    <xf numFmtId="0" fontId="11" fillId="0" borderId="10" xfId="3" applyFont="1" applyBorder="1" applyAlignment="1" applyProtection="1">
      <alignment horizontal="center" vertical="center" wrapText="1"/>
    </xf>
    <xf numFmtId="0" fontId="11" fillId="0" borderId="25" xfId="3" applyFont="1" applyBorder="1" applyAlignment="1" applyProtection="1">
      <alignment horizontal="center" vertical="center"/>
    </xf>
    <xf numFmtId="0" fontId="11" fillId="0" borderId="10" xfId="3" applyFont="1" applyBorder="1" applyAlignment="1" applyProtection="1">
      <alignment horizontal="center" vertical="center"/>
    </xf>
    <xf numFmtId="0" fontId="11" fillId="0" borderId="2" xfId="3" applyFont="1" applyBorder="1" applyAlignment="1" applyProtection="1">
      <alignment vertical="center"/>
    </xf>
    <xf numFmtId="0" fontId="10" fillId="0" borderId="2" xfId="3" applyFont="1" applyBorder="1" applyAlignment="1" applyProtection="1">
      <alignment horizontal="center" vertical="center" wrapText="1"/>
    </xf>
    <xf numFmtId="0" fontId="11" fillId="0" borderId="22" xfId="3" applyFont="1" applyBorder="1" applyAlignment="1" applyProtection="1">
      <alignment horizontal="center" vertical="center"/>
    </xf>
    <xf numFmtId="0" fontId="11" fillId="0" borderId="2" xfId="3" applyFont="1" applyBorder="1" applyAlignment="1" applyProtection="1">
      <alignment horizontal="center" vertical="center"/>
    </xf>
    <xf numFmtId="0" fontId="11" fillId="0" borderId="4" xfId="3" applyFont="1" applyBorder="1" applyAlignment="1" applyProtection="1">
      <alignment horizontal="center" vertical="center"/>
    </xf>
    <xf numFmtId="0" fontId="11" fillId="0" borderId="21" xfId="3" applyFont="1" applyBorder="1" applyAlignment="1" applyProtection="1">
      <alignment horizontal="center" vertical="center"/>
    </xf>
    <xf numFmtId="0" fontId="11" fillId="0" borderId="2" xfId="3" applyFont="1" applyBorder="1" applyAlignment="1" applyProtection="1">
      <alignment horizontal="center" vertical="center" wrapText="1"/>
    </xf>
    <xf numFmtId="0" fontId="11" fillId="0" borderId="14" xfId="3" applyFont="1" applyBorder="1" applyAlignment="1" applyProtection="1">
      <alignment horizontal="center" vertical="center"/>
    </xf>
    <xf numFmtId="0" fontId="10" fillId="0" borderId="9" xfId="3" applyFont="1" applyBorder="1" applyAlignment="1" applyProtection="1">
      <alignment horizontal="center" vertical="center" wrapText="1"/>
    </xf>
    <xf numFmtId="0" fontId="11" fillId="0" borderId="13" xfId="3" applyFont="1" applyBorder="1" applyAlignment="1" applyProtection="1">
      <alignment horizontal="right" vertical="center"/>
    </xf>
    <xf numFmtId="7" fontId="11" fillId="5" borderId="1" xfId="3" applyNumberFormat="1" applyFont="1" applyFill="1" applyBorder="1" applyAlignment="1" applyProtection="1">
      <alignment vertical="center"/>
    </xf>
    <xf numFmtId="7" fontId="11" fillId="0" borderId="12" xfId="3" applyNumberFormat="1" applyFont="1" applyFill="1" applyBorder="1" applyAlignment="1" applyProtection="1">
      <alignment horizontal="center" vertical="center"/>
    </xf>
    <xf numFmtId="0" fontId="5" fillId="0" borderId="20" xfId="3" applyFont="1" applyBorder="1" applyAlignment="1" applyProtection="1">
      <alignment vertical="center"/>
    </xf>
    <xf numFmtId="2" fontId="5" fillId="0" borderId="0" xfId="3" applyNumberFormat="1" applyFont="1" applyBorder="1" applyAlignment="1" applyProtection="1">
      <alignment vertical="center"/>
    </xf>
    <xf numFmtId="2" fontId="5" fillId="0" borderId="18" xfId="3" applyNumberFormat="1" applyFont="1" applyBorder="1" applyAlignment="1" applyProtection="1">
      <alignment vertical="center"/>
    </xf>
    <xf numFmtId="0" fontId="7" fillId="0" borderId="20" xfId="8" applyBorder="1" applyAlignment="1">
      <alignment vertical="center"/>
    </xf>
    <xf numFmtId="0" fontId="7" fillId="0" borderId="0" xfId="8" applyBorder="1" applyAlignment="1">
      <alignment vertical="center"/>
    </xf>
    <xf numFmtId="0" fontId="7" fillId="0" borderId="18" xfId="8" applyBorder="1" applyAlignment="1">
      <alignment vertical="center"/>
    </xf>
    <xf numFmtId="0" fontId="11" fillId="0" borderId="0" xfId="3" applyFont="1" applyBorder="1" applyAlignment="1" applyProtection="1">
      <alignment vertical="center"/>
    </xf>
    <xf numFmtId="0" fontId="7" fillId="0" borderId="0" xfId="3" applyFont="1" applyBorder="1" applyAlignment="1" applyProtection="1"/>
    <xf numFmtId="0" fontId="5" fillId="0" borderId="1" xfId="3" applyFont="1" applyBorder="1" applyAlignment="1" applyProtection="1">
      <alignment horizontal="center" vertical="center"/>
    </xf>
    <xf numFmtId="0" fontId="5" fillId="0" borderId="22" xfId="3" applyFont="1" applyBorder="1" applyAlignment="1" applyProtection="1">
      <alignment vertical="center"/>
    </xf>
    <xf numFmtId="0" fontId="5" fillId="0" borderId="22" xfId="3" applyFont="1" applyBorder="1" applyAlignment="1" applyProtection="1">
      <alignment horizontal="center" vertical="center" wrapText="1"/>
    </xf>
    <xf numFmtId="0" fontId="5" fillId="0" borderId="10" xfId="3" applyFont="1" applyBorder="1" applyAlignment="1" applyProtection="1">
      <alignment vertical="center"/>
    </xf>
    <xf numFmtId="0" fontId="24" fillId="0" borderId="6" xfId="3" applyFont="1" applyBorder="1" applyAlignment="1" applyProtection="1">
      <alignment vertical="center"/>
    </xf>
    <xf numFmtId="0" fontId="24" fillId="0" borderId="8" xfId="3" applyFont="1" applyBorder="1" applyAlignment="1" applyProtection="1">
      <alignment vertical="center"/>
    </xf>
    <xf numFmtId="0" fontId="18" fillId="0" borderId="10" xfId="3" applyFont="1" applyBorder="1" applyAlignment="1" applyProtection="1">
      <alignment vertical="center"/>
    </xf>
    <xf numFmtId="0" fontId="18" fillId="0" borderId="0" xfId="3" applyFont="1" applyBorder="1" applyAlignment="1" applyProtection="1">
      <alignment vertical="center"/>
    </xf>
    <xf numFmtId="0" fontId="18" fillId="0" borderId="11" xfId="3" applyFont="1" applyBorder="1" applyAlignment="1" applyProtection="1">
      <alignment vertical="center"/>
    </xf>
    <xf numFmtId="0" fontId="18" fillId="0" borderId="0" xfId="3" applyFont="1" applyAlignment="1" applyProtection="1">
      <alignment vertical="center"/>
    </xf>
    <xf numFmtId="0" fontId="18" fillId="0" borderId="14" xfId="3" applyFont="1" applyBorder="1" applyAlignment="1" applyProtection="1">
      <alignment vertical="center"/>
    </xf>
    <xf numFmtId="0" fontId="18" fillId="0" borderId="5" xfId="3" applyFont="1" applyBorder="1" applyAlignment="1" applyProtection="1">
      <alignment vertical="center"/>
    </xf>
    <xf numFmtId="0" fontId="18" fillId="0" borderId="22"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0" xfId="3" applyFont="1" applyAlignment="1" applyProtection="1">
      <alignment horizontal="center" vertical="center" wrapText="1"/>
    </xf>
    <xf numFmtId="0" fontId="18" fillId="0" borderId="22" xfId="3" applyFont="1" applyBorder="1" applyAlignment="1" applyProtection="1">
      <alignment vertical="center"/>
    </xf>
    <xf numFmtId="0" fontId="9" fillId="0" borderId="11" xfId="3" applyFont="1" applyBorder="1" applyAlignment="1" applyProtection="1">
      <alignment horizontal="center" vertical="center"/>
    </xf>
    <xf numFmtId="0" fontId="18" fillId="0" borderId="2" xfId="3" applyFont="1" applyBorder="1" applyAlignment="1" applyProtection="1">
      <alignment vertical="center"/>
    </xf>
    <xf numFmtId="0" fontId="18" fillId="0" borderId="7" xfId="3" applyFont="1" applyBorder="1" applyAlignment="1" applyProtection="1">
      <alignment vertical="center"/>
    </xf>
    <xf numFmtId="4" fontId="18" fillId="0" borderId="2" xfId="3" applyNumberFormat="1" applyFont="1" applyBorder="1" applyAlignment="1" applyProtection="1">
      <alignment vertical="center"/>
    </xf>
    <xf numFmtId="0" fontId="18" fillId="0" borderId="8" xfId="3" applyFont="1" applyBorder="1" applyAlignment="1" applyProtection="1">
      <alignment vertical="center"/>
    </xf>
    <xf numFmtId="0" fontId="18" fillId="0" borderId="6" xfId="3" applyFont="1" applyBorder="1" applyAlignment="1" applyProtection="1">
      <alignment vertical="center"/>
    </xf>
    <xf numFmtId="4" fontId="18" fillId="0" borderId="0" xfId="3" applyNumberFormat="1" applyFont="1" applyAlignment="1" applyProtection="1">
      <alignment vertical="center"/>
    </xf>
    <xf numFmtId="0" fontId="9" fillId="0" borderId="10" xfId="3" applyFont="1" applyBorder="1" applyAlignment="1" applyProtection="1">
      <alignment vertical="center"/>
    </xf>
    <xf numFmtId="0" fontId="9" fillId="0" borderId="7" xfId="3" applyFont="1" applyBorder="1" applyAlignment="1" applyProtection="1">
      <alignment vertical="center"/>
    </xf>
    <xf numFmtId="0" fontId="9" fillId="0" borderId="10" xfId="3" applyFont="1" applyFill="1" applyBorder="1" applyAlignment="1" applyProtection="1">
      <alignment vertical="center"/>
    </xf>
    <xf numFmtId="6" fontId="9" fillId="0" borderId="11" xfId="3" applyNumberFormat="1" applyFont="1" applyBorder="1" applyAlignment="1" applyProtection="1">
      <alignment horizontal="center" vertical="center"/>
    </xf>
    <xf numFmtId="0" fontId="5" fillId="0" borderId="11" xfId="3" applyFont="1" applyBorder="1" applyAlignment="1" applyProtection="1">
      <alignment horizontal="center" vertical="center" wrapText="1"/>
    </xf>
    <xf numFmtId="4" fontId="18" fillId="0" borderId="7" xfId="3" applyNumberFormat="1" applyFont="1" applyBorder="1" applyAlignment="1" applyProtection="1">
      <alignment vertical="center"/>
    </xf>
    <xf numFmtId="0" fontId="5" fillId="0" borderId="1" xfId="3" applyFont="1" applyBorder="1" applyAlignment="1" applyProtection="1">
      <alignment horizontal="center" vertical="center" wrapText="1"/>
    </xf>
    <xf numFmtId="0" fontId="9" fillId="0" borderId="0" xfId="3" applyFont="1" applyBorder="1" applyAlignment="1" applyProtection="1">
      <alignment horizontal="center" vertical="center"/>
    </xf>
    <xf numFmtId="0" fontId="9" fillId="0" borderId="0" xfId="3" applyFont="1" applyBorder="1" applyAlignment="1" applyProtection="1">
      <alignment vertical="center"/>
    </xf>
    <xf numFmtId="6" fontId="9" fillId="0" borderId="0" xfId="3" applyNumberFormat="1" applyFont="1" applyBorder="1" applyAlignment="1" applyProtection="1">
      <alignment horizontal="center" vertical="center"/>
    </xf>
    <xf numFmtId="0" fontId="21" fillId="0" borderId="22" xfId="3" applyFont="1" applyBorder="1" applyAlignment="1" applyProtection="1">
      <alignment vertical="center"/>
    </xf>
    <xf numFmtId="49" fontId="7" fillId="0" borderId="0" xfId="3" applyNumberFormat="1" applyFont="1" applyFill="1" applyBorder="1" applyAlignment="1" applyProtection="1"/>
    <xf numFmtId="0" fontId="19" fillId="12" borderId="0" xfId="0" applyFont="1" applyFill="1" applyBorder="1"/>
    <xf numFmtId="0" fontId="19" fillId="13" borderId="4" xfId="0" applyFont="1" applyFill="1" applyBorder="1"/>
    <xf numFmtId="0" fontId="19" fillId="13" borderId="5" xfId="0" applyFont="1" applyFill="1" applyBorder="1"/>
    <xf numFmtId="0" fontId="19" fillId="13" borderId="0" xfId="0" applyFont="1" applyFill="1" applyBorder="1"/>
    <xf numFmtId="0" fontId="19" fillId="13" borderId="11" xfId="0" applyFont="1" applyFill="1" applyBorder="1"/>
    <xf numFmtId="0" fontId="21" fillId="13" borderId="8" xfId="0" applyFont="1" applyFill="1" applyBorder="1" applyAlignment="1">
      <alignment vertical="center"/>
    </xf>
    <xf numFmtId="0" fontId="21" fillId="13" borderId="10" xfId="0" applyFont="1" applyFill="1" applyBorder="1" applyAlignment="1">
      <alignment vertical="center"/>
    </xf>
    <xf numFmtId="0" fontId="6" fillId="0" borderId="0" xfId="3" applyNumberFormat="1" applyFont="1" applyBorder="1" applyAlignment="1" applyProtection="1">
      <alignment horizontal="center" vertical="center"/>
    </xf>
    <xf numFmtId="1" fontId="6" fillId="0" borderId="0" xfId="3" applyNumberFormat="1" applyFont="1" applyBorder="1" applyAlignment="1" applyProtection="1">
      <alignment horizontal="center" vertical="center"/>
    </xf>
    <xf numFmtId="0" fontId="15" fillId="0" borderId="0" xfId="3" applyFont="1" applyFill="1" applyAlignment="1" applyProtection="1">
      <alignment horizontal="center" vertical="center"/>
    </xf>
    <xf numFmtId="0" fontId="14" fillId="0" borderId="0" xfId="0" applyFont="1" applyAlignment="1">
      <alignment horizontal="center" vertical="center"/>
    </xf>
    <xf numFmtId="2" fontId="15" fillId="0" borderId="0" xfId="3" applyNumberFormat="1" applyFont="1" applyFill="1" applyAlignment="1" applyProtection="1">
      <alignment vertical="center"/>
    </xf>
    <xf numFmtId="0" fontId="6" fillId="0" borderId="0" xfId="3" applyFont="1" applyBorder="1" applyAlignment="1" applyProtection="1">
      <alignment horizontal="center" vertical="center"/>
    </xf>
    <xf numFmtId="0" fontId="10" fillId="0" borderId="0" xfId="3" applyFont="1" applyBorder="1" applyAlignment="1" applyProtection="1">
      <alignment horizontal="center" vertical="center" wrapText="1"/>
    </xf>
    <xf numFmtId="7" fontId="11" fillId="0" borderId="0" xfId="10" applyNumberFormat="1" applyFont="1" applyBorder="1" applyAlignment="1" applyProtection="1">
      <alignment vertical="center"/>
    </xf>
    <xf numFmtId="7" fontId="11" fillId="0" borderId="0" xfId="3" applyNumberFormat="1" applyFont="1" applyBorder="1" applyAlignment="1" applyProtection="1">
      <alignment vertical="center"/>
    </xf>
    <xf numFmtId="7" fontId="10" fillId="0" borderId="0" xfId="3" applyNumberFormat="1" applyFont="1" applyBorder="1" applyAlignment="1" applyProtection="1">
      <alignment vertical="center"/>
    </xf>
    <xf numFmtId="0" fontId="7" fillId="0" borderId="0" xfId="3" applyFont="1" applyBorder="1" applyAlignment="1" applyProtection="1">
      <alignment vertical="center"/>
    </xf>
    <xf numFmtId="0" fontId="10" fillId="0" borderId="0" xfId="3" applyFont="1" applyBorder="1" applyAlignment="1" applyProtection="1">
      <alignment vertical="center"/>
    </xf>
    <xf numFmtId="0" fontId="13" fillId="0" borderId="0" xfId="3" applyFont="1" applyFill="1" applyBorder="1" applyAlignment="1" applyProtection="1">
      <alignment horizontal="center" vertical="center"/>
    </xf>
    <xf numFmtId="7" fontId="10" fillId="0" borderId="0" xfId="3" applyNumberFormat="1" applyFont="1" applyFill="1" applyBorder="1" applyAlignment="1" applyProtection="1">
      <alignment vertical="center"/>
    </xf>
    <xf numFmtId="0" fontId="7" fillId="0" borderId="0" xfId="8" applyFill="1" applyBorder="1" applyAlignment="1">
      <alignment vertical="center"/>
    </xf>
    <xf numFmtId="0" fontId="11" fillId="0" borderId="0" xfId="3" applyFont="1" applyFill="1" applyBorder="1" applyAlignment="1" applyProtection="1">
      <alignment vertical="center"/>
    </xf>
    <xf numFmtId="0" fontId="10" fillId="0" borderId="0" xfId="3" applyFont="1" applyFill="1" applyBorder="1" applyAlignment="1" applyProtection="1">
      <alignment horizontal="center" vertical="center" wrapText="1"/>
    </xf>
    <xf numFmtId="7" fontId="12" fillId="0" borderId="0" xfId="3" applyNumberFormat="1" applyFont="1" applyFill="1" applyBorder="1" applyAlignment="1" applyProtection="1">
      <alignment vertical="center"/>
    </xf>
    <xf numFmtId="0" fontId="0" fillId="0" borderId="0" xfId="0" applyFill="1"/>
    <xf numFmtId="0" fontId="21" fillId="0" borderId="0" xfId="0" applyFont="1" applyFill="1" applyBorder="1" applyAlignment="1">
      <alignment horizontal="center"/>
    </xf>
    <xf numFmtId="0" fontId="21" fillId="0" borderId="0" xfId="0" applyFont="1" applyFill="1" applyBorder="1"/>
    <xf numFmtId="4" fontId="21" fillId="0" borderId="0" xfId="0" applyNumberFormat="1" applyFont="1" applyFill="1" applyBorder="1" applyAlignment="1">
      <alignment horizontal="center"/>
    </xf>
    <xf numFmtId="0" fontId="0" fillId="0" borderId="0" xfId="0" applyFill="1" applyBorder="1"/>
    <xf numFmtId="0" fontId="0" fillId="15" borderId="0" xfId="0" applyFill="1"/>
    <xf numFmtId="0" fontId="18" fillId="15" borderId="0" xfId="0" applyFont="1" applyFill="1"/>
    <xf numFmtId="0" fontId="20" fillId="15" borderId="0" xfId="0" applyFont="1" applyFill="1"/>
    <xf numFmtId="0" fontId="14" fillId="15" borderId="0" xfId="0" applyFont="1" applyFill="1"/>
    <xf numFmtId="0" fontId="19" fillId="12" borderId="8" xfId="0" applyFont="1" applyFill="1" applyBorder="1"/>
    <xf numFmtId="0" fontId="19" fillId="12" borderId="4" xfId="0" applyFont="1" applyFill="1" applyBorder="1"/>
    <xf numFmtId="0" fontId="19" fillId="12" borderId="5" xfId="0" applyFont="1" applyFill="1" applyBorder="1"/>
    <xf numFmtId="0" fontId="19" fillId="12" borderId="10" xfId="0" applyFont="1" applyFill="1" applyBorder="1"/>
    <xf numFmtId="0" fontId="19" fillId="12" borderId="11" xfId="0" applyFont="1" applyFill="1" applyBorder="1"/>
    <xf numFmtId="0" fontId="19" fillId="12" borderId="6" xfId="0" applyFont="1" applyFill="1" applyBorder="1"/>
    <xf numFmtId="0" fontId="19" fillId="12" borderId="3" xfId="0" applyFont="1" applyFill="1" applyBorder="1"/>
    <xf numFmtId="0" fontId="19" fillId="12" borderId="3" xfId="0" applyFont="1" applyFill="1" applyBorder="1" applyAlignment="1">
      <alignment vertical="center"/>
    </xf>
    <xf numFmtId="0" fontId="26" fillId="12" borderId="3" xfId="12" applyFont="1" applyFill="1" applyBorder="1" applyAlignment="1">
      <alignment vertical="center"/>
    </xf>
    <xf numFmtId="0" fontId="21" fillId="12" borderId="3" xfId="0" applyFont="1" applyFill="1" applyBorder="1" applyAlignment="1">
      <alignment vertical="center"/>
    </xf>
    <xf numFmtId="0" fontId="19" fillId="12" borderId="7" xfId="0" applyFont="1" applyFill="1" applyBorder="1" applyAlignment="1">
      <alignment vertical="center"/>
    </xf>
    <xf numFmtId="49" fontId="17" fillId="0" borderId="0" xfId="0" applyNumberFormat="1" applyFont="1"/>
    <xf numFmtId="0" fontId="19" fillId="0" borderId="0" xfId="0" applyFont="1" applyFill="1"/>
    <xf numFmtId="0" fontId="29" fillId="0" borderId="14" xfId="0" applyFont="1" applyBorder="1" applyAlignment="1">
      <alignment horizontal="center" vertical="center" wrapText="1"/>
    </xf>
    <xf numFmtId="0" fontId="29" fillId="0" borderId="1" xfId="0" applyFont="1" applyBorder="1" applyAlignment="1">
      <alignment horizontal="center"/>
    </xf>
    <xf numFmtId="0" fontId="29" fillId="0" borderId="1" xfId="0" applyFont="1" applyBorder="1"/>
    <xf numFmtId="0" fontId="29" fillId="0" borderId="0" xfId="0" applyFont="1"/>
    <xf numFmtId="164" fontId="29" fillId="0" borderId="2" xfId="0" applyNumberFormat="1" applyFont="1" applyBorder="1" applyAlignment="1">
      <alignment vertical="center"/>
    </xf>
    <xf numFmtId="164" fontId="29" fillId="9" borderId="2" xfId="0" applyNumberFormat="1" applyFont="1" applyFill="1" applyBorder="1" applyAlignment="1" applyProtection="1">
      <alignment vertical="center"/>
      <protection locked="0"/>
    </xf>
    <xf numFmtId="164" fontId="29" fillId="0" borderId="1" xfId="0" applyNumberFormat="1" applyFont="1" applyBorder="1" applyAlignment="1">
      <alignment vertical="center"/>
    </xf>
    <xf numFmtId="10" fontId="29" fillId="0" borderId="1" xfId="0" applyNumberFormat="1" applyFont="1" applyBorder="1"/>
    <xf numFmtId="10" fontId="29" fillId="9" borderId="1" xfId="0" applyNumberFormat="1" applyFont="1" applyFill="1" applyBorder="1" applyProtection="1">
      <protection locked="0"/>
    </xf>
    <xf numFmtId="164" fontId="29" fillId="9" borderId="1" xfId="0" applyNumberFormat="1" applyFont="1" applyFill="1" applyBorder="1" applyAlignment="1" applyProtection="1">
      <alignment vertical="center"/>
      <protection locked="0"/>
    </xf>
    <xf numFmtId="0" fontId="29" fillId="0" borderId="1" xfId="0" applyFont="1" applyBorder="1" applyAlignment="1">
      <alignment horizontal="center" vertical="center"/>
    </xf>
    <xf numFmtId="0" fontId="30" fillId="12" borderId="3" xfId="0" applyFont="1" applyFill="1" applyBorder="1" applyAlignment="1">
      <alignment horizontal="left" vertical="center"/>
    </xf>
    <xf numFmtId="0" fontId="10" fillId="0" borderId="13" xfId="3" applyFont="1" applyBorder="1" applyAlignment="1" applyProtection="1">
      <alignment horizontal="center" vertical="center"/>
    </xf>
    <xf numFmtId="0" fontId="10" fillId="0" borderId="1" xfId="3" applyFont="1" applyBorder="1" applyAlignment="1" applyProtection="1">
      <alignment horizontal="center" vertical="center"/>
    </xf>
    <xf numFmtId="0" fontId="3" fillId="0" borderId="0" xfId="2" applyAlignment="1">
      <alignment vertical="center"/>
    </xf>
    <xf numFmtId="4" fontId="1" fillId="0" borderId="0" xfId="13" applyNumberFormat="1"/>
    <xf numFmtId="4" fontId="1" fillId="14" borderId="0" xfId="13" applyNumberFormat="1" applyFill="1"/>
    <xf numFmtId="0" fontId="1" fillId="0" borderId="0" xfId="13"/>
    <xf numFmtId="0" fontId="34" fillId="0" borderId="0" xfId="13" applyFont="1" applyAlignment="1">
      <alignment horizontal="center"/>
    </xf>
    <xf numFmtId="0" fontId="1" fillId="0" borderId="0" xfId="13" applyAlignment="1">
      <alignment horizontal="center"/>
    </xf>
    <xf numFmtId="168" fontId="1" fillId="0" borderId="0" xfId="13" applyNumberFormat="1" applyAlignment="1">
      <alignment horizontal="center"/>
    </xf>
    <xf numFmtId="4" fontId="24" fillId="0" borderId="0" xfId="14" applyNumberFormat="1" applyFont="1" applyBorder="1" applyAlignment="1">
      <alignment horizontal="center" vertical="center" wrapText="1"/>
    </xf>
    <xf numFmtId="4" fontId="24" fillId="14" borderId="0" xfId="14" applyNumberFormat="1" applyFont="1" applyFill="1" applyBorder="1" applyAlignment="1">
      <alignment horizontal="center" vertical="center" wrapText="1"/>
    </xf>
    <xf numFmtId="4" fontId="24" fillId="16" borderId="0" xfId="14" applyNumberFormat="1" applyFont="1" applyFill="1" applyBorder="1" applyAlignment="1">
      <alignment horizontal="center" vertical="center" wrapText="1"/>
    </xf>
    <xf numFmtId="0" fontId="35" fillId="0" borderId="0" xfId="14" applyNumberFormat="1" applyFont="1" applyBorder="1" applyAlignment="1">
      <alignment horizontal="center" vertical="center" wrapText="1"/>
    </xf>
    <xf numFmtId="4" fontId="24" fillId="0" borderId="1" xfId="14" applyNumberFormat="1" applyFont="1" applyBorder="1" applyAlignment="1">
      <alignment horizontal="center" vertical="center" wrapText="1"/>
    </xf>
    <xf numFmtId="4" fontId="24" fillId="14" borderId="1" xfId="14" applyNumberFormat="1" applyFont="1" applyFill="1" applyBorder="1" applyAlignment="1">
      <alignment horizontal="center" vertical="center" wrapText="1"/>
    </xf>
    <xf numFmtId="4" fontId="24" fillId="16" borderId="1" xfId="14" applyNumberFormat="1" applyFont="1" applyFill="1" applyBorder="1" applyAlignment="1">
      <alignment horizontal="center" vertical="center" wrapText="1"/>
    </xf>
    <xf numFmtId="49" fontId="24" fillId="0" borderId="1" xfId="14" applyNumberFormat="1" applyFont="1" applyBorder="1" applyAlignment="1">
      <alignment horizontal="center" vertical="center" wrapText="1"/>
    </xf>
    <xf numFmtId="0" fontId="35" fillId="0" borderId="1" xfId="14" applyNumberFormat="1" applyFont="1" applyBorder="1" applyAlignment="1">
      <alignment horizontal="center" vertical="center" wrapText="1"/>
    </xf>
    <xf numFmtId="0" fontId="24" fillId="0" borderId="1" xfId="14" applyNumberFormat="1" applyFont="1" applyBorder="1" applyAlignment="1">
      <alignment horizontal="center" vertical="center" wrapText="1"/>
    </xf>
    <xf numFmtId="165" fontId="39" fillId="18" borderId="0" xfId="2" applyNumberFormat="1" applyFont="1" applyFill="1" applyAlignment="1" applyProtection="1">
      <alignment horizontal="right"/>
    </xf>
    <xf numFmtId="10" fontId="39" fillId="18" borderId="0" xfId="30" applyNumberFormat="1" applyFont="1" applyFill="1" applyAlignment="1" applyProtection="1">
      <alignment horizontal="right"/>
    </xf>
    <xf numFmtId="165" fontId="40" fillId="18" borderId="0" xfId="33" applyNumberFormat="1" applyFont="1" applyFill="1" applyAlignment="1" applyProtection="1">
      <alignment horizontal="right"/>
    </xf>
    <xf numFmtId="165" fontId="39" fillId="18" borderId="0" xfId="33" applyNumberFormat="1" applyFont="1" applyFill="1" applyAlignment="1" applyProtection="1">
      <alignment horizontal="right"/>
    </xf>
    <xf numFmtId="165" fontId="41" fillId="18" borderId="0" xfId="33" applyNumberFormat="1" applyFont="1" applyFill="1" applyAlignment="1" applyProtection="1">
      <alignment horizontal="right"/>
    </xf>
    <xf numFmtId="165" fontId="39" fillId="18" borderId="0" xfId="33" applyNumberFormat="1" applyFont="1" applyFill="1" applyBorder="1" applyAlignment="1" applyProtection="1">
      <alignment horizontal="right"/>
    </xf>
    <xf numFmtId="0" fontId="39" fillId="18" borderId="0" xfId="2" applyFont="1" applyFill="1" applyAlignment="1" applyProtection="1">
      <alignment horizontal="left"/>
    </xf>
    <xf numFmtId="1" fontId="39" fillId="18" borderId="0" xfId="2" applyNumberFormat="1" applyFont="1" applyFill="1" applyAlignment="1" applyProtection="1">
      <alignment horizontal="left"/>
    </xf>
    <xf numFmtId="0" fontId="39" fillId="18" borderId="0" xfId="2" applyFont="1" applyFill="1" applyProtection="1"/>
    <xf numFmtId="165" fontId="39" fillId="19" borderId="1" xfId="30" applyNumberFormat="1" applyFont="1" applyFill="1" applyBorder="1" applyAlignment="1" applyProtection="1">
      <alignment horizontal="right"/>
    </xf>
    <xf numFmtId="10" fontId="39" fillId="19" borderId="1" xfId="30" applyNumberFormat="1" applyFont="1" applyFill="1" applyBorder="1" applyAlignment="1" applyProtection="1">
      <alignment horizontal="right"/>
    </xf>
    <xf numFmtId="165" fontId="39" fillId="19" borderId="1" xfId="2" applyNumberFormat="1" applyFont="1" applyFill="1" applyBorder="1" applyAlignment="1" applyProtection="1">
      <alignment horizontal="right"/>
    </xf>
    <xf numFmtId="0" fontId="39" fillId="19" borderId="1" xfId="2" applyFont="1" applyFill="1" applyBorder="1" applyAlignment="1" applyProtection="1">
      <alignment horizontal="left"/>
    </xf>
    <xf numFmtId="1" fontId="39" fillId="19" borderId="1" xfId="2" applyNumberFormat="1" applyFont="1" applyFill="1" applyBorder="1" applyAlignment="1" applyProtection="1">
      <alignment horizontal="left"/>
    </xf>
    <xf numFmtId="0" fontId="39" fillId="20" borderId="12" xfId="2" applyNumberFormat="1" applyFont="1" applyFill="1" applyBorder="1" applyAlignment="1" applyProtection="1">
      <alignment horizontal="left"/>
    </xf>
    <xf numFmtId="1" fontId="39" fillId="20" borderId="12" xfId="2" applyNumberFormat="1" applyFont="1" applyFill="1" applyBorder="1" applyAlignment="1" applyProtection="1">
      <alignment horizontal="left"/>
    </xf>
    <xf numFmtId="0" fontId="3" fillId="0" borderId="0" xfId="2"/>
    <xf numFmtId="171" fontId="40" fillId="21" borderId="1" xfId="2" applyNumberFormat="1" applyFont="1" applyFill="1" applyBorder="1" applyAlignment="1" applyProtection="1">
      <alignment horizontal="right" wrapText="1"/>
    </xf>
    <xf numFmtId="171" fontId="40" fillId="22" borderId="1" xfId="2" applyNumberFormat="1" applyFont="1" applyFill="1" applyBorder="1" applyAlignment="1" applyProtection="1">
      <alignment horizontal="right" wrapText="1"/>
    </xf>
    <xf numFmtId="172" fontId="39" fillId="23" borderId="1" xfId="2" applyNumberFormat="1" applyFont="1" applyFill="1" applyBorder="1" applyAlignment="1" applyProtection="1">
      <alignment horizontal="center" vertical="center" wrapText="1"/>
    </xf>
    <xf numFmtId="10" fontId="39" fillId="23" borderId="1" xfId="30" applyNumberFormat="1" applyFont="1" applyFill="1" applyBorder="1" applyAlignment="1" applyProtection="1">
      <alignment horizontal="center" vertical="center" wrapText="1"/>
    </xf>
    <xf numFmtId="172" fontId="39" fillId="23" borderId="1" xfId="33" applyNumberFormat="1" applyFont="1" applyFill="1" applyBorder="1" applyAlignment="1" applyProtection="1">
      <alignment horizontal="center" vertical="center" wrapText="1"/>
    </xf>
    <xf numFmtId="172" fontId="39" fillId="23" borderId="13" xfId="33" applyNumberFormat="1" applyFont="1" applyFill="1" applyBorder="1" applyAlignment="1" applyProtection="1">
      <alignment horizontal="center" vertical="center" wrapText="1"/>
    </xf>
    <xf numFmtId="0" fontId="39" fillId="23" borderId="1" xfId="2" applyFont="1" applyFill="1" applyBorder="1" applyAlignment="1" applyProtection="1">
      <alignment horizontal="center" vertical="center" wrapText="1"/>
    </xf>
    <xf numFmtId="0" fontId="39" fillId="18" borderId="0" xfId="2" applyFont="1" applyFill="1" applyAlignment="1" applyProtection="1">
      <alignment horizontal="center" vertical="center" wrapText="1"/>
    </xf>
    <xf numFmtId="0" fontId="39" fillId="18" borderId="0" xfId="2" applyFont="1" applyFill="1" applyAlignment="1" applyProtection="1">
      <alignment horizontal="right"/>
    </xf>
    <xf numFmtId="170" fontId="40" fillId="18" borderId="0" xfId="33" applyFont="1" applyFill="1" applyAlignment="1" applyProtection="1">
      <alignment horizontal="right"/>
    </xf>
    <xf numFmtId="170" fontId="39" fillId="18" borderId="0" xfId="33" applyFont="1" applyFill="1" applyAlignment="1" applyProtection="1">
      <alignment horizontal="right"/>
    </xf>
    <xf numFmtId="170" fontId="41" fillId="18" borderId="0" xfId="33" applyFont="1" applyFill="1" applyAlignment="1" applyProtection="1">
      <alignment horizontal="right"/>
    </xf>
    <xf numFmtId="170" fontId="1" fillId="18" borderId="0" xfId="33" applyFont="1" applyFill="1" applyAlignment="1" applyProtection="1">
      <alignment horizontal="right"/>
    </xf>
    <xf numFmtId="170" fontId="39" fillId="18" borderId="0" xfId="33" applyNumberFormat="1" applyFont="1" applyFill="1" applyAlignment="1" applyProtection="1">
      <alignment horizontal="right"/>
    </xf>
    <xf numFmtId="171" fontId="39" fillId="18" borderId="0" xfId="33" applyNumberFormat="1" applyFont="1" applyFill="1" applyAlignment="1" applyProtection="1">
      <alignment horizontal="right"/>
    </xf>
    <xf numFmtId="170" fontId="39" fillId="18" borderId="0" xfId="33" applyFont="1" applyFill="1" applyBorder="1" applyAlignment="1" applyProtection="1">
      <alignment horizontal="right"/>
    </xf>
    <xf numFmtId="171" fontId="40" fillId="18" borderId="0" xfId="33" applyNumberFormat="1" applyFont="1" applyFill="1" applyAlignment="1" applyProtection="1">
      <alignment horizontal="right"/>
    </xf>
    <xf numFmtId="173" fontId="39" fillId="18" borderId="0" xfId="33" applyNumberFormat="1" applyFont="1" applyFill="1" applyAlignment="1" applyProtection="1">
      <alignment horizontal="right"/>
    </xf>
    <xf numFmtId="4" fontId="4" fillId="18" borderId="0" xfId="2" applyNumberFormat="1" applyFont="1" applyFill="1" applyBorder="1" applyAlignment="1" applyProtection="1">
      <alignment horizontal="left"/>
    </xf>
    <xf numFmtId="4" fontId="4" fillId="18" borderId="0" xfId="2" applyNumberFormat="1" applyFont="1" applyFill="1" applyBorder="1" applyAlignment="1" applyProtection="1">
      <alignment horizontal="right"/>
    </xf>
    <xf numFmtId="0" fontId="4" fillId="18" borderId="0" xfId="2" applyNumberFormat="1" applyFont="1" applyFill="1" applyBorder="1" applyAlignment="1" applyProtection="1">
      <alignment horizontal="left"/>
    </xf>
    <xf numFmtId="1" fontId="4" fillId="18" borderId="0" xfId="2" applyNumberFormat="1" applyFont="1" applyFill="1" applyBorder="1" applyAlignment="1" applyProtection="1">
      <alignment horizontal="left"/>
    </xf>
    <xf numFmtId="4" fontId="39" fillId="20" borderId="1" xfId="2" applyNumberFormat="1" applyFont="1" applyFill="1" applyBorder="1" applyAlignment="1" applyProtection="1">
      <alignment horizontal="left"/>
    </xf>
    <xf numFmtId="4" fontId="39" fillId="20" borderId="1" xfId="2" applyNumberFormat="1" applyFont="1" applyFill="1" applyBorder="1" applyAlignment="1" applyProtection="1">
      <alignment horizontal="right"/>
    </xf>
    <xf numFmtId="0" fontId="39" fillId="20" borderId="1" xfId="2" applyNumberFormat="1" applyFont="1" applyFill="1" applyBorder="1" applyAlignment="1" applyProtection="1">
      <alignment horizontal="left"/>
    </xf>
    <xf numFmtId="4" fontId="39" fillId="19" borderId="1" xfId="2" applyNumberFormat="1" applyFont="1" applyFill="1" applyBorder="1" applyAlignment="1" applyProtection="1">
      <alignment horizontal="right"/>
    </xf>
    <xf numFmtId="4" fontId="39" fillId="19" borderId="1" xfId="2" applyNumberFormat="1" applyFont="1" applyFill="1" applyBorder="1" applyAlignment="1" applyProtection="1">
      <alignment horizontal="left"/>
    </xf>
    <xf numFmtId="0" fontId="39" fillId="19" borderId="1" xfId="2" applyNumberFormat="1" applyFont="1" applyFill="1" applyBorder="1" applyAlignment="1" applyProtection="1">
      <alignment horizontal="left"/>
    </xf>
    <xf numFmtId="0" fontId="39" fillId="19" borderId="12" xfId="2" applyNumberFormat="1" applyFont="1" applyFill="1" applyBorder="1" applyAlignment="1" applyProtection="1">
      <alignment horizontal="left"/>
    </xf>
    <xf numFmtId="1" fontId="39" fillId="19" borderId="12" xfId="2" applyNumberFormat="1" applyFont="1" applyFill="1" applyBorder="1" applyAlignment="1" applyProtection="1">
      <alignment horizontal="left"/>
    </xf>
    <xf numFmtId="174" fontId="4" fillId="22" borderId="1" xfId="2" applyNumberFormat="1" applyFont="1" applyFill="1" applyBorder="1" applyAlignment="1" applyProtection="1">
      <alignment horizontal="center" vertical="center" wrapText="1"/>
    </xf>
    <xf numFmtId="174" fontId="32" fillId="22" borderId="1" xfId="2" applyNumberFormat="1" applyFont="1" applyFill="1" applyBorder="1" applyAlignment="1" applyProtection="1">
      <alignment horizontal="right" vertical="center" wrapText="1"/>
    </xf>
    <xf numFmtId="175" fontId="40" fillId="21" borderId="1" xfId="15" applyNumberFormat="1" applyFont="1" applyFill="1" applyBorder="1" applyAlignment="1" applyProtection="1">
      <alignment horizontal="right" vertical="center" wrapText="1"/>
    </xf>
    <xf numFmtId="167" fontId="40" fillId="21" borderId="1" xfId="15" applyNumberFormat="1" applyFont="1" applyFill="1" applyBorder="1" applyAlignment="1" applyProtection="1">
      <alignment horizontal="right" vertical="center" wrapText="1"/>
    </xf>
    <xf numFmtId="1" fontId="40" fillId="22" borderId="12" xfId="2" applyNumberFormat="1" applyFont="1" applyFill="1" applyBorder="1" applyAlignment="1" applyProtection="1">
      <alignment vertical="center" wrapText="1"/>
    </xf>
    <xf numFmtId="1" fontId="40" fillId="22" borderId="9" xfId="2" applyNumberFormat="1" applyFont="1" applyFill="1" applyBorder="1" applyAlignment="1" applyProtection="1">
      <alignment vertical="center" wrapText="1"/>
    </xf>
    <xf numFmtId="2" fontId="39" fillId="23" borderId="1" xfId="2" applyNumberFormat="1" applyFont="1" applyFill="1" applyBorder="1" applyAlignment="1" applyProtection="1">
      <alignment horizontal="center" vertical="center" wrapText="1"/>
    </xf>
    <xf numFmtId="1" fontId="39" fillId="24" borderId="1" xfId="2" applyNumberFormat="1" applyFont="1" applyFill="1" applyBorder="1" applyAlignment="1" applyProtection="1">
      <alignment horizontal="center" vertical="center" wrapText="1"/>
    </xf>
    <xf numFmtId="1" fontId="39" fillId="23" borderId="1" xfId="2" applyNumberFormat="1" applyFont="1" applyFill="1" applyBorder="1" applyAlignment="1" applyProtection="1">
      <alignment horizontal="center" vertical="center" wrapText="1"/>
    </xf>
    <xf numFmtId="1" fontId="39" fillId="23" borderId="12" xfId="2" applyNumberFormat="1" applyFont="1" applyFill="1" applyBorder="1" applyAlignment="1" applyProtection="1">
      <alignment horizontal="center" vertical="center" wrapText="1"/>
    </xf>
    <xf numFmtId="0" fontId="4" fillId="18" borderId="0" xfId="2" applyFont="1" applyFill="1" applyBorder="1" applyAlignment="1" applyProtection="1">
      <alignment horizontal="left"/>
    </xf>
    <xf numFmtId="2" fontId="4" fillId="18" borderId="0" xfId="2" applyNumberFormat="1" applyFont="1" applyFill="1" applyBorder="1" applyAlignment="1" applyProtection="1">
      <alignment horizontal="right"/>
    </xf>
    <xf numFmtId="1" fontId="4" fillId="18" borderId="0" xfId="2" applyNumberFormat="1" applyFont="1" applyFill="1" applyBorder="1" applyAlignment="1" applyProtection="1">
      <alignment horizontal="right"/>
    </xf>
    <xf numFmtId="2" fontId="4" fillId="18" borderId="0" xfId="2" applyNumberFormat="1" applyFont="1" applyFill="1" applyBorder="1" applyAlignment="1" applyProtection="1">
      <alignment horizontal="left"/>
    </xf>
    <xf numFmtId="2" fontId="43" fillId="18" borderId="0" xfId="2" applyNumberFormat="1" applyFont="1" applyFill="1" applyBorder="1" applyAlignment="1" applyProtection="1">
      <alignment horizontal="left"/>
    </xf>
    <xf numFmtId="176" fontId="4" fillId="18" borderId="0" xfId="2" applyNumberFormat="1" applyFont="1" applyFill="1" applyBorder="1" applyAlignment="1" applyProtection="1">
      <alignment horizontal="right"/>
    </xf>
    <xf numFmtId="1" fontId="4" fillId="14" borderId="0" xfId="2" applyNumberFormat="1" applyFont="1" applyFill="1" applyBorder="1" applyAlignment="1" applyProtection="1">
      <alignment horizontal="right"/>
    </xf>
    <xf numFmtId="1" fontId="43" fillId="18" borderId="0" xfId="2" applyNumberFormat="1" applyFont="1" applyFill="1" applyBorder="1" applyAlignment="1" applyProtection="1">
      <alignment horizontal="right"/>
    </xf>
    <xf numFmtId="165" fontId="39" fillId="18" borderId="0" xfId="2" applyNumberFormat="1" applyFont="1" applyFill="1" applyProtection="1"/>
    <xf numFmtId="165" fontId="39" fillId="19" borderId="1" xfId="2" applyNumberFormat="1" applyFont="1" applyFill="1" applyBorder="1" applyAlignment="1" applyProtection="1">
      <alignment horizontal="right" vertical="center"/>
    </xf>
    <xf numFmtId="165" fontId="40" fillId="21" borderId="14" xfId="2" applyNumberFormat="1" applyFont="1" applyFill="1" applyBorder="1" applyAlignment="1" applyProtection="1">
      <alignment horizontal="right" vertical="center" wrapText="1"/>
    </xf>
    <xf numFmtId="0" fontId="40" fillId="22" borderId="5" xfId="2" applyFont="1" applyFill="1" applyBorder="1" applyAlignment="1" applyProtection="1">
      <alignment horizontal="left" vertical="center" wrapText="1"/>
    </xf>
    <xf numFmtId="0" fontId="39" fillId="18" borderId="0" xfId="2" applyFont="1" applyFill="1" applyAlignment="1" applyProtection="1">
      <alignment horizontal="center" vertical="center"/>
    </xf>
    <xf numFmtId="0" fontId="39" fillId="24" borderId="14" xfId="2" applyFont="1" applyFill="1" applyBorder="1" applyAlignment="1" applyProtection="1">
      <alignment horizontal="center" vertical="center" wrapText="1"/>
    </xf>
    <xf numFmtId="0" fontId="39" fillId="23" borderId="14" xfId="2" applyFont="1" applyFill="1" applyBorder="1" applyAlignment="1" applyProtection="1">
      <alignment horizontal="center" vertical="center" wrapText="1"/>
    </xf>
    <xf numFmtId="0" fontId="33" fillId="18" borderId="0" xfId="2" applyFont="1" applyFill="1" applyProtection="1"/>
    <xf numFmtId="177" fontId="33" fillId="18" borderId="0" xfId="2" applyNumberFormat="1" applyFont="1" applyFill="1" applyProtection="1"/>
    <xf numFmtId="165" fontId="33" fillId="18" borderId="0" xfId="2" applyNumberFormat="1" applyFont="1" applyFill="1" applyProtection="1"/>
    <xf numFmtId="178" fontId="33" fillId="18" borderId="0" xfId="2" applyNumberFormat="1" applyFont="1" applyFill="1" applyProtection="1"/>
    <xf numFmtId="178" fontId="39" fillId="18" borderId="0" xfId="2" applyNumberFormat="1" applyFont="1" applyFill="1" applyProtection="1"/>
    <xf numFmtId="0" fontId="44" fillId="18" borderId="0" xfId="2" applyFont="1" applyFill="1" applyProtection="1"/>
    <xf numFmtId="165" fontId="39" fillId="18" borderId="0" xfId="2" applyNumberFormat="1" applyFont="1" applyFill="1" applyBorder="1" applyAlignment="1" applyProtection="1">
      <alignment horizontal="left" vertical="center"/>
    </xf>
    <xf numFmtId="165" fontId="39" fillId="18" borderId="0" xfId="2" applyNumberFormat="1" applyFont="1" applyFill="1" applyBorder="1" applyAlignment="1" applyProtection="1"/>
    <xf numFmtId="169" fontId="39" fillId="18" borderId="0" xfId="15" applyFont="1" applyFill="1" applyBorder="1" applyAlignment="1" applyProtection="1">
      <alignment horizontal="left" vertical="center"/>
    </xf>
    <xf numFmtId="0" fontId="39" fillId="18" borderId="0" xfId="2" applyFont="1" applyFill="1" applyBorder="1" applyAlignment="1" applyProtection="1">
      <alignment horizontal="left"/>
    </xf>
    <xf numFmtId="179" fontId="39" fillId="19" borderId="1" xfId="15" applyNumberFormat="1" applyFont="1" applyFill="1" applyBorder="1" applyAlignment="1" applyProtection="1">
      <alignment horizontal="right" vertical="center"/>
    </xf>
    <xf numFmtId="10" fontId="39" fillId="19" borderId="1" xfId="2" applyNumberFormat="1" applyFont="1" applyFill="1" applyBorder="1" applyAlignment="1" applyProtection="1">
      <alignment horizontal="right" vertical="center"/>
    </xf>
    <xf numFmtId="10" fontId="39" fillId="9" borderId="1" xfId="2" applyNumberFormat="1" applyFont="1" applyFill="1" applyBorder="1" applyAlignment="1" applyProtection="1">
      <protection locked="0"/>
    </xf>
    <xf numFmtId="10" fontId="39" fillId="9" borderId="1" xfId="15" applyNumberFormat="1" applyFont="1" applyFill="1" applyBorder="1" applyAlignment="1" applyProtection="1">
      <alignment vertical="center"/>
      <protection locked="0"/>
    </xf>
    <xf numFmtId="169" fontId="39" fillId="19" borderId="1" xfId="15" applyFont="1" applyFill="1" applyBorder="1" applyAlignment="1" applyProtection="1">
      <alignment horizontal="left" vertical="center"/>
    </xf>
    <xf numFmtId="0" fontId="39" fillId="18" borderId="9" xfId="2" applyFont="1" applyFill="1" applyBorder="1" applyAlignment="1" applyProtection="1"/>
    <xf numFmtId="0" fontId="39" fillId="18" borderId="13" xfId="2" applyFont="1" applyFill="1" applyBorder="1" applyAlignment="1" applyProtection="1"/>
    <xf numFmtId="171" fontId="39" fillId="19" borderId="1" xfId="2" applyNumberFormat="1" applyFont="1" applyFill="1" applyBorder="1" applyAlignment="1" applyProtection="1">
      <alignment horizontal="right" vertical="center"/>
    </xf>
    <xf numFmtId="165" fontId="39" fillId="9" borderId="1" xfId="2" applyNumberFormat="1" applyFont="1" applyFill="1" applyBorder="1" applyAlignment="1" applyProtection="1">
      <protection locked="0"/>
    </xf>
    <xf numFmtId="165" fontId="39" fillId="9" borderId="1" xfId="15" applyNumberFormat="1" applyFont="1" applyFill="1" applyBorder="1" applyAlignment="1" applyProtection="1">
      <alignment vertical="center"/>
      <protection locked="0"/>
    </xf>
    <xf numFmtId="165" fontId="39" fillId="9" borderId="1" xfId="2" applyNumberFormat="1" applyFont="1" applyFill="1" applyBorder="1" applyAlignment="1" applyProtection="1">
      <alignment vertical="center"/>
      <protection locked="0"/>
    </xf>
    <xf numFmtId="165" fontId="39" fillId="25" borderId="1" xfId="15" applyNumberFormat="1" applyFont="1" applyFill="1" applyBorder="1" applyAlignment="1" applyProtection="1">
      <alignment vertical="center"/>
      <protection locked="0"/>
    </xf>
    <xf numFmtId="0" fontId="39" fillId="18" borderId="0" xfId="2" applyFont="1" applyFill="1" applyAlignment="1" applyProtection="1"/>
    <xf numFmtId="171" fontId="39" fillId="26" borderId="1" xfId="2" applyNumberFormat="1" applyFont="1" applyFill="1" applyBorder="1" applyAlignment="1" applyProtection="1">
      <alignment horizontal="right" vertical="center"/>
    </xf>
    <xf numFmtId="165" fontId="39" fillId="26" borderId="1" xfId="2" applyNumberFormat="1" applyFont="1" applyFill="1" applyBorder="1" applyAlignment="1" applyProtection="1">
      <alignment horizontal="right" vertical="center"/>
    </xf>
    <xf numFmtId="165" fontId="39" fillId="27" borderId="1" xfId="2" applyNumberFormat="1" applyFont="1" applyFill="1" applyBorder="1" applyAlignment="1" applyProtection="1">
      <protection locked="0"/>
    </xf>
    <xf numFmtId="178" fontId="39" fillId="26" borderId="1" xfId="2" applyNumberFormat="1" applyFont="1" applyFill="1" applyBorder="1" applyAlignment="1" applyProtection="1">
      <alignment horizontal="left"/>
    </xf>
    <xf numFmtId="165" fontId="39" fillId="27" borderId="1" xfId="2" applyNumberFormat="1" applyFont="1" applyFill="1" applyBorder="1" applyAlignment="1" applyProtection="1">
      <alignment vertical="center"/>
      <protection locked="0"/>
    </xf>
    <xf numFmtId="0" fontId="39" fillId="26" borderId="1" xfId="2" applyFont="1" applyFill="1" applyBorder="1" applyAlignment="1" applyProtection="1">
      <alignment horizontal="left" vertical="center"/>
    </xf>
    <xf numFmtId="178" fontId="39" fillId="26" borderId="1" xfId="2" applyNumberFormat="1" applyFont="1" applyFill="1" applyBorder="1" applyAlignment="1" applyProtection="1"/>
    <xf numFmtId="0" fontId="39" fillId="23" borderId="1" xfId="2" applyFont="1" applyFill="1" applyBorder="1" applyAlignment="1" applyProtection="1">
      <alignment horizontal="center" vertical="center"/>
    </xf>
    <xf numFmtId="0" fontId="39" fillId="23" borderId="12" xfId="2" applyFont="1" applyFill="1" applyBorder="1" applyAlignment="1" applyProtection="1">
      <alignment horizontal="center" vertical="center"/>
    </xf>
    <xf numFmtId="0" fontId="39" fillId="18" borderId="0" xfId="2" applyFont="1" applyFill="1" applyBorder="1" applyProtection="1"/>
    <xf numFmtId="0" fontId="31" fillId="18" borderId="0" xfId="2" applyFont="1" applyFill="1" applyAlignment="1" applyProtection="1">
      <alignment wrapText="1"/>
    </xf>
    <xf numFmtId="0" fontId="44" fillId="18" borderId="0" xfId="2" applyFont="1" applyFill="1" applyBorder="1" applyProtection="1"/>
    <xf numFmtId="0" fontId="4" fillId="0" borderId="0" xfId="24"/>
    <xf numFmtId="3" fontId="45" fillId="0" borderId="0" xfId="21" applyNumberFormat="1" applyFont="1" applyAlignment="1">
      <alignment horizontal="center"/>
    </xf>
    <xf numFmtId="4" fontId="4" fillId="0" borderId="0" xfId="21" applyNumberFormat="1"/>
    <xf numFmtId="4" fontId="4" fillId="0" borderId="0" xfId="21" applyNumberFormat="1" applyFont="1" applyBorder="1" applyAlignment="1">
      <alignment vertical="center" wrapText="1"/>
    </xf>
    <xf numFmtId="4" fontId="4" fillId="0" borderId="0" xfId="21" applyNumberFormat="1" applyAlignment="1">
      <alignment horizontal="center"/>
    </xf>
    <xf numFmtId="4" fontId="24" fillId="0" borderId="0" xfId="21" applyNumberFormat="1" applyFont="1" applyAlignment="1">
      <alignment horizontal="center"/>
    </xf>
    <xf numFmtId="4" fontId="46" fillId="0" borderId="0" xfId="21" applyNumberFormat="1" applyFont="1" applyAlignment="1">
      <alignment horizontal="center"/>
    </xf>
    <xf numFmtId="4" fontId="4" fillId="28" borderId="0" xfId="21" applyNumberFormat="1" applyFill="1" applyAlignment="1">
      <alignment horizontal="center"/>
    </xf>
    <xf numFmtId="4" fontId="4" fillId="0" borderId="0" xfId="21" quotePrefix="1" applyNumberFormat="1" applyAlignment="1">
      <alignment horizontal="center"/>
    </xf>
    <xf numFmtId="4" fontId="4" fillId="28" borderId="0" xfId="21" quotePrefix="1" applyNumberFormat="1" applyFill="1" applyAlignment="1">
      <alignment horizontal="center"/>
    </xf>
    <xf numFmtId="10" fontId="24" fillId="10" borderId="1" xfId="7" applyNumberFormat="1" applyFont="1" applyFill="1" applyBorder="1" applyAlignment="1">
      <alignment horizontal="center"/>
    </xf>
    <xf numFmtId="4" fontId="24" fillId="0" borderId="0" xfId="21" applyNumberFormat="1" applyFont="1" applyAlignment="1"/>
    <xf numFmtId="0" fontId="24" fillId="0" borderId="0" xfId="21" quotePrefix="1" applyNumberFormat="1" applyFont="1" applyAlignment="1">
      <alignment horizontal="center"/>
    </xf>
    <xf numFmtId="4" fontId="24" fillId="0" borderId="0" xfId="21" applyNumberFormat="1" applyFont="1" applyFill="1" applyAlignment="1">
      <alignment horizontal="center"/>
    </xf>
    <xf numFmtId="4" fontId="4" fillId="0" borderId="0" xfId="21" applyNumberFormat="1" applyFont="1" applyFill="1" applyAlignment="1"/>
    <xf numFmtId="4" fontId="4" fillId="29" borderId="0" xfId="21" applyNumberFormat="1" applyFill="1"/>
    <xf numFmtId="10" fontId="0" fillId="0" borderId="0" xfId="7" applyNumberFormat="1" applyFont="1"/>
    <xf numFmtId="4" fontId="4" fillId="6" borderId="0" xfId="21" applyNumberFormat="1" applyFill="1"/>
    <xf numFmtId="3" fontId="24" fillId="0" borderId="0" xfId="21" applyNumberFormat="1" applyFont="1" applyAlignment="1">
      <alignment horizontal="center"/>
    </xf>
    <xf numFmtId="3" fontId="24" fillId="30" borderId="0" xfId="21" applyNumberFormat="1" applyFont="1" applyFill="1" applyAlignment="1">
      <alignment horizontal="center"/>
    </xf>
    <xf numFmtId="0" fontId="24" fillId="0" borderId="0" xfId="21" applyNumberFormat="1" applyFont="1" applyAlignment="1">
      <alignment horizontal="center"/>
    </xf>
    <xf numFmtId="4" fontId="4" fillId="14" borderId="0" xfId="21" applyNumberFormat="1" applyFill="1"/>
    <xf numFmtId="10" fontId="0" fillId="14" borderId="0" xfId="7" applyNumberFormat="1" applyFont="1" applyFill="1"/>
    <xf numFmtId="4" fontId="4" fillId="31" borderId="0" xfId="21" applyNumberFormat="1" applyFill="1"/>
    <xf numFmtId="1" fontId="24" fillId="0" borderId="0" xfId="21" applyNumberFormat="1" applyFont="1" applyAlignment="1">
      <alignment horizontal="center"/>
    </xf>
    <xf numFmtId="180" fontId="0" fillId="0" borderId="0" xfId="6" applyNumberFormat="1" applyFont="1"/>
    <xf numFmtId="43" fontId="0" fillId="0" borderId="0" xfId="4" applyFont="1"/>
    <xf numFmtId="181" fontId="4" fillId="0" borderId="0" xfId="21" applyNumberFormat="1"/>
    <xf numFmtId="0" fontId="4" fillId="0" borderId="0" xfId="21"/>
    <xf numFmtId="0" fontId="4" fillId="0" borderId="0" xfId="21" applyAlignment="1">
      <alignment wrapText="1"/>
    </xf>
    <xf numFmtId="0" fontId="0" fillId="0" borderId="0" xfId="6" applyNumberFormat="1" applyFont="1" applyAlignment="1">
      <alignment wrapText="1"/>
    </xf>
    <xf numFmtId="0" fontId="39" fillId="23" borderId="1" xfId="21" applyFont="1" applyFill="1" applyBorder="1" applyAlignment="1" applyProtection="1">
      <alignment horizontal="center" vertical="center" wrapText="1"/>
    </xf>
    <xf numFmtId="172" fontId="39" fillId="23" borderId="1" xfId="34" applyNumberFormat="1" applyFont="1" applyFill="1" applyBorder="1" applyAlignment="1" applyProtection="1">
      <alignment horizontal="center" vertical="center" wrapText="1"/>
    </xf>
    <xf numFmtId="172" fontId="39" fillId="23" borderId="13" xfId="34" applyNumberFormat="1" applyFont="1" applyFill="1" applyBorder="1" applyAlignment="1" applyProtection="1">
      <alignment horizontal="center" vertical="center" wrapText="1"/>
    </xf>
    <xf numFmtId="172" fontId="39" fillId="23" borderId="1" xfId="21" applyNumberFormat="1" applyFont="1" applyFill="1" applyBorder="1" applyAlignment="1" applyProtection="1">
      <alignment horizontal="center" vertical="center" wrapText="1"/>
    </xf>
    <xf numFmtId="172" fontId="39" fillId="23" borderId="22" xfId="21" applyNumberFormat="1" applyFont="1" applyFill="1" applyBorder="1" applyAlignment="1" applyProtection="1">
      <alignment horizontal="center" vertical="center" wrapText="1"/>
    </xf>
    <xf numFmtId="0" fontId="39" fillId="18" borderId="0" xfId="21" applyFont="1" applyFill="1" applyProtection="1"/>
    <xf numFmtId="171" fontId="40" fillId="21" borderId="1" xfId="21" applyNumberFormat="1" applyFont="1" applyFill="1" applyBorder="1" applyAlignment="1" applyProtection="1">
      <alignment horizontal="right" wrapText="1"/>
    </xf>
    <xf numFmtId="171" fontId="40" fillId="22" borderId="1" xfId="21" applyNumberFormat="1" applyFont="1" applyFill="1" applyBorder="1" applyAlignment="1" applyProtection="1">
      <alignment horizontal="right" wrapText="1"/>
    </xf>
    <xf numFmtId="171" fontId="40" fillId="21" borderId="0" xfId="21" applyNumberFormat="1" applyFont="1" applyFill="1" applyBorder="1" applyAlignment="1" applyProtection="1">
      <alignment horizontal="right" wrapText="1"/>
    </xf>
    <xf numFmtId="1" fontId="39" fillId="19" borderId="1" xfId="21" applyNumberFormat="1" applyFont="1" applyFill="1" applyBorder="1" applyAlignment="1" applyProtection="1">
      <alignment horizontal="left"/>
    </xf>
    <xf numFmtId="0" fontId="39" fillId="19" borderId="1" xfId="21" applyFont="1" applyFill="1" applyBorder="1" applyAlignment="1" applyProtection="1">
      <alignment horizontal="left"/>
    </xf>
    <xf numFmtId="165" fontId="39" fillId="19" borderId="1" xfId="21" applyNumberFormat="1" applyFont="1" applyFill="1" applyBorder="1" applyAlignment="1" applyProtection="1">
      <alignment horizontal="right"/>
    </xf>
    <xf numFmtId="165" fontId="39" fillId="9" borderId="1" xfId="21" applyNumberFormat="1" applyFont="1" applyFill="1" applyBorder="1" applyAlignment="1" applyProtection="1">
      <alignment horizontal="right"/>
      <protection locked="0"/>
    </xf>
    <xf numFmtId="0" fontId="39" fillId="19" borderId="22" xfId="21" applyFont="1" applyFill="1" applyBorder="1" applyAlignment="1" applyProtection="1">
      <alignment horizontal="left"/>
    </xf>
    <xf numFmtId="5" fontId="11" fillId="0" borderId="21" xfId="6" applyNumberFormat="1" applyFont="1" applyBorder="1" applyAlignment="1" applyProtection="1">
      <alignment horizontal="center" vertical="center"/>
    </xf>
    <xf numFmtId="7" fontId="11" fillId="0" borderId="22" xfId="6" applyNumberFormat="1" applyFont="1" applyBorder="1" applyAlignment="1" applyProtection="1">
      <alignment vertical="center"/>
    </xf>
    <xf numFmtId="5" fontId="11" fillId="0" borderId="22" xfId="3" applyNumberFormat="1" applyFont="1" applyBorder="1" applyAlignment="1" applyProtection="1">
      <alignment horizontal="center" vertical="center"/>
    </xf>
    <xf numFmtId="5" fontId="11" fillId="0" borderId="23" xfId="3" applyNumberFormat="1" applyFont="1" applyBorder="1" applyAlignment="1" applyProtection="1">
      <alignment horizontal="center" vertical="center"/>
    </xf>
    <xf numFmtId="7" fontId="11" fillId="0" borderId="36" xfId="3" applyNumberFormat="1" applyFont="1" applyBorder="1" applyAlignment="1" applyProtection="1">
      <alignment horizontal="center" vertical="center"/>
    </xf>
    <xf numFmtId="5" fontId="11" fillId="0" borderId="25" xfId="3" applyNumberFormat="1" applyFont="1" applyBorder="1" applyAlignment="1" applyProtection="1">
      <alignment horizontal="center" vertical="center"/>
    </xf>
    <xf numFmtId="5" fontId="10" fillId="0" borderId="36" xfId="3" applyNumberFormat="1" applyFont="1" applyBorder="1" applyAlignment="1" applyProtection="1">
      <alignment horizontal="center" vertical="center"/>
    </xf>
    <xf numFmtId="0" fontId="0" fillId="0" borderId="13" xfId="3" applyFont="1" applyBorder="1" applyAlignment="1" applyProtection="1">
      <alignment horizontal="center" vertical="center" wrapText="1"/>
    </xf>
    <xf numFmtId="0" fontId="0" fillId="0" borderId="9" xfId="3" applyFont="1" applyBorder="1" applyAlignment="1" applyProtection="1">
      <alignment vertical="center"/>
    </xf>
    <xf numFmtId="7" fontId="11" fillId="0" borderId="14" xfId="3" applyNumberFormat="1" applyFont="1" applyBorder="1" applyAlignment="1" applyProtection="1">
      <alignment horizontal="center" vertical="center"/>
    </xf>
    <xf numFmtId="7" fontId="11" fillId="4" borderId="14" xfId="3" applyNumberFormat="1" applyFont="1" applyFill="1" applyBorder="1" applyAlignment="1" applyProtection="1">
      <alignment horizontal="center" vertical="center"/>
    </xf>
    <xf numFmtId="166" fontId="11" fillId="3" borderId="14" xfId="3" applyNumberFormat="1" applyFont="1" applyFill="1" applyBorder="1" applyAlignment="1" applyProtection="1">
      <alignment horizontal="center" vertical="center"/>
    </xf>
    <xf numFmtId="166" fontId="11" fillId="4" borderId="14" xfId="3" applyNumberFormat="1" applyFont="1" applyFill="1" applyBorder="1" applyAlignment="1" applyProtection="1">
      <alignment horizontal="center" vertical="center"/>
    </xf>
    <xf numFmtId="5" fontId="11" fillId="0" borderId="14" xfId="3" applyNumberFormat="1" applyFont="1" applyBorder="1" applyAlignment="1" applyProtection="1">
      <alignment horizontal="center" vertical="center"/>
    </xf>
    <xf numFmtId="7" fontId="11" fillId="4" borderId="25" xfId="3" applyNumberFormat="1" applyFont="1" applyFill="1" applyBorder="1" applyAlignment="1" applyProtection="1">
      <alignment horizontal="center" vertical="center"/>
    </xf>
    <xf numFmtId="7" fontId="11" fillId="0" borderId="25" xfId="3" applyNumberFormat="1" applyFont="1" applyBorder="1" applyAlignment="1" applyProtection="1">
      <alignment horizontal="center" vertical="center"/>
    </xf>
    <xf numFmtId="166" fontId="11" fillId="4" borderId="25" xfId="3" applyNumberFormat="1" applyFont="1" applyFill="1" applyBorder="1" applyAlignment="1" applyProtection="1">
      <alignment horizontal="center" vertical="center"/>
    </xf>
    <xf numFmtId="166" fontId="11" fillId="3" borderId="25" xfId="3" applyNumberFormat="1" applyFont="1" applyFill="1" applyBorder="1" applyAlignment="1" applyProtection="1">
      <alignment horizontal="center" vertical="center"/>
    </xf>
    <xf numFmtId="166" fontId="11" fillId="3" borderId="22" xfId="3" applyNumberFormat="1" applyFont="1" applyFill="1" applyBorder="1" applyAlignment="1" applyProtection="1">
      <alignment horizontal="center" vertical="center"/>
    </xf>
    <xf numFmtId="5" fontId="11" fillId="0" borderId="2" xfId="3" applyNumberFormat="1" applyFont="1" applyBorder="1" applyAlignment="1" applyProtection="1">
      <alignment horizontal="center" vertical="center"/>
    </xf>
    <xf numFmtId="166" fontId="11" fillId="3" borderId="2" xfId="3" applyNumberFormat="1" applyFont="1" applyFill="1" applyBorder="1" applyAlignment="1" applyProtection="1">
      <alignment horizontal="center" vertical="center"/>
    </xf>
    <xf numFmtId="0" fontId="0" fillId="0" borderId="13" xfId="3" applyFont="1" applyBorder="1" applyAlignment="1" applyProtection="1">
      <alignment vertical="center"/>
    </xf>
    <xf numFmtId="5" fontId="11" fillId="0" borderId="4" xfId="3" applyNumberFormat="1" applyFont="1" applyBorder="1" applyAlignment="1" applyProtection="1">
      <alignment horizontal="center" vertical="center"/>
    </xf>
    <xf numFmtId="5" fontId="10" fillId="0" borderId="14" xfId="3" applyNumberFormat="1" applyFont="1" applyBorder="1" applyAlignment="1" applyProtection="1">
      <alignment horizontal="center" vertical="center"/>
    </xf>
    <xf numFmtId="5" fontId="11" fillId="0" borderId="21" xfId="3" applyNumberFormat="1" applyFont="1" applyBorder="1" applyAlignment="1" applyProtection="1">
      <alignment horizontal="center" vertical="center"/>
    </xf>
    <xf numFmtId="0" fontId="11" fillId="0" borderId="13" xfId="3" applyFont="1" applyBorder="1" applyAlignment="1" applyProtection="1">
      <alignment vertical="center"/>
    </xf>
    <xf numFmtId="5" fontId="10" fillId="3" borderId="12" xfId="3" applyNumberFormat="1" applyFont="1" applyFill="1" applyBorder="1" applyAlignment="1" applyProtection="1">
      <alignment horizontal="center" vertical="center"/>
    </xf>
    <xf numFmtId="0" fontId="0" fillId="0" borderId="0" xfId="3" applyFont="1" applyAlignment="1" applyProtection="1">
      <alignment vertical="center"/>
    </xf>
    <xf numFmtId="5" fontId="0" fillId="0" borderId="0" xfId="3" applyNumberFormat="1" applyFont="1" applyAlignment="1" applyProtection="1">
      <alignment vertical="center"/>
    </xf>
    <xf numFmtId="5" fontId="10" fillId="0" borderId="1" xfId="3" applyNumberFormat="1" applyFont="1" applyBorder="1" applyAlignment="1" applyProtection="1">
      <alignment horizontal="center" vertical="center"/>
    </xf>
    <xf numFmtId="0" fontId="11" fillId="0" borderId="0" xfId="3" applyFont="1" applyAlignment="1" applyProtection="1">
      <alignment horizontal="right" vertical="center"/>
    </xf>
    <xf numFmtId="5" fontId="11" fillId="0" borderId="0" xfId="3" applyNumberFormat="1" applyFont="1" applyAlignment="1" applyProtection="1">
      <alignment vertical="center"/>
    </xf>
    <xf numFmtId="5" fontId="10" fillId="3" borderId="1" xfId="3" applyNumberFormat="1" applyFont="1" applyFill="1" applyBorder="1" applyAlignment="1" applyProtection="1">
      <alignment horizontal="center" vertical="center"/>
    </xf>
    <xf numFmtId="0" fontId="11" fillId="0" borderId="0" xfId="3" applyFont="1" applyAlignment="1" applyProtection="1">
      <alignment vertical="center"/>
    </xf>
    <xf numFmtId="5" fontId="10" fillId="0" borderId="1" xfId="3" applyNumberFormat="1" applyFont="1" applyBorder="1" applyAlignment="1" applyProtection="1">
      <alignment horizontal="center" vertical="center" wrapText="1"/>
    </xf>
    <xf numFmtId="5" fontId="12" fillId="3" borderId="1" xfId="3" applyNumberFormat="1" applyFont="1" applyFill="1" applyBorder="1" applyAlignment="1" applyProtection="1">
      <alignment horizontal="center" vertical="center"/>
    </xf>
    <xf numFmtId="0" fontId="3" fillId="0" borderId="0" xfId="0" applyFont="1"/>
    <xf numFmtId="4" fontId="3" fillId="0" borderId="0" xfId="0" applyNumberFormat="1" applyFont="1"/>
    <xf numFmtId="0" fontId="38" fillId="0" borderId="0" xfId="0" applyFont="1"/>
    <xf numFmtId="4" fontId="38" fillId="0" borderId="0" xfId="0" applyNumberFormat="1" applyFont="1"/>
    <xf numFmtId="4" fontId="38" fillId="0" borderId="1" xfId="0" applyNumberFormat="1" applyFont="1" applyBorder="1" applyAlignment="1">
      <alignment horizontal="center"/>
    </xf>
    <xf numFmtId="4" fontId="38" fillId="0" borderId="0" xfId="0" applyNumberFormat="1" applyFont="1" applyBorder="1" applyAlignment="1">
      <alignment horizontal="center"/>
    </xf>
    <xf numFmtId="0" fontId="38" fillId="0" borderId="8" xfId="0" applyFont="1" applyBorder="1"/>
    <xf numFmtId="3" fontId="38" fillId="0" borderId="4" xfId="0" applyNumberFormat="1" applyFont="1" applyBorder="1"/>
    <xf numFmtId="3" fontId="38" fillId="0" borderId="4" xfId="0" applyNumberFormat="1" applyFont="1" applyBorder="1" applyAlignment="1">
      <alignment horizontal="center"/>
    </xf>
    <xf numFmtId="4" fontId="38" fillId="0" borderId="4" xfId="0" applyNumberFormat="1" applyFont="1" applyBorder="1"/>
    <xf numFmtId="0" fontId="38" fillId="0" borderId="5" xfId="0" applyFont="1" applyBorder="1"/>
    <xf numFmtId="0" fontId="38" fillId="0" borderId="10" xfId="0" applyFont="1" applyBorder="1"/>
    <xf numFmtId="3" fontId="38" fillId="0" borderId="0" xfId="0" applyNumberFormat="1" applyFont="1" applyBorder="1"/>
    <xf numFmtId="3" fontId="38" fillId="0" borderId="0" xfId="0" applyNumberFormat="1" applyFont="1" applyBorder="1" applyAlignment="1">
      <alignment horizontal="center"/>
    </xf>
    <xf numFmtId="4" fontId="38" fillId="0" borderId="0" xfId="0" applyNumberFormat="1" applyFont="1" applyBorder="1"/>
    <xf numFmtId="0" fontId="38" fillId="0" borderId="11" xfId="0" applyFont="1" applyBorder="1"/>
    <xf numFmtId="3" fontId="38" fillId="0" borderId="3" xfId="0" applyNumberFormat="1" applyFont="1" applyBorder="1" applyAlignment="1">
      <alignment horizontal="center"/>
    </xf>
    <xf numFmtId="3" fontId="49" fillId="0" borderId="1" xfId="0" applyNumberFormat="1" applyFont="1" applyBorder="1" applyAlignment="1">
      <alignment horizontal="center"/>
    </xf>
    <xf numFmtId="4" fontId="49" fillId="0" borderId="0" xfId="0" applyNumberFormat="1" applyFont="1" applyBorder="1"/>
    <xf numFmtId="0" fontId="38" fillId="0" borderId="6" xfId="0" applyFont="1" applyBorder="1"/>
    <xf numFmtId="0" fontId="38" fillId="0" borderId="3" xfId="0" applyFont="1" applyBorder="1"/>
    <xf numFmtId="4" fontId="38" fillId="0" borderId="3" xfId="0" applyNumberFormat="1" applyFont="1" applyBorder="1"/>
    <xf numFmtId="0" fontId="38" fillId="0" borderId="7" xfId="0" applyFont="1" applyBorder="1"/>
    <xf numFmtId="0" fontId="38" fillId="0" borderId="4" xfId="0" applyFont="1" applyBorder="1"/>
    <xf numFmtId="3" fontId="38" fillId="0" borderId="0" xfId="0" applyNumberFormat="1" applyFont="1"/>
    <xf numFmtId="0" fontId="38" fillId="0" borderId="0" xfId="0" applyFont="1" applyBorder="1"/>
    <xf numFmtId="4" fontId="50" fillId="33" borderId="1" xfId="0" applyNumberFormat="1" applyFont="1" applyFill="1" applyBorder="1" applyAlignment="1">
      <alignment horizontal="center"/>
    </xf>
    <xf numFmtId="10" fontId="49" fillId="0" borderId="1" xfId="7" applyNumberFormat="1" applyFont="1" applyBorder="1" applyAlignment="1">
      <alignment horizontal="center"/>
    </xf>
    <xf numFmtId="10" fontId="38" fillId="0" borderId="0" xfId="0" applyNumberFormat="1" applyFont="1" applyBorder="1" applyAlignment="1">
      <alignment horizontal="center"/>
    </xf>
    <xf numFmtId="10" fontId="38" fillId="17" borderId="1" xfId="0" applyNumberFormat="1" applyFont="1" applyFill="1" applyBorder="1" applyAlignment="1" applyProtection="1">
      <alignment horizontal="center"/>
    </xf>
    <xf numFmtId="10" fontId="38" fillId="3" borderId="1" xfId="0" applyNumberFormat="1" applyFont="1" applyFill="1" applyBorder="1" applyAlignment="1" applyProtection="1">
      <alignment horizontal="center"/>
    </xf>
    <xf numFmtId="10" fontId="38" fillId="0" borderId="0" xfId="7" applyNumberFormat="1" applyFont="1" applyBorder="1" applyAlignment="1">
      <alignment horizontal="center"/>
    </xf>
    <xf numFmtId="4" fontId="38" fillId="0" borderId="0" xfId="0" quotePrefix="1" applyNumberFormat="1" applyFont="1" applyBorder="1"/>
    <xf numFmtId="3" fontId="38" fillId="0" borderId="11" xfId="0" applyNumberFormat="1" applyFont="1" applyBorder="1"/>
    <xf numFmtId="4" fontId="38" fillId="0" borderId="5" xfId="0" applyNumberFormat="1" applyFont="1" applyBorder="1"/>
    <xf numFmtId="0" fontId="49" fillId="0" borderId="10" xfId="0" applyFont="1" applyBorder="1"/>
    <xf numFmtId="0" fontId="49" fillId="0" borderId="0" xfId="0" applyFont="1" applyBorder="1"/>
    <xf numFmtId="3" fontId="49" fillId="0" borderId="0" xfId="0" applyNumberFormat="1" applyFont="1" applyBorder="1"/>
    <xf numFmtId="0" fontId="49" fillId="0" borderId="10" xfId="0" quotePrefix="1" applyFont="1" applyBorder="1"/>
    <xf numFmtId="0" fontId="49" fillId="0" borderId="6" xfId="0" applyFont="1" applyBorder="1"/>
    <xf numFmtId="0" fontId="49" fillId="0" borderId="3" xfId="0" applyFont="1" applyBorder="1"/>
    <xf numFmtId="4" fontId="49" fillId="0" borderId="3" xfId="0" applyNumberFormat="1" applyFont="1" applyBorder="1"/>
    <xf numFmtId="3" fontId="49" fillId="0" borderId="3" xfId="0" applyNumberFormat="1" applyFont="1" applyBorder="1"/>
    <xf numFmtId="0" fontId="38" fillId="0" borderId="13" xfId="0" applyFont="1" applyBorder="1" applyAlignment="1">
      <alignment vertical="center"/>
    </xf>
    <xf numFmtId="0" fontId="51" fillId="0" borderId="9" xfId="12" applyFont="1" applyBorder="1" applyAlignment="1">
      <alignment vertical="center"/>
    </xf>
    <xf numFmtId="0" fontId="38" fillId="0" borderId="9" xfId="0" applyFont="1" applyBorder="1"/>
    <xf numFmtId="0" fontId="51" fillId="0" borderId="9" xfId="12" applyFont="1" applyBorder="1" applyAlignment="1">
      <alignment horizontal="left" vertical="center"/>
    </xf>
    <xf numFmtId="4" fontId="38" fillId="0" borderId="9" xfId="0" applyNumberFormat="1" applyFont="1" applyBorder="1"/>
    <xf numFmtId="0" fontId="38" fillId="0" borderId="12" xfId="0" applyFont="1" applyBorder="1"/>
    <xf numFmtId="0" fontId="52" fillId="0" borderId="0" xfId="0" applyFont="1"/>
    <xf numFmtId="0" fontId="0" fillId="12" borderId="0" xfId="3" applyFont="1" applyFill="1" applyAlignment="1" applyProtection="1">
      <alignment vertical="center"/>
    </xf>
    <xf numFmtId="0" fontId="54" fillId="12" borderId="9" xfId="3" applyFont="1" applyFill="1" applyBorder="1" applyAlignment="1" applyProtection="1">
      <alignment vertical="center"/>
    </xf>
    <xf numFmtId="0" fontId="0" fillId="12" borderId="13" xfId="3" applyFont="1" applyFill="1" applyBorder="1" applyAlignment="1" applyProtection="1">
      <alignment vertical="center"/>
    </xf>
    <xf numFmtId="0" fontId="0" fillId="12" borderId="9" xfId="3" applyFont="1" applyFill="1" applyBorder="1" applyAlignment="1" applyProtection="1">
      <alignment vertical="center"/>
    </xf>
    <xf numFmtId="0" fontId="0" fillId="12" borderId="12" xfId="3" applyFont="1" applyFill="1" applyBorder="1" applyAlignment="1" applyProtection="1">
      <alignment vertical="center"/>
    </xf>
    <xf numFmtId="0" fontId="0" fillId="0" borderId="0" xfId="3" applyFont="1" applyBorder="1" applyAlignment="1" applyProtection="1">
      <alignment vertical="center"/>
    </xf>
    <xf numFmtId="0" fontId="55" fillId="12" borderId="0" xfId="3" applyFont="1" applyFill="1" applyBorder="1" applyAlignment="1" applyProtection="1"/>
    <xf numFmtId="0" fontId="53" fillId="12" borderId="0" xfId="3" applyFont="1" applyFill="1" applyBorder="1" applyAlignment="1" applyProtection="1">
      <alignment vertical="center"/>
    </xf>
    <xf numFmtId="168" fontId="56" fillId="12" borderId="0" xfId="3" quotePrefix="1" applyNumberFormat="1" applyFont="1" applyFill="1" applyBorder="1" applyAlignment="1" applyProtection="1">
      <alignment horizontal="left" vertical="center"/>
    </xf>
    <xf numFmtId="0" fontId="55" fillId="12" borderId="0" xfId="3" applyFont="1" applyFill="1" applyBorder="1" applyAlignment="1" applyProtection="1">
      <alignment horizontal="left"/>
    </xf>
    <xf numFmtId="0" fontId="0" fillId="12" borderId="0" xfId="3" applyFont="1" applyFill="1" applyBorder="1" applyAlignment="1" applyProtection="1">
      <alignment horizontal="center"/>
    </xf>
    <xf numFmtId="0" fontId="0" fillId="12" borderId="0" xfId="3" applyFont="1" applyFill="1" applyAlignment="1" applyProtection="1"/>
    <xf numFmtId="0" fontId="0" fillId="12" borderId="11" xfId="3" applyFont="1" applyFill="1" applyBorder="1" applyAlignment="1" applyProtection="1">
      <alignment vertical="center"/>
    </xf>
    <xf numFmtId="168" fontId="57" fillId="12" borderId="0" xfId="3" quotePrefix="1" applyNumberFormat="1" applyFont="1" applyFill="1" applyBorder="1" applyAlignment="1" applyProtection="1">
      <alignment horizontal="center" vertical="center"/>
    </xf>
    <xf numFmtId="0" fontId="11" fillId="0" borderId="37" xfId="29" applyFont="1" applyFill="1" applyBorder="1" applyAlignment="1" applyProtection="1">
      <alignment horizontal="center" vertical="center" wrapText="1"/>
    </xf>
    <xf numFmtId="0" fontId="58" fillId="18" borderId="0" xfId="0" applyFont="1" applyFill="1" applyBorder="1"/>
    <xf numFmtId="0" fontId="39" fillId="19" borderId="1" xfId="6" applyNumberFormat="1" applyFont="1" applyFill="1" applyBorder="1" applyAlignment="1" applyProtection="1">
      <alignment horizontal="right"/>
    </xf>
    <xf numFmtId="0" fontId="38" fillId="0" borderId="0" xfId="0" applyFont="1" applyBorder="1" applyAlignment="1">
      <alignment vertical="center"/>
    </xf>
    <xf numFmtId="0" fontId="51" fillId="0" borderId="0" xfId="12" applyFont="1" applyBorder="1" applyAlignment="1">
      <alignment vertical="center"/>
    </xf>
    <xf numFmtId="0" fontId="51" fillId="0" borderId="0" xfId="12" applyFont="1" applyBorder="1" applyAlignment="1">
      <alignment horizontal="left" vertical="center"/>
    </xf>
    <xf numFmtId="0" fontId="0" fillId="0" borderId="0" xfId="0" applyBorder="1"/>
    <xf numFmtId="0" fontId="3" fillId="0" borderId="0" xfId="0" applyFont="1" applyBorder="1"/>
    <xf numFmtId="4" fontId="3" fillId="0" borderId="0" xfId="0" applyNumberFormat="1" applyFont="1" applyBorder="1"/>
    <xf numFmtId="0" fontId="52" fillId="0" borderId="0" xfId="0" applyFont="1" applyBorder="1"/>
    <xf numFmtId="0" fontId="59" fillId="0" borderId="0" xfId="0" applyFont="1"/>
    <xf numFmtId="2" fontId="59" fillId="0" borderId="0" xfId="0" applyNumberFormat="1" applyFont="1"/>
    <xf numFmtId="4" fontId="59" fillId="0" borderId="0" xfId="0" applyNumberFormat="1" applyFont="1"/>
    <xf numFmtId="0" fontId="60" fillId="0" borderId="0" xfId="3" applyFont="1" applyFill="1" applyBorder="1" applyAlignment="1" applyProtection="1">
      <alignment vertical="center"/>
    </xf>
    <xf numFmtId="0" fontId="59" fillId="0" borderId="0" xfId="8" applyFont="1" applyAlignment="1">
      <alignment vertical="center"/>
    </xf>
    <xf numFmtId="0" fontId="61" fillId="0" borderId="0" xfId="0" applyFont="1"/>
    <xf numFmtId="0" fontId="62" fillId="0" borderId="0" xfId="0" applyFont="1"/>
    <xf numFmtId="2" fontId="63" fillId="0" borderId="0" xfId="3" applyNumberFormat="1" applyFont="1" applyBorder="1" applyAlignment="1" applyProtection="1">
      <alignment vertical="center"/>
    </xf>
    <xf numFmtId="3" fontId="21" fillId="0" borderId="22" xfId="3" applyNumberFormat="1" applyFont="1" applyBorder="1" applyAlignment="1" applyProtection="1">
      <alignment horizontal="center" vertical="center"/>
    </xf>
    <xf numFmtId="3" fontId="18" fillId="0" borderId="22" xfId="3" applyNumberFormat="1" applyFont="1" applyBorder="1" applyAlignment="1" applyProtection="1">
      <alignment horizontal="center" vertical="center"/>
    </xf>
    <xf numFmtId="3" fontId="18" fillId="0" borderId="11" xfId="3" applyNumberFormat="1" applyFont="1" applyBorder="1" applyAlignment="1" applyProtection="1">
      <alignment horizontal="center" vertical="center"/>
    </xf>
    <xf numFmtId="3" fontId="5" fillId="0" borderId="22" xfId="3" applyNumberFormat="1" applyFont="1" applyBorder="1" applyAlignment="1" applyProtection="1">
      <alignment horizontal="center" vertical="center"/>
    </xf>
    <xf numFmtId="3" fontId="18" fillId="0" borderId="2" xfId="3" applyNumberFormat="1" applyFont="1" applyBorder="1" applyAlignment="1" applyProtection="1">
      <alignment horizontal="center" vertical="center"/>
    </xf>
    <xf numFmtId="3" fontId="18" fillId="0" borderId="7" xfId="3" applyNumberFormat="1" applyFont="1" applyBorder="1" applyAlignment="1" applyProtection="1">
      <alignment horizontal="center" vertical="center"/>
    </xf>
    <xf numFmtId="3" fontId="18" fillId="0" borderId="14" xfId="3" applyNumberFormat="1" applyFont="1" applyBorder="1" applyAlignment="1" applyProtection="1">
      <alignment horizontal="center" vertical="center"/>
    </xf>
    <xf numFmtId="3" fontId="18" fillId="0" borderId="5" xfId="3" applyNumberFormat="1" applyFont="1" applyBorder="1" applyAlignment="1" applyProtection="1">
      <alignment horizontal="center" vertical="center"/>
    </xf>
    <xf numFmtId="3" fontId="21" fillId="0" borderId="22" xfId="3" applyNumberFormat="1" applyFont="1" applyFill="1" applyBorder="1" applyAlignment="1" applyProtection="1">
      <alignment horizontal="center" vertical="center"/>
    </xf>
    <xf numFmtId="3" fontId="5" fillId="10" borderId="1" xfId="3" applyNumberFormat="1" applyFont="1" applyFill="1" applyBorder="1" applyAlignment="1" applyProtection="1">
      <alignment horizontal="center" vertical="center"/>
      <protection locked="0"/>
    </xf>
    <xf numFmtId="4" fontId="9" fillId="0" borderId="0" xfId="3" applyNumberFormat="1" applyFont="1" applyAlignment="1" applyProtection="1">
      <alignment horizontal="center" vertical="center"/>
    </xf>
    <xf numFmtId="4" fontId="9" fillId="0" borderId="4" xfId="3" applyNumberFormat="1" applyFont="1" applyBorder="1" applyAlignment="1" applyProtection="1">
      <alignment horizontal="center" vertical="center"/>
    </xf>
    <xf numFmtId="0" fontId="0" fillId="12" borderId="0" xfId="3" applyFont="1" applyFill="1" applyBorder="1" applyAlignment="1" applyProtection="1"/>
    <xf numFmtId="0" fontId="10" fillId="11" borderId="1" xfId="3" applyFont="1" applyFill="1" applyBorder="1" applyAlignment="1" applyProtection="1">
      <alignment horizontal="center" vertical="center" wrapText="1"/>
    </xf>
    <xf numFmtId="1" fontId="4" fillId="18" borderId="0" xfId="0" applyNumberFormat="1" applyFont="1" applyFill="1" applyBorder="1" applyAlignment="1" applyProtection="1">
      <alignment horizontal="left"/>
    </xf>
    <xf numFmtId="0" fontId="4" fillId="18" borderId="0" xfId="0" applyFont="1" applyFill="1" applyBorder="1" applyAlignment="1" applyProtection="1">
      <alignment horizontal="left"/>
    </xf>
    <xf numFmtId="2" fontId="39" fillId="23" borderId="1" xfId="0" applyNumberFormat="1" applyFont="1" applyFill="1" applyBorder="1" applyAlignment="1" applyProtection="1">
      <alignment horizontal="center" vertical="center" wrapText="1"/>
    </xf>
    <xf numFmtId="174" fontId="4" fillId="22" borderId="1" xfId="0" applyNumberFormat="1" applyFont="1" applyFill="1" applyBorder="1" applyAlignment="1" applyProtection="1">
      <alignment horizontal="center" vertical="center" wrapText="1"/>
    </xf>
    <xf numFmtId="4" fontId="39" fillId="19" borderId="1" xfId="0" applyNumberFormat="1" applyFont="1" applyFill="1" applyBorder="1" applyAlignment="1" applyProtection="1">
      <alignment horizontal="right"/>
    </xf>
    <xf numFmtId="4" fontId="4" fillId="18" borderId="0" xfId="0" applyNumberFormat="1" applyFont="1" applyFill="1" applyBorder="1" applyAlignment="1" applyProtection="1">
      <alignment horizontal="left"/>
    </xf>
    <xf numFmtId="0" fontId="29" fillId="0" borderId="0" xfId="0" applyFont="1" applyBorder="1" applyAlignment="1">
      <alignment horizontal="center" vertical="center"/>
    </xf>
    <xf numFmtId="0" fontId="65" fillId="0" borderId="0" xfId="0" applyFont="1"/>
    <xf numFmtId="3" fontId="9" fillId="0" borderId="0" xfId="3" applyNumberFormat="1" applyFont="1" applyBorder="1" applyAlignment="1" applyProtection="1">
      <alignment horizontal="center" vertical="center"/>
    </xf>
    <xf numFmtId="3" fontId="24" fillId="0" borderId="3" xfId="3" applyNumberFormat="1" applyFont="1" applyBorder="1" applyAlignment="1" applyProtection="1">
      <alignment horizontal="center" vertical="center"/>
    </xf>
    <xf numFmtId="3" fontId="9" fillId="0" borderId="3" xfId="3" applyNumberFormat="1" applyFont="1" applyBorder="1" applyAlignment="1" applyProtection="1">
      <alignment horizontal="center" vertical="center"/>
    </xf>
    <xf numFmtId="0" fontId="66" fillId="0" borderId="0" xfId="0" applyFont="1"/>
    <xf numFmtId="0" fontId="21" fillId="0" borderId="0" xfId="0" applyFont="1" applyBorder="1"/>
    <xf numFmtId="10" fontId="21" fillId="0" borderId="0" xfId="1" applyNumberFormat="1" applyFont="1" applyFill="1" applyBorder="1"/>
    <xf numFmtId="0" fontId="54" fillId="12" borderId="9" xfId="3" applyFont="1" applyFill="1" applyBorder="1" applyAlignment="1" applyProtection="1">
      <alignment horizontal="center" vertical="center"/>
    </xf>
    <xf numFmtId="0" fontId="48" fillId="12" borderId="9" xfId="12" applyFont="1" applyFill="1" applyBorder="1" applyAlignment="1" applyProtection="1">
      <alignment horizontal="center" vertical="center"/>
    </xf>
    <xf numFmtId="0" fontId="54" fillId="12" borderId="9" xfId="3" applyFont="1" applyFill="1" applyBorder="1" applyAlignment="1" applyProtection="1">
      <alignment horizontal="right" vertical="center"/>
    </xf>
    <xf numFmtId="168" fontId="57" fillId="12" borderId="0" xfId="3" quotePrefix="1" applyNumberFormat="1" applyFont="1" applyFill="1" applyBorder="1" applyAlignment="1" applyProtection="1">
      <alignment horizontal="center" vertical="center"/>
    </xf>
    <xf numFmtId="0" fontId="17" fillId="0" borderId="13"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2" xfId="0" applyFont="1" applyFill="1" applyBorder="1" applyAlignment="1">
      <alignment horizontal="center" vertical="center"/>
    </xf>
    <xf numFmtId="0" fontId="21" fillId="13" borderId="6" xfId="0" applyFont="1" applyFill="1" applyBorder="1" applyAlignment="1">
      <alignment horizontal="left" vertical="center" wrapText="1"/>
    </xf>
    <xf numFmtId="0" fontId="21" fillId="13" borderId="3" xfId="0" applyFont="1" applyFill="1" applyBorder="1" applyAlignment="1">
      <alignment horizontal="left" vertical="center" wrapText="1"/>
    </xf>
    <xf numFmtId="0" fontId="21" fillId="13" borderId="7"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21" fillId="13" borderId="9" xfId="0" applyFont="1" applyFill="1" applyBorder="1" applyAlignment="1">
      <alignment horizontal="center" vertical="center" wrapText="1"/>
    </xf>
    <xf numFmtId="0" fontId="21" fillId="13" borderId="12" xfId="0" applyFont="1" applyFill="1" applyBorder="1" applyAlignment="1">
      <alignment horizontal="center" vertical="center" wrapText="1"/>
    </xf>
    <xf numFmtId="168" fontId="56" fillId="0" borderId="26" xfId="3" quotePrefix="1" applyNumberFormat="1" applyFont="1" applyFill="1" applyBorder="1" applyAlignment="1" applyProtection="1">
      <alignment horizontal="left" vertical="center"/>
    </xf>
    <xf numFmtId="168" fontId="56" fillId="0" borderId="15" xfId="3" quotePrefix="1" applyNumberFormat="1" applyFont="1" applyFill="1" applyBorder="1" applyAlignment="1" applyProtection="1">
      <alignment horizontal="left" vertical="center"/>
    </xf>
    <xf numFmtId="168" fontId="56" fillId="0" borderId="17" xfId="3" quotePrefix="1" applyNumberFormat="1" applyFont="1" applyFill="1" applyBorder="1" applyAlignment="1" applyProtection="1">
      <alignment horizontal="left" vertical="center"/>
    </xf>
    <xf numFmtId="0" fontId="23" fillId="9" borderId="1" xfId="0" applyFont="1" applyFill="1" applyBorder="1" applyAlignment="1">
      <alignment horizontal="center"/>
    </xf>
    <xf numFmtId="0" fontId="29" fillId="0" borderId="1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4" xfId="0" applyFont="1" applyBorder="1" applyAlignment="1">
      <alignment horizontal="center" vertical="center"/>
    </xf>
    <xf numFmtId="0" fontId="29" fillId="0" borderId="2" xfId="0" applyFont="1" applyBorder="1" applyAlignment="1">
      <alignment horizontal="center" vertical="center"/>
    </xf>
    <xf numFmtId="0" fontId="17" fillId="11" borderId="13" xfId="0" applyFont="1" applyFill="1" applyBorder="1" applyAlignment="1">
      <alignment horizontal="center"/>
    </xf>
    <xf numFmtId="0" fontId="17" fillId="11" borderId="9" xfId="0" applyFont="1" applyFill="1" applyBorder="1" applyAlignment="1">
      <alignment horizontal="center"/>
    </xf>
    <xf numFmtId="0" fontId="17" fillId="11" borderId="12" xfId="0" applyFont="1" applyFill="1" applyBorder="1" applyAlignment="1">
      <alignment horizontal="center"/>
    </xf>
    <xf numFmtId="2" fontId="8" fillId="0" borderId="13" xfId="3" applyNumberFormat="1" applyFont="1" applyFill="1" applyBorder="1" applyAlignment="1" applyProtection="1">
      <alignment horizontal="center" vertical="center"/>
    </xf>
    <xf numFmtId="2" fontId="8" fillId="0" borderId="9" xfId="3" applyNumberFormat="1" applyFont="1" applyFill="1" applyBorder="1" applyAlignment="1" applyProtection="1">
      <alignment horizontal="center" vertical="center"/>
    </xf>
    <xf numFmtId="2" fontId="8" fillId="0" borderId="12" xfId="3" applyNumberFormat="1" applyFont="1" applyFill="1" applyBorder="1" applyAlignment="1" applyProtection="1">
      <alignment horizontal="center" vertical="center"/>
    </xf>
    <xf numFmtId="1" fontId="8" fillId="0" borderId="13" xfId="3" applyNumberFormat="1" applyFont="1" applyFill="1" applyBorder="1" applyAlignment="1" applyProtection="1">
      <alignment horizontal="center" vertical="center"/>
    </xf>
    <xf numFmtId="0" fontId="8" fillId="0" borderId="9"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24" fillId="0" borderId="8" xfId="3" applyFont="1" applyBorder="1" applyAlignment="1" applyProtection="1">
      <alignment vertical="center"/>
    </xf>
    <xf numFmtId="0" fontId="24" fillId="0" borderId="4" xfId="3" applyFont="1" applyBorder="1" applyAlignment="1" applyProtection="1">
      <alignment vertical="center"/>
    </xf>
    <xf numFmtId="0" fontId="24" fillId="0" borderId="5" xfId="3" applyFont="1" applyBorder="1" applyAlignment="1" applyProtection="1">
      <alignment vertical="center"/>
    </xf>
    <xf numFmtId="0" fontId="8" fillId="11" borderId="13" xfId="3" applyFont="1" applyFill="1" applyBorder="1" applyAlignment="1" applyProtection="1">
      <alignment horizontal="center" vertical="center"/>
    </xf>
    <xf numFmtId="0" fontId="8" fillId="11" borderId="9" xfId="3" applyFont="1" applyFill="1" applyBorder="1" applyAlignment="1" applyProtection="1">
      <alignment horizontal="center" vertical="center"/>
    </xf>
    <xf numFmtId="0" fontId="8" fillId="11" borderId="12" xfId="3" applyFont="1" applyFill="1" applyBorder="1" applyAlignment="1" applyProtection="1">
      <alignment horizontal="center" vertical="center"/>
    </xf>
    <xf numFmtId="0" fontId="8" fillId="2" borderId="26" xfId="3" applyFont="1" applyFill="1" applyBorder="1" applyAlignment="1" applyProtection="1">
      <alignment horizontal="center" vertical="center"/>
    </xf>
    <xf numFmtId="0" fontId="8" fillId="2" borderId="15" xfId="3" applyFont="1" applyFill="1" applyBorder="1" applyAlignment="1" applyProtection="1">
      <alignment horizontal="center" vertical="center"/>
    </xf>
    <xf numFmtId="0" fontId="8" fillId="2" borderId="17" xfId="3" applyFont="1" applyFill="1" applyBorder="1" applyAlignment="1" applyProtection="1">
      <alignment horizontal="center" vertical="center"/>
    </xf>
    <xf numFmtId="5" fontId="10" fillId="0" borderId="14" xfId="3" applyNumberFormat="1" applyFont="1" applyBorder="1" applyAlignment="1" applyProtection="1">
      <alignment horizontal="center" vertical="center"/>
    </xf>
    <xf numFmtId="5" fontId="10" fillId="0" borderId="22" xfId="3" applyNumberFormat="1" applyFont="1" applyBorder="1" applyAlignment="1" applyProtection="1">
      <alignment horizontal="center" vertical="center"/>
    </xf>
    <xf numFmtId="5" fontId="10" fillId="0" borderId="2" xfId="3" applyNumberFormat="1" applyFont="1" applyBorder="1" applyAlignment="1" applyProtection="1">
      <alignment horizontal="center" vertical="center"/>
    </xf>
    <xf numFmtId="7" fontId="11" fillId="0" borderId="6" xfId="6" applyNumberFormat="1" applyFont="1" applyBorder="1" applyAlignment="1" applyProtection="1">
      <alignment horizontal="center" vertical="center"/>
    </xf>
    <xf numFmtId="7" fontId="11" fillId="0" borderId="7" xfId="6" applyNumberFormat="1" applyFont="1" applyBorder="1" applyAlignment="1" applyProtection="1">
      <alignment horizontal="center" vertical="center"/>
    </xf>
    <xf numFmtId="166" fontId="11" fillId="3" borderId="37" xfId="3" applyNumberFormat="1" applyFont="1" applyFill="1" applyBorder="1" applyAlignment="1" applyProtection="1">
      <alignment horizontal="center" vertical="center"/>
    </xf>
    <xf numFmtId="166" fontId="11" fillId="3" borderId="38" xfId="3" applyNumberFormat="1" applyFont="1" applyFill="1" applyBorder="1" applyAlignment="1" applyProtection="1">
      <alignment horizontal="center" vertical="center"/>
    </xf>
    <xf numFmtId="166" fontId="11" fillId="3" borderId="6" xfId="3" applyNumberFormat="1" applyFont="1" applyFill="1" applyBorder="1" applyAlignment="1" applyProtection="1">
      <alignment horizontal="center" vertical="center"/>
    </xf>
    <xf numFmtId="166" fontId="11" fillId="3" borderId="7" xfId="3" applyNumberFormat="1" applyFont="1" applyFill="1" applyBorder="1" applyAlignment="1" applyProtection="1">
      <alignment horizontal="center" vertical="center"/>
    </xf>
    <xf numFmtId="0" fontId="12" fillId="3" borderId="1" xfId="3" applyFont="1" applyFill="1" applyBorder="1" applyAlignment="1" applyProtection="1">
      <alignment horizontal="right" vertical="center"/>
    </xf>
    <xf numFmtId="0" fontId="10" fillId="0" borderId="13" xfId="3" applyFont="1" applyBorder="1" applyAlignment="1" applyProtection="1">
      <alignment horizontal="right" vertical="center"/>
    </xf>
    <xf numFmtId="0" fontId="10" fillId="0" borderId="9" xfId="3" applyFont="1" applyBorder="1" applyAlignment="1" applyProtection="1">
      <alignment horizontal="right" vertical="center"/>
    </xf>
    <xf numFmtId="0" fontId="10" fillId="0" borderId="12" xfId="3" applyFont="1" applyBorder="1" applyAlignment="1" applyProtection="1">
      <alignment horizontal="right" vertical="center"/>
    </xf>
    <xf numFmtId="0" fontId="11" fillId="0" borderId="13" xfId="3" applyFont="1" applyBorder="1" applyAlignment="1" applyProtection="1">
      <alignment horizontal="center" vertical="center"/>
    </xf>
    <xf numFmtId="0" fontId="11" fillId="0" borderId="9" xfId="3" applyFont="1" applyBorder="1" applyAlignment="1" applyProtection="1">
      <alignment horizontal="center" vertical="center"/>
    </xf>
    <xf numFmtId="0" fontId="11" fillId="0" borderId="12" xfId="3" applyFont="1" applyBorder="1" applyAlignment="1" applyProtection="1">
      <alignment horizontal="center" vertical="center"/>
    </xf>
    <xf numFmtId="0" fontId="10" fillId="0" borderId="1" xfId="3" applyFont="1" applyBorder="1" applyAlignment="1" applyProtection="1">
      <alignment horizontal="center" vertical="center"/>
    </xf>
    <xf numFmtId="5" fontId="11" fillId="0" borderId="29" xfId="6" applyNumberFormat="1" applyFont="1" applyBorder="1" applyAlignment="1" applyProtection="1">
      <alignment horizontal="center" vertical="center"/>
    </xf>
    <xf numFmtId="5" fontId="11" fillId="0" borderId="30" xfId="6" applyNumberFormat="1" applyFont="1" applyBorder="1" applyAlignment="1" applyProtection="1">
      <alignment horizontal="center" vertical="center"/>
    </xf>
    <xf numFmtId="0" fontId="10" fillId="0" borderId="10" xfId="3" applyFont="1" applyBorder="1" applyAlignment="1" applyProtection="1">
      <alignment horizontal="center" vertical="center"/>
    </xf>
    <xf numFmtId="0" fontId="10" fillId="0" borderId="6" xfId="3" applyFont="1" applyBorder="1" applyAlignment="1" applyProtection="1">
      <alignment horizontal="center" vertical="center"/>
    </xf>
    <xf numFmtId="49" fontId="6" fillId="0" borderId="0" xfId="3" applyNumberFormat="1" applyFont="1" applyBorder="1" applyAlignment="1" applyProtection="1">
      <alignment horizontal="center" vertical="center"/>
    </xf>
    <xf numFmtId="0" fontId="6" fillId="0" borderId="0" xfId="3" applyNumberFormat="1" applyFont="1" applyBorder="1" applyAlignment="1" applyProtection="1">
      <alignment horizontal="center" vertical="center"/>
    </xf>
    <xf numFmtId="0" fontId="6" fillId="0" borderId="18" xfId="3" applyNumberFormat="1" applyFont="1" applyBorder="1" applyAlignment="1" applyProtection="1">
      <alignment horizontal="center" vertical="center"/>
    </xf>
    <xf numFmtId="1" fontId="6" fillId="0" borderId="0" xfId="3" applyNumberFormat="1" applyFont="1" applyBorder="1" applyAlignment="1" applyProtection="1">
      <alignment horizontal="center" vertical="center"/>
    </xf>
    <xf numFmtId="1" fontId="6" fillId="0" borderId="18" xfId="3" applyNumberFormat="1" applyFont="1" applyBorder="1" applyAlignment="1" applyProtection="1">
      <alignment horizontal="center" vertical="center"/>
    </xf>
    <xf numFmtId="0" fontId="6" fillId="0" borderId="27" xfId="3" applyFont="1" applyBorder="1" applyAlignment="1" applyProtection="1">
      <alignment horizontal="center" vertical="center"/>
    </xf>
    <xf numFmtId="0" fontId="6" fillId="0" borderId="9" xfId="3" applyFont="1" applyBorder="1" applyAlignment="1" applyProtection="1">
      <alignment horizontal="center" vertical="center"/>
    </xf>
    <xf numFmtId="0" fontId="6" fillId="0" borderId="32" xfId="3" applyFont="1" applyBorder="1" applyAlignment="1" applyProtection="1">
      <alignment horizontal="center" vertical="center"/>
    </xf>
    <xf numFmtId="0" fontId="10" fillId="0" borderId="14" xfId="3" applyFont="1" applyBorder="1" applyAlignment="1" applyProtection="1">
      <alignment horizontal="center" vertical="center" wrapText="1"/>
    </xf>
    <xf numFmtId="0" fontId="10" fillId="0" borderId="22" xfId="3" applyFont="1" applyBorder="1" applyAlignment="1" applyProtection="1">
      <alignment horizontal="center" vertical="center" wrapText="1"/>
    </xf>
    <xf numFmtId="0" fontId="11" fillId="0" borderId="13" xfId="3" applyFont="1" applyBorder="1" applyAlignment="1" applyProtection="1">
      <alignment horizontal="center" vertical="center" wrapText="1"/>
    </xf>
    <xf numFmtId="0" fontId="11" fillId="0" borderId="12" xfId="3" applyFont="1" applyBorder="1" applyAlignment="1" applyProtection="1">
      <alignment horizontal="center" vertical="center" wrapText="1"/>
    </xf>
    <xf numFmtId="0" fontId="10" fillId="0" borderId="13" xfId="3" applyFont="1" applyBorder="1" applyAlignment="1" applyProtection="1">
      <alignment horizontal="center" vertical="center" wrapText="1"/>
    </xf>
    <xf numFmtId="0" fontId="10" fillId="0" borderId="12" xfId="3" applyFont="1" applyBorder="1" applyAlignment="1" applyProtection="1">
      <alignment horizontal="center" vertical="center" wrapText="1"/>
    </xf>
    <xf numFmtId="0" fontId="10" fillId="0" borderId="13" xfId="3" applyFont="1" applyBorder="1" applyAlignment="1" applyProtection="1">
      <alignment horizontal="center" vertical="center"/>
    </xf>
    <xf numFmtId="0" fontId="10" fillId="0" borderId="12" xfId="3" applyFont="1" applyBorder="1" applyAlignment="1" applyProtection="1">
      <alignment horizontal="center" vertical="center"/>
    </xf>
    <xf numFmtId="0" fontId="47" fillId="32" borderId="13" xfId="0" applyFont="1" applyFill="1" applyBorder="1" applyAlignment="1">
      <alignment horizontal="center"/>
    </xf>
    <xf numFmtId="0" fontId="47" fillId="32" borderId="9" xfId="0" applyFont="1" applyFill="1" applyBorder="1" applyAlignment="1">
      <alignment horizontal="center"/>
    </xf>
    <xf numFmtId="0" fontId="47" fillId="32" borderId="12" xfId="0" applyFont="1" applyFill="1" applyBorder="1" applyAlignment="1">
      <alignment horizontal="center"/>
    </xf>
    <xf numFmtId="166" fontId="11" fillId="3" borderId="23" xfId="3" applyNumberFormat="1" applyFont="1" applyFill="1" applyBorder="1" applyAlignment="1" applyProtection="1">
      <alignment horizontal="center" vertical="center"/>
    </xf>
    <xf numFmtId="166" fontId="11" fillId="3" borderId="24" xfId="3" applyNumberFormat="1" applyFont="1" applyFill="1" applyBorder="1" applyAlignment="1" applyProtection="1">
      <alignment horizontal="center" vertical="center"/>
    </xf>
    <xf numFmtId="7" fontId="11" fillId="0" borderId="8" xfId="6" applyNumberFormat="1" applyFont="1" applyBorder="1" applyAlignment="1" applyProtection="1">
      <alignment horizontal="center" vertical="center"/>
    </xf>
    <xf numFmtId="7" fontId="11" fillId="0" borderId="5" xfId="6" applyNumberFormat="1" applyFont="1" applyBorder="1" applyAlignment="1" applyProtection="1">
      <alignment horizontal="center" vertical="center"/>
    </xf>
    <xf numFmtId="166" fontId="11" fillId="3" borderId="29" xfId="3" applyNumberFormat="1" applyFont="1" applyFill="1" applyBorder="1" applyAlignment="1" applyProtection="1">
      <alignment horizontal="center" vertical="center"/>
    </xf>
    <xf numFmtId="166" fontId="11" fillId="3" borderId="30" xfId="3" applyNumberFormat="1" applyFont="1" applyFill="1" applyBorder="1" applyAlignment="1" applyProtection="1">
      <alignment horizontal="center" vertical="center"/>
    </xf>
    <xf numFmtId="7" fontId="11" fillId="0" borderId="23" xfId="6" applyNumberFormat="1" applyFont="1" applyBorder="1" applyAlignment="1" applyProtection="1">
      <alignment horizontal="center" vertical="center"/>
    </xf>
    <xf numFmtId="7" fontId="11" fillId="0" borderId="24" xfId="6" applyNumberFormat="1" applyFont="1" applyBorder="1" applyAlignment="1" applyProtection="1">
      <alignment horizontal="center" vertical="center"/>
    </xf>
    <xf numFmtId="0" fontId="10" fillId="0" borderId="2" xfId="3" applyFont="1" applyBorder="1" applyAlignment="1" applyProtection="1">
      <alignment horizontal="center" vertical="center" wrapText="1"/>
    </xf>
    <xf numFmtId="2" fontId="16" fillId="8" borderId="13" xfId="3" applyNumberFormat="1" applyFont="1" applyFill="1" applyBorder="1" applyAlignment="1" applyProtection="1">
      <alignment horizontal="center" vertical="center"/>
    </xf>
    <xf numFmtId="2" fontId="16" fillId="8" borderId="9" xfId="3" applyNumberFormat="1" applyFont="1" applyFill="1" applyBorder="1" applyAlignment="1" applyProtection="1">
      <alignment horizontal="center" vertical="center"/>
    </xf>
    <xf numFmtId="5" fontId="11" fillId="0" borderId="31" xfId="6" applyNumberFormat="1" applyFont="1" applyBorder="1" applyAlignment="1" applyProtection="1">
      <alignment horizontal="center" vertical="center"/>
    </xf>
    <xf numFmtId="182" fontId="11" fillId="3" borderId="29" xfId="3" applyNumberFormat="1" applyFont="1" applyFill="1" applyBorder="1" applyAlignment="1" applyProtection="1">
      <alignment horizontal="center" vertical="center"/>
    </xf>
    <xf numFmtId="182" fontId="11" fillId="3" borderId="30" xfId="3" applyNumberFormat="1" applyFont="1" applyFill="1" applyBorder="1" applyAlignment="1" applyProtection="1">
      <alignment horizontal="center" vertical="center"/>
    </xf>
    <xf numFmtId="5" fontId="11" fillId="0" borderId="23" xfId="6" applyNumberFormat="1" applyFont="1" applyBorder="1" applyAlignment="1" applyProtection="1">
      <alignment horizontal="center" vertical="center"/>
    </xf>
    <xf numFmtId="5" fontId="11" fillId="0" borderId="24" xfId="6" applyNumberFormat="1" applyFont="1" applyBorder="1" applyAlignment="1" applyProtection="1">
      <alignment horizontal="center" vertical="center"/>
    </xf>
    <xf numFmtId="5" fontId="11" fillId="0" borderId="10" xfId="6" applyNumberFormat="1" applyFont="1" applyBorder="1" applyAlignment="1" applyProtection="1">
      <alignment horizontal="center" vertical="center"/>
    </xf>
    <xf numFmtId="5" fontId="11" fillId="0" borderId="11" xfId="6" applyNumberFormat="1" applyFont="1" applyBorder="1" applyAlignment="1" applyProtection="1">
      <alignment horizontal="center" vertical="center"/>
    </xf>
    <xf numFmtId="5" fontId="11" fillId="0" borderId="3" xfId="6" applyNumberFormat="1" applyFont="1" applyBorder="1" applyAlignment="1" applyProtection="1">
      <alignment horizontal="center" vertical="center"/>
    </xf>
    <xf numFmtId="182" fontId="11" fillId="3" borderId="6" xfId="3" applyNumberFormat="1" applyFont="1" applyFill="1" applyBorder="1" applyAlignment="1" applyProtection="1">
      <alignment horizontal="center" vertical="center"/>
    </xf>
    <xf numFmtId="182" fontId="11" fillId="3" borderId="7" xfId="3" applyNumberFormat="1" applyFont="1" applyFill="1" applyBorder="1" applyAlignment="1" applyProtection="1">
      <alignment horizontal="center" vertical="center"/>
    </xf>
    <xf numFmtId="5" fontId="11" fillId="0" borderId="8" xfId="6" applyNumberFormat="1" applyFont="1" applyBorder="1" applyAlignment="1" applyProtection="1">
      <alignment horizontal="center" vertical="center"/>
    </xf>
    <xf numFmtId="5" fontId="11" fillId="0" borderId="5" xfId="6" applyNumberFormat="1" applyFont="1" applyBorder="1" applyAlignment="1" applyProtection="1">
      <alignment horizontal="center" vertical="center"/>
    </xf>
    <xf numFmtId="182" fontId="11" fillId="3" borderId="4" xfId="3" applyNumberFormat="1" applyFont="1" applyFill="1" applyBorder="1" applyAlignment="1" applyProtection="1">
      <alignment horizontal="center" vertical="center"/>
    </xf>
    <xf numFmtId="182" fontId="11" fillId="3" borderId="5" xfId="3" applyNumberFormat="1" applyFont="1" applyFill="1" applyBorder="1" applyAlignment="1" applyProtection="1">
      <alignment horizontal="center" vertical="center"/>
    </xf>
    <xf numFmtId="2" fontId="6" fillId="0" borderId="0" xfId="3" applyNumberFormat="1" applyFont="1" applyBorder="1" applyAlignment="1" applyProtection="1">
      <alignment horizontal="center" vertical="center"/>
    </xf>
    <xf numFmtId="2" fontId="6" fillId="0" borderId="18" xfId="3" applyNumberFormat="1" applyFont="1" applyBorder="1" applyAlignment="1" applyProtection="1">
      <alignment horizontal="center" vertical="center"/>
    </xf>
    <xf numFmtId="0" fontId="6" fillId="0" borderId="13" xfId="3" applyFont="1" applyBorder="1" applyAlignment="1" applyProtection="1">
      <alignment horizontal="center" vertical="center"/>
    </xf>
    <xf numFmtId="0" fontId="6" fillId="0" borderId="12" xfId="3" applyFont="1" applyBorder="1" applyAlignment="1" applyProtection="1">
      <alignment horizontal="center" vertical="center"/>
    </xf>
    <xf numFmtId="171" fontId="11" fillId="0" borderId="13" xfId="3" applyNumberFormat="1" applyFont="1" applyBorder="1" applyAlignment="1" applyProtection="1">
      <alignment horizontal="center" vertical="center"/>
    </xf>
    <xf numFmtId="171" fontId="11" fillId="0" borderId="12" xfId="3" applyNumberFormat="1" applyFont="1" applyBorder="1" applyAlignment="1" applyProtection="1">
      <alignment horizontal="center" vertical="center"/>
    </xf>
    <xf numFmtId="0" fontId="0" fillId="0" borderId="2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2" fontId="16" fillId="8" borderId="12" xfId="3" applyNumberFormat="1" applyFont="1" applyFill="1" applyBorder="1" applyAlignment="1" applyProtection="1">
      <alignment horizontal="center" vertical="center"/>
    </xf>
    <xf numFmtId="0" fontId="5" fillId="17" borderId="13" xfId="14" applyNumberFormat="1" applyFont="1" applyFill="1" applyBorder="1" applyAlignment="1">
      <alignment horizontal="center" vertical="center"/>
    </xf>
    <xf numFmtId="0" fontId="5" fillId="17" borderId="9" xfId="14" applyNumberFormat="1" applyFont="1" applyFill="1" applyBorder="1" applyAlignment="1">
      <alignment horizontal="center" vertical="center"/>
    </xf>
    <xf numFmtId="0" fontId="5" fillId="17" borderId="12" xfId="14" applyNumberFormat="1" applyFont="1" applyFill="1" applyBorder="1" applyAlignment="1">
      <alignment horizontal="center" vertical="center"/>
    </xf>
    <xf numFmtId="0" fontId="40" fillId="21" borderId="13" xfId="2" applyFont="1" applyFill="1" applyBorder="1" applyAlignment="1" applyProtection="1">
      <alignment horizontal="left" wrapText="1"/>
    </xf>
    <xf numFmtId="0" fontId="40" fillId="21" borderId="9" xfId="2" applyFont="1" applyFill="1" applyBorder="1" applyAlignment="1" applyProtection="1">
      <alignment horizontal="left" wrapText="1"/>
    </xf>
    <xf numFmtId="0" fontId="40" fillId="21" borderId="12" xfId="2" applyFont="1" applyFill="1" applyBorder="1" applyAlignment="1" applyProtection="1">
      <alignment horizontal="left" wrapText="1"/>
    </xf>
    <xf numFmtId="1" fontId="40" fillId="21" borderId="9" xfId="2" applyNumberFormat="1" applyFont="1" applyFill="1" applyBorder="1" applyAlignment="1" applyProtection="1">
      <alignment horizontal="left" vertical="center" wrapText="1"/>
    </xf>
    <xf numFmtId="0" fontId="40" fillId="18" borderId="35" xfId="2" applyFont="1" applyFill="1" applyBorder="1" applyAlignment="1" applyProtection="1">
      <alignment horizontal="left" wrapText="1"/>
    </xf>
    <xf numFmtId="0" fontId="40" fillId="18" borderId="34" xfId="2" applyFont="1" applyFill="1" applyBorder="1" applyAlignment="1" applyProtection="1">
      <alignment horizontal="left" wrapText="1"/>
    </xf>
    <xf numFmtId="0" fontId="40" fillId="18" borderId="33" xfId="2" applyFont="1" applyFill="1" applyBorder="1" applyAlignment="1" applyProtection="1">
      <alignment horizontal="left" wrapText="1"/>
    </xf>
    <xf numFmtId="0" fontId="40" fillId="18" borderId="28" xfId="2" applyFont="1" applyFill="1" applyBorder="1" applyAlignment="1" applyProtection="1">
      <alignment horizontal="left" wrapText="1"/>
    </xf>
    <xf numFmtId="0" fontId="40" fillId="18" borderId="16" xfId="2" applyFont="1" applyFill="1" applyBorder="1" applyAlignment="1" applyProtection="1">
      <alignment horizontal="left" wrapText="1"/>
    </xf>
    <xf numFmtId="0" fontId="40" fillId="18" borderId="19" xfId="2" applyFont="1" applyFill="1" applyBorder="1" applyAlignment="1" applyProtection="1">
      <alignment horizontal="left" wrapText="1"/>
    </xf>
    <xf numFmtId="0" fontId="39" fillId="23" borderId="1" xfId="2" applyFont="1" applyFill="1" applyBorder="1" applyAlignment="1" applyProtection="1">
      <alignment horizontal="center" vertical="center" wrapText="1"/>
    </xf>
    <xf numFmtId="0" fontId="39" fillId="23" borderId="13" xfId="29" applyFont="1" applyFill="1" applyBorder="1" applyAlignment="1" applyProtection="1">
      <alignment horizontal="center" vertical="center" wrapText="1"/>
    </xf>
    <xf numFmtId="0" fontId="39" fillId="23" borderId="12" xfId="29" applyFont="1" applyFill="1" applyBorder="1" applyAlignment="1" applyProtection="1">
      <alignment horizontal="center" vertical="center" wrapText="1"/>
    </xf>
    <xf numFmtId="0" fontId="39" fillId="23" borderId="13" xfId="2" applyFont="1" applyFill="1" applyBorder="1" applyAlignment="1" applyProtection="1">
      <alignment horizontal="center" vertical="center"/>
    </xf>
    <xf numFmtId="0" fontId="39" fillId="23" borderId="12" xfId="2" applyFont="1" applyFill="1" applyBorder="1" applyAlignment="1" applyProtection="1">
      <alignment horizontal="center" vertical="center"/>
    </xf>
    <xf numFmtId="0" fontId="39" fillId="18" borderId="1" xfId="2" applyFont="1" applyFill="1" applyBorder="1" applyAlignment="1" applyProtection="1">
      <alignment horizontal="left" vertical="center"/>
    </xf>
    <xf numFmtId="178" fontId="39" fillId="19" borderId="1" xfId="2" applyNumberFormat="1" applyFont="1" applyFill="1" applyBorder="1" applyAlignment="1" applyProtection="1">
      <alignment horizontal="left"/>
    </xf>
    <xf numFmtId="0" fontId="39" fillId="23" borderId="1" xfId="29" applyFont="1" applyFill="1" applyBorder="1" applyAlignment="1" applyProtection="1">
      <alignment horizontal="center" vertical="center" wrapText="1"/>
    </xf>
    <xf numFmtId="178" fontId="39" fillId="0" borderId="1" xfId="2" applyNumberFormat="1" applyFont="1" applyFill="1" applyBorder="1" applyAlignment="1" applyProtection="1">
      <alignment horizontal="left"/>
    </xf>
    <xf numFmtId="0" fontId="39" fillId="18" borderId="9" xfId="2" applyFont="1" applyFill="1" applyBorder="1" applyAlignment="1" applyProtection="1">
      <alignment horizontal="center"/>
    </xf>
    <xf numFmtId="0" fontId="39" fillId="18" borderId="12" xfId="2" applyFont="1" applyFill="1" applyBorder="1" applyAlignment="1" applyProtection="1">
      <alignment horizontal="center"/>
    </xf>
    <xf numFmtId="0" fontId="39" fillId="0" borderId="1" xfId="2" applyFont="1" applyFill="1" applyBorder="1" applyAlignment="1" applyProtection="1">
      <alignment horizontal="left"/>
    </xf>
    <xf numFmtId="0" fontId="40" fillId="21" borderId="13" xfId="2" applyFont="1" applyFill="1" applyBorder="1" applyAlignment="1" applyProtection="1">
      <alignment horizontal="left" vertical="center" wrapText="1"/>
    </xf>
    <xf numFmtId="0" fontId="40" fillId="21" borderId="12" xfId="2" applyFont="1" applyFill="1" applyBorder="1" applyAlignment="1" applyProtection="1">
      <alignment horizontal="left" vertical="center" wrapText="1"/>
    </xf>
    <xf numFmtId="4" fontId="4" fillId="0" borderId="8" xfId="21" applyNumberFormat="1" applyBorder="1" applyAlignment="1">
      <alignment horizontal="center" vertical="center" wrapText="1" shrinkToFit="1"/>
    </xf>
    <xf numFmtId="4" fontId="4" fillId="0" borderId="4" xfId="21" applyNumberFormat="1" applyBorder="1" applyAlignment="1">
      <alignment horizontal="center" vertical="center" wrapText="1" shrinkToFit="1"/>
    </xf>
    <xf numFmtId="4" fontId="4" fillId="0" borderId="5" xfId="21" applyNumberFormat="1" applyBorder="1" applyAlignment="1">
      <alignment horizontal="center" vertical="center" wrapText="1" shrinkToFit="1"/>
    </xf>
    <xf numFmtId="4" fontId="4" fillId="0" borderId="6" xfId="21" applyNumberFormat="1" applyBorder="1" applyAlignment="1">
      <alignment horizontal="center" vertical="center" wrapText="1" shrinkToFit="1"/>
    </xf>
    <xf numFmtId="4" fontId="4" fillId="0" borderId="3" xfId="21" applyNumberFormat="1" applyBorder="1" applyAlignment="1">
      <alignment horizontal="center" vertical="center" wrapText="1" shrinkToFit="1"/>
    </xf>
    <xf numFmtId="4" fontId="4" fillId="0" borderId="7" xfId="21" applyNumberFormat="1" applyBorder="1" applyAlignment="1">
      <alignment horizontal="center" vertical="center" wrapText="1" shrinkToFit="1"/>
    </xf>
    <xf numFmtId="4" fontId="4" fillId="0" borderId="8" xfId="21" applyNumberFormat="1" applyFont="1" applyBorder="1" applyAlignment="1">
      <alignment horizontal="center" vertical="center" wrapText="1"/>
    </xf>
    <xf numFmtId="4" fontId="4" fillId="0" borderId="4" xfId="21" applyNumberFormat="1" applyFont="1" applyBorder="1" applyAlignment="1">
      <alignment horizontal="center" vertical="center" wrapText="1"/>
    </xf>
    <xf numFmtId="4" fontId="4" fillId="0" borderId="5" xfId="21" applyNumberFormat="1" applyFont="1" applyBorder="1" applyAlignment="1">
      <alignment horizontal="center" vertical="center" wrapText="1"/>
    </xf>
    <xf numFmtId="4" fontId="4" fillId="0" borderId="6" xfId="21" applyNumberFormat="1" applyFont="1" applyBorder="1" applyAlignment="1">
      <alignment horizontal="center" vertical="center" wrapText="1"/>
    </xf>
    <xf numFmtId="4" fontId="4" fillId="0" borderId="3" xfId="21" applyNumberFormat="1" applyFont="1" applyBorder="1" applyAlignment="1">
      <alignment horizontal="center" vertical="center" wrapText="1"/>
    </xf>
    <xf numFmtId="4" fontId="4" fillId="0" borderId="7" xfId="21" applyNumberFormat="1" applyFont="1" applyBorder="1" applyAlignment="1">
      <alignment horizontal="center" vertical="center" wrapText="1"/>
    </xf>
    <xf numFmtId="0" fontId="40" fillId="21" borderId="13" xfId="21" applyFont="1" applyFill="1" applyBorder="1" applyAlignment="1" applyProtection="1">
      <alignment horizontal="left" wrapText="1"/>
    </xf>
    <xf numFmtId="0" fontId="40" fillId="21" borderId="9" xfId="21" applyFont="1" applyFill="1" applyBorder="1" applyAlignment="1" applyProtection="1">
      <alignment horizontal="left" wrapText="1"/>
    </xf>
    <xf numFmtId="0" fontId="40" fillId="21" borderId="12" xfId="21" applyFont="1" applyFill="1" applyBorder="1" applyAlignment="1" applyProtection="1">
      <alignment horizontal="left" wrapText="1"/>
    </xf>
  </cellXfs>
  <cellStyles count="35">
    <cellStyle name="%" xfId="3" xr:uid="{00000000-0005-0000-0000-000000000000}"/>
    <cellStyle name="Comma 2" xfId="5" xr:uid="{00000000-0005-0000-0000-000001000000}"/>
    <cellStyle name="Comma 2 2" xfId="15" xr:uid="{00000000-0005-0000-0000-000002000000}"/>
    <cellStyle name="Comma 3" xfId="4" xr:uid="{00000000-0005-0000-0000-000003000000}"/>
    <cellStyle name="Comma 4" xfId="9" xr:uid="{00000000-0005-0000-0000-000004000000}"/>
    <cellStyle name="Comma 5" xfId="16" xr:uid="{00000000-0005-0000-0000-000005000000}"/>
    <cellStyle name="Comma 6" xfId="17" xr:uid="{00000000-0005-0000-0000-000006000000}"/>
    <cellStyle name="Currency 2" xfId="6" xr:uid="{00000000-0005-0000-0000-000007000000}"/>
    <cellStyle name="Currency 3" xfId="10" xr:uid="{00000000-0005-0000-0000-000008000000}"/>
    <cellStyle name="Currency 3 2" xfId="33" xr:uid="{00000000-0005-0000-0000-000009000000}"/>
    <cellStyle name="Currency 3 3" xfId="34" xr:uid="{00000000-0005-0000-0000-00000A000000}"/>
    <cellStyle name="Currency 4" xfId="18" xr:uid="{00000000-0005-0000-0000-00000B000000}"/>
    <cellStyle name="Currency 5" xfId="19" xr:uid="{00000000-0005-0000-0000-00000C000000}"/>
    <cellStyle name="Hyperlink" xfId="12" builtinId="8"/>
    <cellStyle name="Normal" xfId="0" builtinId="0"/>
    <cellStyle name="Normal 2" xfId="2" xr:uid="{00000000-0005-0000-0000-00000F000000}"/>
    <cellStyle name="Normal 2 2" xfId="20" xr:uid="{00000000-0005-0000-0000-000010000000}"/>
    <cellStyle name="Normal 2 2 2" xfId="21" xr:uid="{00000000-0005-0000-0000-000011000000}"/>
    <cellStyle name="Normal 2 2 3" xfId="22" xr:uid="{00000000-0005-0000-0000-000012000000}"/>
    <cellStyle name="Normal 3" xfId="8" xr:uid="{00000000-0005-0000-0000-000013000000}"/>
    <cellStyle name="Normal 3 2" xfId="14" xr:uid="{00000000-0005-0000-0000-000014000000}"/>
    <cellStyle name="Normal 3 3" xfId="23" xr:uid="{00000000-0005-0000-0000-000015000000}"/>
    <cellStyle name="Normal 4" xfId="13" xr:uid="{00000000-0005-0000-0000-000016000000}"/>
    <cellStyle name="Normal 5" xfId="24" xr:uid="{00000000-0005-0000-0000-000017000000}"/>
    <cellStyle name="Normal 6" xfId="25" xr:uid="{00000000-0005-0000-0000-000018000000}"/>
    <cellStyle name="Normal 7" xfId="26" xr:uid="{00000000-0005-0000-0000-000019000000}"/>
    <cellStyle name="Normal 8" xfId="27" xr:uid="{00000000-0005-0000-0000-00001A000000}"/>
    <cellStyle name="Normal 9" xfId="28" xr:uid="{00000000-0005-0000-0000-00001B000000}"/>
    <cellStyle name="Normal_Sheet1" xfId="29" xr:uid="{00000000-0005-0000-0000-00001C000000}"/>
    <cellStyle name="Percent" xfId="1" builtinId="5"/>
    <cellStyle name="Percent 2" xfId="7" xr:uid="{00000000-0005-0000-0000-00001E000000}"/>
    <cellStyle name="Percent 2 2" xfId="30" xr:uid="{00000000-0005-0000-0000-00001F000000}"/>
    <cellStyle name="Percent 2 3" xfId="31" xr:uid="{00000000-0005-0000-0000-000020000000}"/>
    <cellStyle name="Percent 3" xfId="11" xr:uid="{00000000-0005-0000-0000-000021000000}"/>
    <cellStyle name="Percent 4" xfId="32" xr:uid="{00000000-0005-0000-0000-000022000000}"/>
  </cellStyles>
  <dxfs count="31">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61"/>
      </font>
      <fill>
        <patternFill>
          <bgColor indexed="31"/>
        </patternFill>
      </fill>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61"/>
      </font>
      <fill>
        <patternFill>
          <bgColor indexed="31"/>
        </patternFill>
      </fill>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61"/>
      </font>
      <fill>
        <patternFill>
          <bgColor indexed="31"/>
        </patternFill>
      </fill>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b/>
        <i val="0"/>
        <color rgb="FFFF0000"/>
      </font>
    </dxf>
    <dxf>
      <font>
        <color theme="0"/>
      </font>
      <fill>
        <patternFill>
          <bgColor theme="1" tint="0.24994659260841701"/>
        </patternFill>
      </fill>
    </dxf>
    <dxf>
      <font>
        <color theme="0"/>
      </font>
      <fill>
        <patternFill>
          <bgColor theme="1" tint="0.24994659260841701"/>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Data Input'!A1"/><Relationship Id="rId2" Type="http://schemas.openxmlformats.org/officeDocument/2006/relationships/hyperlink" Target="#'School Funding Summary'!A1"/><Relationship Id="rId1" Type="http://schemas.openxmlformats.org/officeDocument/2006/relationships/hyperlink" Target="#'3 Year Schools Block &amp; MFG'!A1"/><Relationship Id="rId4"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hyperlink" Target="#'3 Year Schools Block &amp; MFG'!A1"/><Relationship Id="rId1" Type="http://schemas.openxmlformats.org/officeDocument/2006/relationships/hyperlink" Target="#'School Funding Summary'!A1"/></Relationships>
</file>

<file path=xl/drawings/_rels/drawing3.xml.rels><?xml version="1.0" encoding="UTF-8" standalone="yes"?>
<Relationships xmlns="http://schemas.openxmlformats.org/package/2006/relationships"><Relationship Id="rId1" Type="http://schemas.openxmlformats.org/officeDocument/2006/relationships/hyperlink" Target="#'Main Menu'!A1"/></Relationships>
</file>

<file path=xl/drawings/_rels/drawing4.xml.rels><?xml version="1.0" encoding="UTF-8" standalone="yes"?>
<Relationships xmlns="http://schemas.openxmlformats.org/package/2006/relationships"><Relationship Id="rId1" Type="http://schemas.openxmlformats.org/officeDocument/2006/relationships/hyperlink" Target="#'Main Menu'!A1"/></Relationships>
</file>

<file path=xl/drawings/drawing1.xml><?xml version="1.0" encoding="utf-8"?>
<xdr:wsDr xmlns:xdr="http://schemas.openxmlformats.org/drawingml/2006/spreadsheetDrawing" xmlns:a="http://schemas.openxmlformats.org/drawingml/2006/main">
  <xdr:twoCellAnchor>
    <xdr:from>
      <xdr:col>12</xdr:col>
      <xdr:colOff>219074</xdr:colOff>
      <xdr:row>16</xdr:row>
      <xdr:rowOff>19050</xdr:rowOff>
    </xdr:from>
    <xdr:to>
      <xdr:col>16</xdr:col>
      <xdr:colOff>245474</xdr:colOff>
      <xdr:row>22</xdr:row>
      <xdr:rowOff>87450</xdr:rowOff>
    </xdr:to>
    <xdr:sp macro="" textlink="">
      <xdr:nvSpPr>
        <xdr:cNvPr id="3" name="Flowchart: Alternate Process 2">
          <a:hlinkClick xmlns:r="http://schemas.openxmlformats.org/officeDocument/2006/relationships" r:id="rId1" tooltip="Click for Detailed Schools Block and MFG Calculation "/>
          <a:extLst>
            <a:ext uri="{FF2B5EF4-FFF2-40B4-BE49-F238E27FC236}">
              <a16:creationId xmlns:a16="http://schemas.microsoft.com/office/drawing/2014/main" id="{00000000-0008-0000-0000-000003000000}"/>
            </a:ext>
          </a:extLst>
        </xdr:cNvPr>
        <xdr:cNvSpPr/>
      </xdr:nvSpPr>
      <xdr:spPr>
        <a:xfrm>
          <a:off x="6619874" y="3314700"/>
          <a:ext cx="2160000" cy="1440000"/>
        </a:xfrm>
        <a:prstGeom prst="flowChartAlternateProcess">
          <a:avLst/>
        </a:prstGeom>
        <a:solidFill>
          <a:schemeClr val="tx2">
            <a:lumMod val="50000"/>
          </a:schemeClr>
        </a:solidFill>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chemeClr val="bg1"/>
              </a:solidFill>
              <a:latin typeface="Arial" panose="020B0604020202020204" pitchFamily="34" charset="0"/>
              <a:cs typeface="Arial" panose="020B0604020202020204" pitchFamily="34" charset="0"/>
            </a:rPr>
            <a:t>Detailed</a:t>
          </a:r>
          <a:r>
            <a:rPr lang="en-GB" sz="2000" baseline="0">
              <a:solidFill>
                <a:schemeClr val="bg1"/>
              </a:solidFill>
              <a:latin typeface="Arial" panose="020B0604020202020204" pitchFamily="34" charset="0"/>
              <a:cs typeface="Arial" panose="020B0604020202020204" pitchFamily="34" charset="0"/>
            </a:rPr>
            <a:t> Schools Block and MFG Calculation</a:t>
          </a:r>
          <a:endParaRPr lang="en-GB" sz="2000">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104775</xdr:colOff>
      <xdr:row>16</xdr:row>
      <xdr:rowOff>19050</xdr:rowOff>
    </xdr:from>
    <xdr:to>
      <xdr:col>11</xdr:col>
      <xdr:colOff>131175</xdr:colOff>
      <xdr:row>22</xdr:row>
      <xdr:rowOff>87450</xdr:rowOff>
    </xdr:to>
    <xdr:sp macro="" textlink="">
      <xdr:nvSpPr>
        <xdr:cNvPr id="4" name="Flowchart: Alternate Process 3">
          <a:hlinkClick xmlns:r="http://schemas.openxmlformats.org/officeDocument/2006/relationships" r:id="rId2" tooltip="Click for School Funding Summary"/>
          <a:extLst>
            <a:ext uri="{FF2B5EF4-FFF2-40B4-BE49-F238E27FC236}">
              <a16:creationId xmlns:a16="http://schemas.microsoft.com/office/drawing/2014/main" id="{00000000-0008-0000-0000-000004000000}"/>
            </a:ext>
          </a:extLst>
        </xdr:cNvPr>
        <xdr:cNvSpPr/>
      </xdr:nvSpPr>
      <xdr:spPr>
        <a:xfrm>
          <a:off x="3838575" y="3314700"/>
          <a:ext cx="2160000" cy="1440000"/>
        </a:xfrm>
        <a:prstGeom prst="flowChartAlternateProcess">
          <a:avLst/>
        </a:prstGeom>
        <a:solidFill>
          <a:schemeClr val="tx2">
            <a:lumMod val="50000"/>
          </a:schemeClr>
        </a:solidFill>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chemeClr val="bg1"/>
              </a:solidFill>
              <a:latin typeface="Arial" panose="020B0604020202020204" pitchFamily="34" charset="0"/>
              <a:cs typeface="Arial" panose="020B0604020202020204" pitchFamily="34" charset="0"/>
            </a:rPr>
            <a:t>School Funding</a:t>
          </a:r>
          <a:r>
            <a:rPr lang="en-GB" sz="2000" baseline="0">
              <a:solidFill>
                <a:schemeClr val="bg1"/>
              </a:solidFill>
              <a:latin typeface="Arial" panose="020B0604020202020204" pitchFamily="34" charset="0"/>
              <a:cs typeface="Arial" panose="020B0604020202020204" pitchFamily="34" charset="0"/>
            </a:rPr>
            <a:t> Summary</a:t>
          </a:r>
          <a:endParaRPr lang="en-GB" sz="20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466725</xdr:colOff>
      <xdr:row>16</xdr:row>
      <xdr:rowOff>28574</xdr:rowOff>
    </xdr:from>
    <xdr:to>
      <xdr:col>5</xdr:col>
      <xdr:colOff>493125</xdr:colOff>
      <xdr:row>22</xdr:row>
      <xdr:rowOff>96974</xdr:rowOff>
    </xdr:to>
    <xdr:sp macro="" textlink="">
      <xdr:nvSpPr>
        <xdr:cNvPr id="6" name="Flowchart: Alternate Process 5">
          <a:hlinkClick xmlns:r="http://schemas.openxmlformats.org/officeDocument/2006/relationships" r:id="rId3" tooltip="Click for Data Input"/>
          <a:extLst>
            <a:ext uri="{FF2B5EF4-FFF2-40B4-BE49-F238E27FC236}">
              <a16:creationId xmlns:a16="http://schemas.microsoft.com/office/drawing/2014/main" id="{00000000-0008-0000-0000-000006000000}"/>
            </a:ext>
          </a:extLst>
        </xdr:cNvPr>
        <xdr:cNvSpPr/>
      </xdr:nvSpPr>
      <xdr:spPr>
        <a:xfrm>
          <a:off x="1000125" y="3324224"/>
          <a:ext cx="2160000" cy="1440000"/>
        </a:xfrm>
        <a:prstGeom prst="flowChartAlternateProcess">
          <a:avLst/>
        </a:prstGeom>
        <a:solidFill>
          <a:schemeClr val="tx2">
            <a:lumMod val="50000"/>
          </a:schemeClr>
        </a:solidFill>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chemeClr val="bg1"/>
              </a:solidFill>
              <a:latin typeface="Arial" panose="020B0604020202020204" pitchFamily="34" charset="0"/>
              <a:cs typeface="Arial" panose="020B0604020202020204" pitchFamily="34" charset="0"/>
            </a:rPr>
            <a:t>Pupils / Place Data</a:t>
          </a:r>
          <a:r>
            <a:rPr lang="en-GB" sz="2000" baseline="0">
              <a:solidFill>
                <a:schemeClr val="bg1"/>
              </a:solidFill>
              <a:latin typeface="Arial" panose="020B0604020202020204" pitchFamily="34" charset="0"/>
              <a:cs typeface="Arial" panose="020B0604020202020204" pitchFamily="34" charset="0"/>
            </a:rPr>
            <a:t> Entry</a:t>
          </a:r>
          <a:endParaRPr lang="en-GB" sz="20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15</xdr:col>
      <xdr:colOff>476250</xdr:colOff>
      <xdr:row>0</xdr:row>
      <xdr:rowOff>104775</xdr:rowOff>
    </xdr:from>
    <xdr:to>
      <xdr:col>18</xdr:col>
      <xdr:colOff>495300</xdr:colOff>
      <xdr:row>0</xdr:row>
      <xdr:rowOff>600075</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477250" y="104775"/>
          <a:ext cx="16192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104775</xdr:colOff>
      <xdr:row>2</xdr:row>
      <xdr:rowOff>123825</xdr:rowOff>
    </xdr:from>
    <xdr:to>
      <xdr:col>5</xdr:col>
      <xdr:colOff>485775</xdr:colOff>
      <xdr:row>2</xdr:row>
      <xdr:rowOff>123826</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bwMode="auto">
        <a:xfrm flipV="1">
          <a:off x="3152775" y="819150"/>
          <a:ext cx="381000" cy="1"/>
        </a:xfrm>
        <a:prstGeom prst="straightConnector1">
          <a:avLst/>
        </a:prstGeom>
        <a:ln>
          <a:solidFill>
            <a:schemeClr val="accent1"/>
          </a:solidFill>
          <a:headEnd type="none" w="med" len="med"/>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1041400</xdr:colOff>
      <xdr:row>23</xdr:row>
      <xdr:rowOff>25400</xdr:rowOff>
    </xdr:from>
    <xdr:to>
      <xdr:col>2</xdr:col>
      <xdr:colOff>1385300</xdr:colOff>
      <xdr:row>27</xdr:row>
      <xdr:rowOff>144600</xdr:rowOff>
    </xdr:to>
    <xdr:sp macro="" textlink="">
      <xdr:nvSpPr>
        <xdr:cNvPr id="2" name="Flowchart: Alternate Process 1">
          <a:hlinkClick xmlns:r="http://schemas.openxmlformats.org/officeDocument/2006/relationships" r:id="rId1" tooltip="Click for School Funding Summary"/>
          <a:extLst>
            <a:ext uri="{FF2B5EF4-FFF2-40B4-BE49-F238E27FC236}">
              <a16:creationId xmlns:a16="http://schemas.microsoft.com/office/drawing/2014/main" id="{00000000-0008-0000-0100-000002000000}"/>
            </a:ext>
          </a:extLst>
        </xdr:cNvPr>
        <xdr:cNvSpPr/>
      </xdr:nvSpPr>
      <xdr:spPr>
        <a:xfrm>
          <a:off x="4991100" y="7950200"/>
          <a:ext cx="2160000" cy="1440000"/>
        </a:xfrm>
        <a:prstGeom prst="flowChartAlternateProcess">
          <a:avLst/>
        </a:prstGeom>
        <a:solidFill>
          <a:schemeClr val="tx2">
            <a:lumMod val="50000"/>
          </a:schemeClr>
        </a:solidFill>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chemeClr val="bg1"/>
              </a:solidFill>
              <a:latin typeface="Arial" panose="020B0604020202020204" pitchFamily="34" charset="0"/>
              <a:cs typeface="Arial" panose="020B0604020202020204" pitchFamily="34" charset="0"/>
            </a:rPr>
            <a:t>School Funding</a:t>
          </a:r>
          <a:r>
            <a:rPr lang="en-GB" sz="2000" baseline="0">
              <a:solidFill>
                <a:schemeClr val="bg1"/>
              </a:solidFill>
              <a:latin typeface="Arial" panose="020B0604020202020204" pitchFamily="34" charset="0"/>
              <a:cs typeface="Arial" panose="020B0604020202020204" pitchFamily="34" charset="0"/>
            </a:rPr>
            <a:t> Summary</a:t>
          </a:r>
          <a:endParaRPr lang="en-GB" sz="20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1511300</xdr:colOff>
      <xdr:row>23</xdr:row>
      <xdr:rowOff>0</xdr:rowOff>
    </xdr:from>
    <xdr:to>
      <xdr:col>4</xdr:col>
      <xdr:colOff>39100</xdr:colOff>
      <xdr:row>27</xdr:row>
      <xdr:rowOff>119200</xdr:rowOff>
    </xdr:to>
    <xdr:sp macro="" textlink="">
      <xdr:nvSpPr>
        <xdr:cNvPr id="3" name="Flowchart: Alternate Process 2">
          <a:hlinkClick xmlns:r="http://schemas.openxmlformats.org/officeDocument/2006/relationships" r:id="rId2" tooltip="Click for Detailed Schools Block and MFG Calculation "/>
          <a:extLst>
            <a:ext uri="{FF2B5EF4-FFF2-40B4-BE49-F238E27FC236}">
              <a16:creationId xmlns:a16="http://schemas.microsoft.com/office/drawing/2014/main" id="{00000000-0008-0000-0100-000003000000}"/>
            </a:ext>
          </a:extLst>
        </xdr:cNvPr>
        <xdr:cNvSpPr/>
      </xdr:nvSpPr>
      <xdr:spPr>
        <a:xfrm>
          <a:off x="7277100" y="7924800"/>
          <a:ext cx="2160000" cy="1440000"/>
        </a:xfrm>
        <a:prstGeom prst="flowChartAlternateProcess">
          <a:avLst/>
        </a:prstGeom>
        <a:solidFill>
          <a:schemeClr val="tx2">
            <a:lumMod val="50000"/>
          </a:schemeClr>
        </a:solidFill>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chemeClr val="bg1"/>
              </a:solidFill>
              <a:latin typeface="Arial" panose="020B0604020202020204" pitchFamily="34" charset="0"/>
              <a:cs typeface="Arial" panose="020B0604020202020204" pitchFamily="34" charset="0"/>
            </a:rPr>
            <a:t>Detailed</a:t>
          </a:r>
          <a:r>
            <a:rPr lang="en-GB" sz="2000" baseline="0">
              <a:solidFill>
                <a:schemeClr val="bg1"/>
              </a:solidFill>
              <a:latin typeface="Arial" panose="020B0604020202020204" pitchFamily="34" charset="0"/>
              <a:cs typeface="Arial" panose="020B0604020202020204" pitchFamily="34" charset="0"/>
            </a:rPr>
            <a:t> Schools Block and MFG Calculation</a:t>
          </a:r>
          <a:endParaRPr lang="en-GB" sz="20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180975</xdr:rowOff>
    </xdr:from>
    <xdr:to>
      <xdr:col>10</xdr:col>
      <xdr:colOff>26400</xdr:colOff>
      <xdr:row>4</xdr:row>
      <xdr:rowOff>306525</xdr:rowOff>
    </xdr:to>
    <xdr:sp macro="" textlink="">
      <xdr:nvSpPr>
        <xdr:cNvPr id="5" name="Flowchart: Alternate Process 4">
          <a:hlinkClick xmlns:r="http://schemas.openxmlformats.org/officeDocument/2006/relationships" r:id="rId1" tooltip="Click for Main Menu"/>
          <a:extLst>
            <a:ext uri="{FF2B5EF4-FFF2-40B4-BE49-F238E27FC236}">
              <a16:creationId xmlns:a16="http://schemas.microsoft.com/office/drawing/2014/main" id="{00000000-0008-0000-0200-000005000000}"/>
            </a:ext>
          </a:extLst>
        </xdr:cNvPr>
        <xdr:cNvSpPr/>
      </xdr:nvSpPr>
      <xdr:spPr>
        <a:xfrm>
          <a:off x="9105900" y="180975"/>
          <a:ext cx="2160000" cy="1440000"/>
        </a:xfrm>
        <a:prstGeom prst="flowChartAlternateProcess">
          <a:avLst/>
        </a:prstGeom>
        <a:solidFill>
          <a:schemeClr val="tx2">
            <a:lumMod val="50000"/>
          </a:schemeClr>
        </a:solidFill>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chemeClr val="bg1"/>
              </a:solidFill>
              <a:latin typeface="Arial" panose="020B0604020202020204" pitchFamily="34" charset="0"/>
              <a:cs typeface="Arial" panose="020B0604020202020204" pitchFamily="34" charset="0"/>
            </a:rPr>
            <a:t>Return</a:t>
          </a:r>
          <a:r>
            <a:rPr lang="en-GB" sz="2000" baseline="0">
              <a:solidFill>
                <a:schemeClr val="bg1"/>
              </a:solidFill>
              <a:latin typeface="Arial" panose="020B0604020202020204" pitchFamily="34" charset="0"/>
              <a:cs typeface="Arial" panose="020B0604020202020204" pitchFamily="34" charset="0"/>
            </a:rPr>
            <a:t> To </a:t>
          </a:r>
        </a:p>
        <a:p>
          <a:pPr algn="ctr"/>
          <a:r>
            <a:rPr lang="en-GB" sz="2000" baseline="0">
              <a:solidFill>
                <a:schemeClr val="bg1"/>
              </a:solidFill>
              <a:latin typeface="Arial" panose="020B0604020202020204" pitchFamily="34" charset="0"/>
              <a:cs typeface="Arial" panose="020B0604020202020204" pitchFamily="34" charset="0"/>
            </a:rPr>
            <a:t>Main Menu</a:t>
          </a:r>
          <a:endParaRPr lang="en-GB" sz="20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101600</xdr:rowOff>
    </xdr:from>
    <xdr:to>
      <xdr:col>0</xdr:col>
      <xdr:colOff>1612900</xdr:colOff>
      <xdr:row>1</xdr:row>
      <xdr:rowOff>12700</xdr:rowOff>
    </xdr:to>
    <xdr:sp macro="" textlink="">
      <xdr:nvSpPr>
        <xdr:cNvPr id="6" name="Flowchart: Alternate Process 5">
          <a:hlinkClick xmlns:r="http://schemas.openxmlformats.org/officeDocument/2006/relationships" r:id="rId1" tooltip="Click for Main Menu"/>
          <a:extLst>
            <a:ext uri="{FF2B5EF4-FFF2-40B4-BE49-F238E27FC236}">
              <a16:creationId xmlns:a16="http://schemas.microsoft.com/office/drawing/2014/main" id="{00000000-0008-0000-0300-000006000000}"/>
            </a:ext>
          </a:extLst>
        </xdr:cNvPr>
        <xdr:cNvSpPr/>
      </xdr:nvSpPr>
      <xdr:spPr>
        <a:xfrm>
          <a:off x="0" y="101600"/>
          <a:ext cx="1612900" cy="1244600"/>
        </a:xfrm>
        <a:prstGeom prst="flowChartAlternateProcess">
          <a:avLst/>
        </a:prstGeom>
        <a:solidFill>
          <a:schemeClr val="tx2">
            <a:lumMod val="50000"/>
          </a:schemeClr>
        </a:solidFill>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chemeClr val="bg1"/>
              </a:solidFill>
              <a:latin typeface="Arial" panose="020B0604020202020204" pitchFamily="34" charset="0"/>
              <a:cs typeface="Arial" panose="020B0604020202020204" pitchFamily="34" charset="0"/>
            </a:rPr>
            <a:t>Return</a:t>
          </a:r>
          <a:r>
            <a:rPr lang="en-GB" sz="2000" baseline="0">
              <a:solidFill>
                <a:schemeClr val="bg1"/>
              </a:solidFill>
              <a:latin typeface="Arial" panose="020B0604020202020204" pitchFamily="34" charset="0"/>
              <a:cs typeface="Arial" panose="020B0604020202020204" pitchFamily="34" charset="0"/>
            </a:rPr>
            <a:t> To </a:t>
          </a:r>
        </a:p>
        <a:p>
          <a:pPr algn="ctr"/>
          <a:r>
            <a:rPr lang="en-GB" sz="2000" baseline="0">
              <a:solidFill>
                <a:schemeClr val="bg1"/>
              </a:solidFill>
              <a:latin typeface="Arial" panose="020B0604020202020204" pitchFamily="34" charset="0"/>
              <a:cs typeface="Arial" panose="020B0604020202020204" pitchFamily="34" charset="0"/>
            </a:rPr>
            <a:t>Main Menu</a:t>
          </a:r>
          <a:endParaRPr lang="en-GB" sz="2000">
            <a:solidFill>
              <a:schemeClr val="bg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arb\AppData\Local\Temp\MicrosoftEdgeDownloads\5c9f9ced-f2c7-47bf-91e1-b3454c38511a\LA%20Maintained%20MFG%20Tool%202017-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vidual MFG Calc"/>
      <sheetName val="Individual MFG Calc - Explained"/>
      <sheetName val="Baselines MFG"/>
      <sheetName val="Baseline MFG Disapp"/>
      <sheetName val="16-17 Budgets"/>
      <sheetName val="Sheet4"/>
      <sheetName val="Sheet5"/>
      <sheetName val="NOR"/>
      <sheetName val="Rates 16-17"/>
      <sheetName val="Sheet1"/>
    </sheetNames>
    <sheetDataSet>
      <sheetData sheetId="0" refreshError="1"/>
      <sheetData sheetId="1" refreshError="1"/>
      <sheetData sheetId="2" refreshError="1"/>
      <sheetData sheetId="3">
        <row r="1">
          <cell r="C1">
            <v>3</v>
          </cell>
        </row>
        <row r="3">
          <cell r="A3" t="str">
            <v>School Number</v>
          </cell>
          <cell r="B3" t="str">
            <v>URN</v>
          </cell>
          <cell r="C3" t="str">
            <v>LAESTAB</v>
          </cell>
          <cell r="D3" t="str">
            <v>School Name</v>
          </cell>
        </row>
        <row r="4">
          <cell r="B4" t="str">
            <v>Total</v>
          </cell>
        </row>
        <row r="5">
          <cell r="A5">
            <v>205</v>
          </cell>
          <cell r="B5">
            <v>124531</v>
          </cell>
          <cell r="C5">
            <v>9352002</v>
          </cell>
          <cell r="D5" t="str">
            <v>Bildeston Primary School</v>
          </cell>
        </row>
        <row r="6">
          <cell r="A6">
            <v>429</v>
          </cell>
          <cell r="B6">
            <v>124533</v>
          </cell>
          <cell r="C6">
            <v>9352005</v>
          </cell>
          <cell r="D6" t="str">
            <v>Clare Community Primary School</v>
          </cell>
        </row>
        <row r="7">
          <cell r="A7">
            <v>436</v>
          </cell>
          <cell r="B7">
            <v>124534</v>
          </cell>
          <cell r="C7">
            <v>9352007</v>
          </cell>
          <cell r="D7" t="str">
            <v>Elmswell C P School</v>
          </cell>
        </row>
        <row r="8">
          <cell r="A8">
            <v>443</v>
          </cell>
          <cell r="B8">
            <v>124536</v>
          </cell>
          <cell r="C8">
            <v>9352009</v>
          </cell>
          <cell r="D8" t="str">
            <v>Pot Kiln Primary School</v>
          </cell>
        </row>
        <row r="9">
          <cell r="A9">
            <v>451</v>
          </cell>
          <cell r="B9">
            <v>124537</v>
          </cell>
          <cell r="C9">
            <v>9352011</v>
          </cell>
          <cell r="D9" t="str">
            <v>New Cangle Community Primary School</v>
          </cell>
        </row>
        <row r="10">
          <cell r="A10">
            <v>460</v>
          </cell>
          <cell r="B10">
            <v>124538</v>
          </cell>
          <cell r="C10">
            <v>9352012</v>
          </cell>
          <cell r="D10" t="str">
            <v>Hundon County Primary School</v>
          </cell>
        </row>
        <row r="11">
          <cell r="A11">
            <v>466</v>
          </cell>
          <cell r="B11">
            <v>124539</v>
          </cell>
          <cell r="C11">
            <v>9352013</v>
          </cell>
          <cell r="D11" t="str">
            <v>Lakenheath Community Primary</v>
          </cell>
        </row>
        <row r="12">
          <cell r="A12">
            <v>467</v>
          </cell>
          <cell r="B12">
            <v>124540</v>
          </cell>
          <cell r="C12">
            <v>9352015</v>
          </cell>
          <cell r="D12" t="str">
            <v>Lavenham Com Primary School</v>
          </cell>
        </row>
        <row r="13">
          <cell r="A13">
            <v>508</v>
          </cell>
          <cell r="B13">
            <v>140623</v>
          </cell>
          <cell r="C13">
            <v>9352016</v>
          </cell>
          <cell r="D13" t="str">
            <v>Trinity Church of England Voluntary Aided Primary School</v>
          </cell>
        </row>
        <row r="14">
          <cell r="A14">
            <v>473</v>
          </cell>
          <cell r="B14">
            <v>124541</v>
          </cell>
          <cell r="C14">
            <v>9352018</v>
          </cell>
          <cell r="D14" t="str">
            <v>Beck Row Primary</v>
          </cell>
        </row>
        <row r="15">
          <cell r="A15">
            <v>476</v>
          </cell>
          <cell r="B15">
            <v>124542</v>
          </cell>
          <cell r="C15">
            <v>9352019</v>
          </cell>
          <cell r="D15" t="str">
            <v>West Row County Primary</v>
          </cell>
        </row>
        <row r="16">
          <cell r="A16">
            <v>479</v>
          </cell>
          <cell r="B16">
            <v>124543</v>
          </cell>
          <cell r="C16">
            <v>9352020</v>
          </cell>
          <cell r="D16" t="str">
            <v>Nayland Primary School</v>
          </cell>
        </row>
        <row r="17">
          <cell r="A17">
            <v>482</v>
          </cell>
          <cell r="B17">
            <v>124544</v>
          </cell>
          <cell r="C17">
            <v>9352021</v>
          </cell>
          <cell r="D17" t="str">
            <v>Exning Primary School</v>
          </cell>
        </row>
        <row r="18">
          <cell r="A18">
            <v>499</v>
          </cell>
          <cell r="B18">
            <v>124547</v>
          </cell>
          <cell r="C18">
            <v>9352026</v>
          </cell>
          <cell r="D18" t="str">
            <v>Stanton Community Primary</v>
          </cell>
        </row>
        <row r="19">
          <cell r="A19">
            <v>415</v>
          </cell>
          <cell r="B19">
            <v>124550</v>
          </cell>
          <cell r="C19">
            <v>9352032</v>
          </cell>
          <cell r="D19" t="str">
            <v>Guildhall Feoffment CP School</v>
          </cell>
        </row>
        <row r="20">
          <cell r="A20">
            <v>424</v>
          </cell>
          <cell r="B20">
            <v>124552</v>
          </cell>
          <cell r="C20">
            <v>9352034</v>
          </cell>
          <cell r="D20" t="str">
            <v>Westgate Community Primary</v>
          </cell>
        </row>
        <row r="21">
          <cell r="A21">
            <v>422</v>
          </cell>
          <cell r="B21">
            <v>124553</v>
          </cell>
          <cell r="C21">
            <v>9352035</v>
          </cell>
          <cell r="D21" t="str">
            <v>Sexton's Manor CP School</v>
          </cell>
        </row>
        <row r="22">
          <cell r="A22">
            <v>269</v>
          </cell>
          <cell r="B22">
            <v>141125</v>
          </cell>
          <cell r="C22">
            <v>9352037</v>
          </cell>
          <cell r="D22" t="str">
            <v>Morland CEVA Primary School</v>
          </cell>
        </row>
        <row r="23">
          <cell r="A23">
            <v>417</v>
          </cell>
          <cell r="B23">
            <v>124555</v>
          </cell>
          <cell r="C23">
            <v>9352038</v>
          </cell>
          <cell r="D23" t="str">
            <v>Howard Primary School</v>
          </cell>
        </row>
        <row r="24">
          <cell r="A24">
            <v>452</v>
          </cell>
          <cell r="B24">
            <v>124556</v>
          </cell>
          <cell r="C24">
            <v>9352039</v>
          </cell>
          <cell r="D24" t="str">
            <v>Clements Community Primary School</v>
          </cell>
        </row>
        <row r="25">
          <cell r="A25">
            <v>442</v>
          </cell>
          <cell r="B25">
            <v>124558</v>
          </cell>
          <cell r="C25">
            <v>9352041</v>
          </cell>
          <cell r="D25" t="str">
            <v>Wells Hall Community Primary</v>
          </cell>
        </row>
        <row r="26">
          <cell r="A26">
            <v>239</v>
          </cell>
          <cell r="B26">
            <v>124559</v>
          </cell>
          <cell r="C26">
            <v>9352042</v>
          </cell>
          <cell r="D26" t="str">
            <v>Hadleigh Community Primary School</v>
          </cell>
        </row>
        <row r="27">
          <cell r="A27">
            <v>416</v>
          </cell>
          <cell r="B27">
            <v>124561</v>
          </cell>
          <cell r="C27">
            <v>9352045</v>
          </cell>
          <cell r="D27" t="str">
            <v>Hardwick Primary School</v>
          </cell>
        </row>
        <row r="28">
          <cell r="A28">
            <v>413</v>
          </cell>
          <cell r="B28">
            <v>124563</v>
          </cell>
          <cell r="C28">
            <v>9352049</v>
          </cell>
          <cell r="D28" t="str">
            <v>Glade Community Primary School</v>
          </cell>
        </row>
        <row r="29">
          <cell r="A29">
            <v>486</v>
          </cell>
          <cell r="B29">
            <v>124565</v>
          </cell>
          <cell r="C29">
            <v>9352055</v>
          </cell>
          <cell r="D29" t="str">
            <v>Paddocks Primary School</v>
          </cell>
        </row>
        <row r="30">
          <cell r="A30">
            <v>1</v>
          </cell>
          <cell r="B30">
            <v>124566</v>
          </cell>
          <cell r="C30">
            <v>9352058</v>
          </cell>
          <cell r="D30" t="str">
            <v>Aldeburgh P School</v>
          </cell>
        </row>
        <row r="31">
          <cell r="A31">
            <v>5</v>
          </cell>
          <cell r="B31">
            <v>124568</v>
          </cell>
          <cell r="C31">
            <v>9352061</v>
          </cell>
          <cell r="D31" t="str">
            <v>Barnby and North Cove CP School</v>
          </cell>
        </row>
        <row r="32">
          <cell r="A32">
            <v>211</v>
          </cell>
          <cell r="B32">
            <v>124572</v>
          </cell>
          <cell r="C32">
            <v>9352066</v>
          </cell>
          <cell r="D32" t="str">
            <v>Bucklesham Primary School</v>
          </cell>
        </row>
        <row r="33">
          <cell r="A33">
            <v>15</v>
          </cell>
          <cell r="B33">
            <v>124573</v>
          </cell>
          <cell r="C33">
            <v>9352067</v>
          </cell>
          <cell r="D33" t="str">
            <v>Bungay Primary School</v>
          </cell>
        </row>
        <row r="34">
          <cell r="A34">
            <v>19</v>
          </cell>
          <cell r="B34">
            <v>124574</v>
          </cell>
          <cell r="C34">
            <v>9352068</v>
          </cell>
          <cell r="D34" t="str">
            <v>Carlton Colville Primary</v>
          </cell>
        </row>
        <row r="35">
          <cell r="A35">
            <v>219</v>
          </cell>
          <cell r="B35">
            <v>124575</v>
          </cell>
          <cell r="C35">
            <v>9352069</v>
          </cell>
          <cell r="D35" t="str">
            <v>Claydon Primary School</v>
          </cell>
        </row>
        <row r="36">
          <cell r="A36">
            <v>431</v>
          </cell>
          <cell r="B36">
            <v>124576</v>
          </cell>
          <cell r="C36">
            <v>9352070</v>
          </cell>
          <cell r="D36" t="str">
            <v>Combs Ford County Primary</v>
          </cell>
        </row>
        <row r="37">
          <cell r="A37">
            <v>220</v>
          </cell>
          <cell r="B37">
            <v>124577</v>
          </cell>
          <cell r="C37">
            <v>9352071</v>
          </cell>
          <cell r="D37" t="str">
            <v>Copdock Primary School</v>
          </cell>
        </row>
        <row r="38">
          <cell r="A38">
            <v>29</v>
          </cell>
          <cell r="B38">
            <v>124578</v>
          </cell>
          <cell r="C38">
            <v>9352072</v>
          </cell>
          <cell r="D38" t="str">
            <v>Earl Soham Community Primary</v>
          </cell>
        </row>
        <row r="39">
          <cell r="A39">
            <v>228</v>
          </cell>
          <cell r="B39">
            <v>124580</v>
          </cell>
          <cell r="C39">
            <v>9352074</v>
          </cell>
          <cell r="D39" t="str">
            <v>Causton Junior School</v>
          </cell>
        </row>
        <row r="40">
          <cell r="A40">
            <v>234</v>
          </cell>
          <cell r="B40">
            <v>124581</v>
          </cell>
          <cell r="C40">
            <v>9352075</v>
          </cell>
          <cell r="D40" t="str">
            <v>Maidstone Infants School</v>
          </cell>
        </row>
        <row r="41">
          <cell r="A41">
            <v>230</v>
          </cell>
          <cell r="B41">
            <v>124582</v>
          </cell>
          <cell r="C41">
            <v>9352076</v>
          </cell>
          <cell r="D41" t="str">
            <v>Fairfield Infants School</v>
          </cell>
        </row>
        <row r="42">
          <cell r="A42">
            <v>237</v>
          </cell>
          <cell r="B42">
            <v>124584</v>
          </cell>
          <cell r="C42">
            <v>9352079</v>
          </cell>
          <cell r="D42" t="str">
            <v>Grundisburgh Primary School</v>
          </cell>
        </row>
        <row r="43">
          <cell r="A43">
            <v>41</v>
          </cell>
          <cell r="B43">
            <v>124585</v>
          </cell>
          <cell r="C43">
            <v>9352080</v>
          </cell>
          <cell r="D43" t="str">
            <v>Edgar Sewter Primary School</v>
          </cell>
        </row>
        <row r="44">
          <cell r="A44">
            <v>42</v>
          </cell>
          <cell r="B44">
            <v>124586</v>
          </cell>
          <cell r="C44">
            <v>9352081</v>
          </cell>
          <cell r="D44" t="str">
            <v>Helmingham Primary School</v>
          </cell>
        </row>
        <row r="45">
          <cell r="A45">
            <v>242</v>
          </cell>
          <cell r="B45">
            <v>124587</v>
          </cell>
          <cell r="C45">
            <v>9352083</v>
          </cell>
          <cell r="D45" t="str">
            <v>Henley Primary School</v>
          </cell>
        </row>
        <row r="46">
          <cell r="A46">
            <v>245</v>
          </cell>
          <cell r="B46">
            <v>124588</v>
          </cell>
          <cell r="C46">
            <v>9352084</v>
          </cell>
          <cell r="D46" t="str">
            <v>Holbrook Primary School</v>
          </cell>
        </row>
        <row r="47">
          <cell r="A47">
            <v>246</v>
          </cell>
          <cell r="B47">
            <v>124589</v>
          </cell>
          <cell r="C47">
            <v>9352085</v>
          </cell>
          <cell r="D47" t="str">
            <v>Hollesley Primary School</v>
          </cell>
        </row>
        <row r="48">
          <cell r="A48">
            <v>44</v>
          </cell>
          <cell r="B48">
            <v>124590</v>
          </cell>
          <cell r="C48">
            <v>9352086</v>
          </cell>
          <cell r="D48" t="str">
            <v>Holton St.Peter CP School</v>
          </cell>
        </row>
        <row r="49">
          <cell r="A49">
            <v>48</v>
          </cell>
          <cell r="B49">
            <v>124592</v>
          </cell>
          <cell r="C49">
            <v>9352088</v>
          </cell>
          <cell r="D49" t="str">
            <v>Ilketshall St Lawrence</v>
          </cell>
        </row>
        <row r="50">
          <cell r="A50">
            <v>309</v>
          </cell>
          <cell r="B50">
            <v>124593</v>
          </cell>
          <cell r="C50">
            <v>9352089</v>
          </cell>
          <cell r="D50" t="str">
            <v>Heath Primary School</v>
          </cell>
        </row>
        <row r="51">
          <cell r="A51">
            <v>310</v>
          </cell>
          <cell r="B51">
            <v>124595</v>
          </cell>
          <cell r="C51">
            <v>9352092</v>
          </cell>
          <cell r="D51" t="str">
            <v>Bealings School</v>
          </cell>
        </row>
        <row r="52">
          <cell r="A52">
            <v>314</v>
          </cell>
          <cell r="B52">
            <v>124597</v>
          </cell>
          <cell r="C52">
            <v>9352095</v>
          </cell>
          <cell r="D52" t="str">
            <v>Melton Community Primary</v>
          </cell>
        </row>
        <row r="53">
          <cell r="A53">
            <v>84</v>
          </cell>
          <cell r="B53">
            <v>124601</v>
          </cell>
          <cell r="C53">
            <v>9352100</v>
          </cell>
          <cell r="D53" t="str">
            <v>Occold Primary School</v>
          </cell>
        </row>
        <row r="54">
          <cell r="A54">
            <v>318</v>
          </cell>
          <cell r="B54">
            <v>124602</v>
          </cell>
          <cell r="C54">
            <v>9352101</v>
          </cell>
          <cell r="D54" t="str">
            <v>Otley Primary School</v>
          </cell>
        </row>
        <row r="55">
          <cell r="A55">
            <v>494</v>
          </cell>
          <cell r="B55">
            <v>124604</v>
          </cell>
          <cell r="C55">
            <v>9352105</v>
          </cell>
          <cell r="D55" t="str">
            <v>Ringshall School</v>
          </cell>
        </row>
        <row r="56">
          <cell r="A56">
            <v>96</v>
          </cell>
          <cell r="B56">
            <v>124605</v>
          </cell>
          <cell r="C56">
            <v>9352106</v>
          </cell>
          <cell r="D56" t="str">
            <v>Saxmundham Primary School</v>
          </cell>
        </row>
        <row r="57">
          <cell r="A57">
            <v>322</v>
          </cell>
          <cell r="B57">
            <v>124606</v>
          </cell>
          <cell r="C57">
            <v>9352107</v>
          </cell>
          <cell r="D57" t="str">
            <v>Shotley C P School</v>
          </cell>
        </row>
        <row r="58">
          <cell r="A58">
            <v>97</v>
          </cell>
          <cell r="B58">
            <v>124607</v>
          </cell>
          <cell r="C58">
            <v>9352108</v>
          </cell>
          <cell r="D58" t="str">
            <v>Snape Community Primary</v>
          </cell>
        </row>
        <row r="59">
          <cell r="A59">
            <v>98</v>
          </cell>
          <cell r="B59">
            <v>124608</v>
          </cell>
          <cell r="C59">
            <v>9352109</v>
          </cell>
          <cell r="D59" t="str">
            <v>Somerleyton Primary School</v>
          </cell>
        </row>
        <row r="60">
          <cell r="A60">
            <v>324</v>
          </cell>
          <cell r="B60">
            <v>124609</v>
          </cell>
          <cell r="C60">
            <v>9352110</v>
          </cell>
          <cell r="D60" t="str">
            <v>Somersham Primary</v>
          </cell>
        </row>
        <row r="61">
          <cell r="A61">
            <v>99</v>
          </cell>
          <cell r="B61">
            <v>124610</v>
          </cell>
          <cell r="C61">
            <v>9352111</v>
          </cell>
          <cell r="D61" t="str">
            <v>Southwold Primary School</v>
          </cell>
        </row>
        <row r="62">
          <cell r="A62">
            <v>506</v>
          </cell>
          <cell r="B62">
            <v>124612</v>
          </cell>
          <cell r="C62">
            <v>9352114</v>
          </cell>
          <cell r="D62" t="str">
            <v>The Freeman CP School</v>
          </cell>
        </row>
        <row r="63">
          <cell r="A63">
            <v>333</v>
          </cell>
          <cell r="B63">
            <v>124613</v>
          </cell>
          <cell r="C63">
            <v>9352117</v>
          </cell>
          <cell r="D63" t="str">
            <v>Trimley St Mary Primary School</v>
          </cell>
        </row>
        <row r="64">
          <cell r="A64">
            <v>332</v>
          </cell>
          <cell r="B64">
            <v>124614</v>
          </cell>
          <cell r="C64">
            <v>9352118</v>
          </cell>
          <cell r="D64" t="str">
            <v>Trimley St Martin Primary</v>
          </cell>
        </row>
        <row r="65">
          <cell r="A65">
            <v>337</v>
          </cell>
          <cell r="B65">
            <v>124615</v>
          </cell>
          <cell r="C65">
            <v>9352121</v>
          </cell>
          <cell r="D65" t="str">
            <v>Waldringfield Primary School</v>
          </cell>
        </row>
        <row r="66">
          <cell r="A66">
            <v>109</v>
          </cell>
          <cell r="B66">
            <v>124616</v>
          </cell>
          <cell r="C66">
            <v>9352122</v>
          </cell>
          <cell r="D66" t="str">
            <v>Wenhaston Primary School</v>
          </cell>
        </row>
        <row r="67">
          <cell r="A67">
            <v>339</v>
          </cell>
          <cell r="B67">
            <v>124618</v>
          </cell>
          <cell r="C67">
            <v>9352124</v>
          </cell>
          <cell r="D67" t="str">
            <v>Witnesham Primary School</v>
          </cell>
        </row>
        <row r="68">
          <cell r="A68">
            <v>342</v>
          </cell>
          <cell r="B68">
            <v>124619</v>
          </cell>
          <cell r="C68">
            <v>9352125</v>
          </cell>
          <cell r="D68" t="str">
            <v>Woodbridge Primary School</v>
          </cell>
        </row>
        <row r="69">
          <cell r="A69">
            <v>115</v>
          </cell>
          <cell r="B69">
            <v>124620</v>
          </cell>
          <cell r="C69">
            <v>9352126</v>
          </cell>
          <cell r="D69" t="str">
            <v>Wortham Primary School</v>
          </cell>
        </row>
        <row r="70">
          <cell r="A70">
            <v>502</v>
          </cell>
          <cell r="B70">
            <v>124622</v>
          </cell>
          <cell r="C70">
            <v>9352129</v>
          </cell>
          <cell r="D70" t="str">
            <v>Chilton Community Primary</v>
          </cell>
        </row>
        <row r="71">
          <cell r="A71">
            <v>229</v>
          </cell>
          <cell r="B71">
            <v>124624</v>
          </cell>
          <cell r="C71">
            <v>9352131</v>
          </cell>
          <cell r="D71" t="str">
            <v>Colneis Junior School</v>
          </cell>
        </row>
        <row r="72">
          <cell r="A72">
            <v>313</v>
          </cell>
          <cell r="B72">
            <v>124625</v>
          </cell>
          <cell r="C72">
            <v>9352132</v>
          </cell>
          <cell r="D72" t="str">
            <v>Gorseland Primary School</v>
          </cell>
        </row>
        <row r="73">
          <cell r="A73">
            <v>208</v>
          </cell>
          <cell r="B73">
            <v>124626</v>
          </cell>
          <cell r="C73">
            <v>9352133</v>
          </cell>
          <cell r="D73" t="str">
            <v>Brooklands Primary School</v>
          </cell>
        </row>
        <row r="74">
          <cell r="A74">
            <v>232</v>
          </cell>
          <cell r="B74">
            <v>124627</v>
          </cell>
          <cell r="C74">
            <v>9352134</v>
          </cell>
          <cell r="D74" t="str">
            <v>Kingsfleet Primary School</v>
          </cell>
        </row>
        <row r="75">
          <cell r="A75">
            <v>343</v>
          </cell>
          <cell r="B75">
            <v>124628</v>
          </cell>
          <cell r="C75">
            <v>9352135</v>
          </cell>
          <cell r="D75" t="str">
            <v>Kyson Primary School</v>
          </cell>
        </row>
        <row r="76">
          <cell r="A76">
            <v>23</v>
          </cell>
          <cell r="B76">
            <v>124629</v>
          </cell>
          <cell r="C76">
            <v>9352136</v>
          </cell>
          <cell r="D76" t="str">
            <v>Coldfair Green C.P. School</v>
          </cell>
        </row>
        <row r="77">
          <cell r="A77">
            <v>231</v>
          </cell>
          <cell r="B77">
            <v>124630</v>
          </cell>
          <cell r="C77">
            <v>9352137</v>
          </cell>
          <cell r="D77" t="str">
            <v>Grange Community Primary School</v>
          </cell>
        </row>
        <row r="78">
          <cell r="A78">
            <v>503</v>
          </cell>
          <cell r="B78">
            <v>124631</v>
          </cell>
          <cell r="C78">
            <v>9352138</v>
          </cell>
          <cell r="D78" t="str">
            <v>Abbot's Hall Primary School</v>
          </cell>
        </row>
        <row r="79">
          <cell r="A79">
            <v>68</v>
          </cell>
          <cell r="B79">
            <v>124634</v>
          </cell>
          <cell r="C79">
            <v>9352141</v>
          </cell>
          <cell r="D79" t="str">
            <v>Roman Hill Primary School</v>
          </cell>
        </row>
        <row r="80">
          <cell r="A80">
            <v>65</v>
          </cell>
          <cell r="B80">
            <v>124639</v>
          </cell>
          <cell r="C80">
            <v>9352147</v>
          </cell>
          <cell r="D80" t="str">
            <v>The Poplars Primary School</v>
          </cell>
        </row>
        <row r="81">
          <cell r="A81">
            <v>74</v>
          </cell>
          <cell r="B81">
            <v>124641</v>
          </cell>
          <cell r="C81">
            <v>9352152</v>
          </cell>
          <cell r="D81" t="str">
            <v>Woods Loke Primary School</v>
          </cell>
        </row>
        <row r="82">
          <cell r="A82">
            <v>264</v>
          </cell>
          <cell r="B82">
            <v>124643</v>
          </cell>
          <cell r="C82">
            <v>9352154</v>
          </cell>
          <cell r="D82" t="str">
            <v>Handford Hall Primary School</v>
          </cell>
        </row>
        <row r="83">
          <cell r="A83">
            <v>275</v>
          </cell>
          <cell r="B83">
            <v>124645</v>
          </cell>
          <cell r="C83">
            <v>9352157</v>
          </cell>
          <cell r="D83" t="str">
            <v>Ranelagh Primary School</v>
          </cell>
        </row>
        <row r="84">
          <cell r="A84">
            <v>273</v>
          </cell>
          <cell r="B84">
            <v>124650</v>
          </cell>
          <cell r="C84">
            <v>9352162</v>
          </cell>
          <cell r="D84" t="str">
            <v>Ravenswood Primary School</v>
          </cell>
        </row>
        <row r="85">
          <cell r="A85">
            <v>250</v>
          </cell>
          <cell r="B85">
            <v>124653</v>
          </cell>
          <cell r="C85">
            <v>9352165</v>
          </cell>
          <cell r="D85" t="str">
            <v>Britannia Primary School and Nursery</v>
          </cell>
        </row>
        <row r="86">
          <cell r="A86">
            <v>258</v>
          </cell>
          <cell r="B86">
            <v>124654</v>
          </cell>
          <cell r="C86">
            <v>9352166</v>
          </cell>
          <cell r="D86" t="str">
            <v>Clifford Road Primary School</v>
          </cell>
        </row>
        <row r="87">
          <cell r="A87">
            <v>279</v>
          </cell>
          <cell r="B87">
            <v>124655</v>
          </cell>
          <cell r="C87">
            <v>9352167</v>
          </cell>
          <cell r="D87" t="str">
            <v>Rose Hill Primary School</v>
          </cell>
        </row>
        <row r="88">
          <cell r="A88">
            <v>294</v>
          </cell>
          <cell r="B88">
            <v>124657</v>
          </cell>
          <cell r="C88">
            <v>9352171</v>
          </cell>
          <cell r="D88" t="str">
            <v>Springfield Junior School</v>
          </cell>
        </row>
        <row r="89">
          <cell r="A89">
            <v>293</v>
          </cell>
          <cell r="B89">
            <v>124658</v>
          </cell>
          <cell r="C89">
            <v>9352172</v>
          </cell>
          <cell r="D89" t="str">
            <v>Springfield Infant School &amp; Nursery</v>
          </cell>
        </row>
        <row r="90">
          <cell r="A90">
            <v>300</v>
          </cell>
          <cell r="B90">
            <v>124660</v>
          </cell>
          <cell r="C90">
            <v>9352176</v>
          </cell>
          <cell r="D90" t="str">
            <v>Whitehouse Community Primary School</v>
          </cell>
        </row>
        <row r="91">
          <cell r="A91">
            <v>259</v>
          </cell>
          <cell r="B91">
            <v>124668</v>
          </cell>
          <cell r="C91">
            <v>9352184</v>
          </cell>
          <cell r="D91" t="str">
            <v>Dale Hall Community Primary</v>
          </cell>
        </row>
        <row r="92">
          <cell r="A92">
            <v>260</v>
          </cell>
          <cell r="B92">
            <v>124669</v>
          </cell>
          <cell r="C92">
            <v>9352185</v>
          </cell>
          <cell r="D92" t="str">
            <v>The Willows Primary School</v>
          </cell>
        </row>
        <row r="93">
          <cell r="A93">
            <v>263</v>
          </cell>
          <cell r="B93">
            <v>124670</v>
          </cell>
          <cell r="C93">
            <v>9352186</v>
          </cell>
          <cell r="D93" t="str">
            <v>Halifax Primary School</v>
          </cell>
        </row>
        <row r="94">
          <cell r="A94">
            <v>249</v>
          </cell>
          <cell r="B94">
            <v>124671</v>
          </cell>
          <cell r="C94">
            <v>9352194</v>
          </cell>
          <cell r="D94" t="str">
            <v>Broke Hall Primary School</v>
          </cell>
        </row>
        <row r="95">
          <cell r="A95">
            <v>480</v>
          </cell>
          <cell r="B95">
            <v>124674</v>
          </cell>
          <cell r="C95">
            <v>9352916</v>
          </cell>
          <cell r="D95" t="str">
            <v>Bosmere C. P. School</v>
          </cell>
        </row>
        <row r="96">
          <cell r="A96">
            <v>327</v>
          </cell>
          <cell r="B96">
            <v>124675</v>
          </cell>
          <cell r="C96">
            <v>9352918</v>
          </cell>
          <cell r="D96" t="str">
            <v>Stratford St. Mary Primary</v>
          </cell>
        </row>
        <row r="97">
          <cell r="A97">
            <v>75</v>
          </cell>
          <cell r="B97">
            <v>124676</v>
          </cell>
          <cell r="C97">
            <v>9352919</v>
          </cell>
          <cell r="D97" t="str">
            <v>Oulton Broad Primary School</v>
          </cell>
        </row>
        <row r="98">
          <cell r="A98">
            <v>461</v>
          </cell>
          <cell r="B98">
            <v>124678</v>
          </cell>
          <cell r="C98">
            <v>9352921</v>
          </cell>
          <cell r="D98" t="str">
            <v>Ickworth Park Primary School</v>
          </cell>
        </row>
        <row r="99">
          <cell r="A99">
            <v>281</v>
          </cell>
          <cell r="B99">
            <v>124679</v>
          </cell>
          <cell r="C99">
            <v>9352922</v>
          </cell>
          <cell r="D99" t="str">
            <v>Rushmere Hall Primary School</v>
          </cell>
        </row>
        <row r="100">
          <cell r="A100">
            <v>504</v>
          </cell>
          <cell r="B100">
            <v>124680</v>
          </cell>
          <cell r="C100">
            <v>9352923</v>
          </cell>
          <cell r="D100" t="str">
            <v>Wood Ley CP School</v>
          </cell>
        </row>
        <row r="101">
          <cell r="A101">
            <v>311</v>
          </cell>
          <cell r="B101">
            <v>124681</v>
          </cell>
          <cell r="C101">
            <v>9352924</v>
          </cell>
          <cell r="D101" t="str">
            <v>Birchwood Primary School</v>
          </cell>
        </row>
        <row r="102">
          <cell r="A102">
            <v>418</v>
          </cell>
          <cell r="B102">
            <v>124682</v>
          </cell>
          <cell r="C102">
            <v>9352925</v>
          </cell>
          <cell r="D102" t="str">
            <v>Sebert Wood Comm.Primary Schoo</v>
          </cell>
        </row>
        <row r="103">
          <cell r="A103">
            <v>341</v>
          </cell>
          <cell r="B103">
            <v>124685</v>
          </cell>
          <cell r="C103">
            <v>9352928</v>
          </cell>
          <cell r="D103" t="str">
            <v>Sandlings Primary School</v>
          </cell>
        </row>
        <row r="104">
          <cell r="A104">
            <v>307</v>
          </cell>
          <cell r="B104">
            <v>131962</v>
          </cell>
          <cell r="C104">
            <v>9352929</v>
          </cell>
          <cell r="D104" t="str">
            <v>Cedarwood CP School</v>
          </cell>
        </row>
        <row r="105">
          <cell r="A105">
            <v>274</v>
          </cell>
          <cell r="B105">
            <v>132836</v>
          </cell>
          <cell r="C105">
            <v>9352930</v>
          </cell>
          <cell r="D105" t="str">
            <v>Pipers Vale Community Primary School</v>
          </cell>
        </row>
        <row r="106">
          <cell r="A106">
            <v>238</v>
          </cell>
          <cell r="B106">
            <v>133605</v>
          </cell>
          <cell r="C106">
            <v>9352931</v>
          </cell>
          <cell r="D106" t="str">
            <v>Beaumont Community Primary Sch</v>
          </cell>
        </row>
        <row r="107">
          <cell r="A107">
            <v>400</v>
          </cell>
          <cell r="B107">
            <v>124686</v>
          </cell>
          <cell r="C107">
            <v>9353000</v>
          </cell>
          <cell r="D107" t="str">
            <v>Acton CEVCP School</v>
          </cell>
        </row>
        <row r="108">
          <cell r="A108">
            <v>405</v>
          </cell>
          <cell r="B108">
            <v>124688</v>
          </cell>
          <cell r="C108">
            <v>9353003</v>
          </cell>
          <cell r="D108" t="str">
            <v>Barnham CEVC Primary School</v>
          </cell>
        </row>
        <row r="109">
          <cell r="A109">
            <v>406</v>
          </cell>
          <cell r="B109">
            <v>124689</v>
          </cell>
          <cell r="C109">
            <v>9353004</v>
          </cell>
          <cell r="D109" t="str">
            <v>Barningham CEVCP</v>
          </cell>
        </row>
        <row r="110">
          <cell r="A110">
            <v>407</v>
          </cell>
          <cell r="B110">
            <v>124690</v>
          </cell>
          <cell r="C110">
            <v>9353005</v>
          </cell>
          <cell r="D110" t="str">
            <v>Barrow Primary School</v>
          </cell>
        </row>
        <row r="111">
          <cell r="A111">
            <v>409</v>
          </cell>
          <cell r="B111">
            <v>124691</v>
          </cell>
          <cell r="C111">
            <v>9353006</v>
          </cell>
          <cell r="D111" t="str">
            <v>Boxford CEVC Primary</v>
          </cell>
        </row>
        <row r="112">
          <cell r="A112">
            <v>412</v>
          </cell>
          <cell r="B112">
            <v>124692</v>
          </cell>
          <cell r="C112">
            <v>9353009</v>
          </cell>
          <cell r="D112" t="str">
            <v xml:space="preserve"> Bures C E V C Primary School</v>
          </cell>
        </row>
        <row r="113">
          <cell r="A113">
            <v>426</v>
          </cell>
          <cell r="B113">
            <v>124693</v>
          </cell>
          <cell r="C113">
            <v>9353010</v>
          </cell>
          <cell r="D113" t="str">
            <v>Cavendish CEVCP School</v>
          </cell>
        </row>
        <row r="114">
          <cell r="A114">
            <v>430</v>
          </cell>
          <cell r="B114">
            <v>124694</v>
          </cell>
          <cell r="C114">
            <v>9353013</v>
          </cell>
          <cell r="D114" t="str">
            <v>Cockfield CEVCP</v>
          </cell>
        </row>
        <row r="115">
          <cell r="A115">
            <v>224</v>
          </cell>
          <cell r="B115">
            <v>124695</v>
          </cell>
          <cell r="C115">
            <v>9353020</v>
          </cell>
          <cell r="D115" t="str">
            <v>Elmsett C of E VCP</v>
          </cell>
        </row>
        <row r="116">
          <cell r="A116">
            <v>513</v>
          </cell>
          <cell r="B116">
            <v>124698</v>
          </cell>
          <cell r="C116">
            <v>9353026</v>
          </cell>
          <cell r="D116" t="str">
            <v>Thurlow CEVCP School</v>
          </cell>
        </row>
        <row r="117">
          <cell r="A117">
            <v>445</v>
          </cell>
          <cell r="B117">
            <v>124699</v>
          </cell>
          <cell r="C117">
            <v>9353027</v>
          </cell>
          <cell r="D117" t="str">
            <v>Gt. Waldingfield CEVCP</v>
          </cell>
        </row>
        <row r="118">
          <cell r="A118">
            <v>446</v>
          </cell>
          <cell r="B118">
            <v>124700</v>
          </cell>
          <cell r="C118">
            <v>9353028</v>
          </cell>
          <cell r="D118" t="str">
            <v>Great Whelnetham Primary School</v>
          </cell>
        </row>
        <row r="119">
          <cell r="A119">
            <v>448</v>
          </cell>
          <cell r="B119">
            <v>124701</v>
          </cell>
          <cell r="C119">
            <v>9353029</v>
          </cell>
          <cell r="D119" t="str">
            <v>Hartest CEVC Primary</v>
          </cell>
        </row>
        <row r="120">
          <cell r="A120">
            <v>457</v>
          </cell>
          <cell r="B120">
            <v>124702</v>
          </cell>
          <cell r="C120">
            <v>9353036</v>
          </cell>
          <cell r="D120" t="str">
            <v>Honington CEVCP</v>
          </cell>
        </row>
        <row r="121">
          <cell r="A121">
            <v>458</v>
          </cell>
          <cell r="B121">
            <v>124703</v>
          </cell>
          <cell r="C121">
            <v>9353037</v>
          </cell>
          <cell r="D121" t="str">
            <v>Hopton CEVC Primary School</v>
          </cell>
        </row>
        <row r="122">
          <cell r="A122">
            <v>464</v>
          </cell>
          <cell r="B122">
            <v>124704</v>
          </cell>
          <cell r="C122">
            <v>9353040</v>
          </cell>
          <cell r="D122" t="str">
            <v>Ixworth CEVCP School</v>
          </cell>
        </row>
        <row r="123">
          <cell r="A123">
            <v>308</v>
          </cell>
          <cell r="B123">
            <v>124705</v>
          </cell>
          <cell r="C123">
            <v>9353042</v>
          </cell>
          <cell r="D123" t="str">
            <v>Kersey CEVCP School</v>
          </cell>
        </row>
        <row r="124">
          <cell r="A124">
            <v>468</v>
          </cell>
          <cell r="B124">
            <v>124706</v>
          </cell>
          <cell r="C124">
            <v>9353043</v>
          </cell>
          <cell r="D124" t="str">
            <v>All Saints' CEVCP</v>
          </cell>
        </row>
        <row r="125">
          <cell r="A125">
            <v>478</v>
          </cell>
          <cell r="B125">
            <v>124709</v>
          </cell>
          <cell r="C125">
            <v>9353048</v>
          </cell>
          <cell r="D125" t="str">
            <v>Moulton Primary</v>
          </cell>
        </row>
        <row r="126">
          <cell r="A126">
            <v>488</v>
          </cell>
          <cell r="B126">
            <v>124710</v>
          </cell>
          <cell r="C126">
            <v>9353049</v>
          </cell>
          <cell r="D126" t="str">
            <v>Norton CEVCP School</v>
          </cell>
        </row>
        <row r="127">
          <cell r="A127">
            <v>495</v>
          </cell>
          <cell r="B127">
            <v>124712</v>
          </cell>
          <cell r="C127">
            <v>9353056</v>
          </cell>
          <cell r="D127" t="str">
            <v>Risby CEVCP School</v>
          </cell>
        </row>
        <row r="128">
          <cell r="A128">
            <v>501</v>
          </cell>
          <cell r="B128">
            <v>124713</v>
          </cell>
          <cell r="C128">
            <v>9353058</v>
          </cell>
          <cell r="D128" t="str">
            <v>Stoke-by-Nayland CEVCP School</v>
          </cell>
        </row>
        <row r="129">
          <cell r="A129">
            <v>517</v>
          </cell>
          <cell r="B129">
            <v>124717</v>
          </cell>
          <cell r="C129">
            <v>9353064</v>
          </cell>
          <cell r="D129" t="str">
            <v>Walsham-le-Willows</v>
          </cell>
        </row>
        <row r="130">
          <cell r="A130">
            <v>338</v>
          </cell>
          <cell r="B130">
            <v>124718</v>
          </cell>
          <cell r="C130">
            <v>9353066</v>
          </cell>
          <cell r="D130" t="str">
            <v>Whatfield CEVC Primary School</v>
          </cell>
        </row>
        <row r="131">
          <cell r="A131">
            <v>202</v>
          </cell>
          <cell r="B131">
            <v>124719</v>
          </cell>
          <cell r="C131">
            <v>9353074</v>
          </cell>
          <cell r="D131" t="str">
            <v>Bawdsey VCP School</v>
          </cell>
        </row>
        <row r="132">
          <cell r="A132">
            <v>10</v>
          </cell>
          <cell r="B132">
            <v>124720</v>
          </cell>
          <cell r="C132">
            <v>9353075</v>
          </cell>
          <cell r="D132" t="str">
            <v>Bedfield CEVCP School</v>
          </cell>
        </row>
        <row r="133">
          <cell r="A133">
            <v>11</v>
          </cell>
          <cell r="B133">
            <v>124721</v>
          </cell>
          <cell r="C133">
            <v>9353076</v>
          </cell>
          <cell r="D133" t="str">
            <v>Benhall St.Mary's Primary</v>
          </cell>
        </row>
        <row r="134">
          <cell r="A134">
            <v>206</v>
          </cell>
          <cell r="B134">
            <v>124723</v>
          </cell>
          <cell r="C134">
            <v>9353078</v>
          </cell>
          <cell r="D134" t="str">
            <v>Bramford CEVCP School</v>
          </cell>
        </row>
        <row r="135">
          <cell r="A135">
            <v>14</v>
          </cell>
          <cell r="B135">
            <v>124724</v>
          </cell>
          <cell r="C135">
            <v>9353079</v>
          </cell>
          <cell r="D135" t="str">
            <v>Brampton CEVCP</v>
          </cell>
        </row>
        <row r="136">
          <cell r="A136">
            <v>20</v>
          </cell>
          <cell r="B136">
            <v>124725</v>
          </cell>
          <cell r="C136">
            <v>9353081</v>
          </cell>
          <cell r="D136" t="str">
            <v>Charsfield C.E.V.C.P. School</v>
          </cell>
        </row>
        <row r="137">
          <cell r="A137">
            <v>22</v>
          </cell>
          <cell r="B137">
            <v>124727</v>
          </cell>
          <cell r="C137">
            <v>9353083</v>
          </cell>
          <cell r="D137" t="str">
            <v>Corton V.A. Primary</v>
          </cell>
        </row>
        <row r="138">
          <cell r="A138">
            <v>26</v>
          </cell>
          <cell r="B138">
            <v>124728</v>
          </cell>
          <cell r="C138">
            <v>9353084</v>
          </cell>
          <cell r="D138" t="str">
            <v>Dennington CEVCP</v>
          </cell>
        </row>
        <row r="139">
          <cell r="A139">
            <v>223</v>
          </cell>
          <cell r="B139">
            <v>124729</v>
          </cell>
          <cell r="C139">
            <v>9353085</v>
          </cell>
          <cell r="D139" t="str">
            <v>East Bergholt VCP School</v>
          </cell>
        </row>
        <row r="140">
          <cell r="A140">
            <v>36</v>
          </cell>
          <cell r="B140">
            <v>124731</v>
          </cell>
          <cell r="C140">
            <v>9353089</v>
          </cell>
          <cell r="D140" t="str">
            <v>Fressingfield Primary</v>
          </cell>
        </row>
        <row r="141">
          <cell r="A141">
            <v>444</v>
          </cell>
          <cell r="B141">
            <v>124732</v>
          </cell>
          <cell r="C141">
            <v>9353090</v>
          </cell>
          <cell r="D141" t="str">
            <v>Great Finborough CEVCP</v>
          </cell>
        </row>
        <row r="142">
          <cell r="A142">
            <v>449</v>
          </cell>
          <cell r="B142">
            <v>124733</v>
          </cell>
          <cell r="C142">
            <v>9353091</v>
          </cell>
          <cell r="D142" t="str">
            <v>Haughley</v>
          </cell>
        </row>
        <row r="143">
          <cell r="A143">
            <v>243</v>
          </cell>
          <cell r="B143">
            <v>124734</v>
          </cell>
          <cell r="C143">
            <v>9353092</v>
          </cell>
          <cell r="D143" t="str">
            <v>Hintlesham and Chattisham VC</v>
          </cell>
        </row>
        <row r="144">
          <cell r="A144">
            <v>50</v>
          </cell>
          <cell r="B144">
            <v>124735</v>
          </cell>
          <cell r="C144">
            <v>9353093</v>
          </cell>
          <cell r="D144" t="str">
            <v>Kelsale CEVCP</v>
          </cell>
        </row>
        <row r="145">
          <cell r="A145">
            <v>80</v>
          </cell>
          <cell r="B145">
            <v>124737</v>
          </cell>
          <cell r="C145">
            <v>9353096</v>
          </cell>
          <cell r="D145" t="str">
            <v>Mellis CEVCP School</v>
          </cell>
        </row>
        <row r="146">
          <cell r="A146">
            <v>93</v>
          </cell>
          <cell r="B146">
            <v>124741</v>
          </cell>
          <cell r="C146">
            <v>9353101</v>
          </cell>
          <cell r="D146" t="str">
            <v>Ringsfield CEVCP School</v>
          </cell>
        </row>
        <row r="147">
          <cell r="A147">
            <v>102</v>
          </cell>
          <cell r="B147">
            <v>124742</v>
          </cell>
          <cell r="C147">
            <v>9353102</v>
          </cell>
          <cell r="D147" t="str">
            <v>Stradbroke VCP School</v>
          </cell>
        </row>
        <row r="148">
          <cell r="A148">
            <v>328</v>
          </cell>
          <cell r="B148">
            <v>124743</v>
          </cell>
          <cell r="C148">
            <v>9353103</v>
          </cell>
          <cell r="D148" t="str">
            <v>Stutton Primary</v>
          </cell>
        </row>
        <row r="149">
          <cell r="A149">
            <v>331</v>
          </cell>
          <cell r="B149">
            <v>124744</v>
          </cell>
          <cell r="C149">
            <v>9353104</v>
          </cell>
          <cell r="D149" t="str">
            <v>Tattingstone CEVCP School</v>
          </cell>
        </row>
        <row r="150">
          <cell r="A150">
            <v>106</v>
          </cell>
          <cell r="B150">
            <v>124745</v>
          </cell>
          <cell r="C150">
            <v>9353105</v>
          </cell>
          <cell r="D150" t="str">
            <v>Thorndon CEVCP School</v>
          </cell>
        </row>
        <row r="151">
          <cell r="A151">
            <v>110</v>
          </cell>
          <cell r="B151">
            <v>124746</v>
          </cell>
          <cell r="C151">
            <v>9353108</v>
          </cell>
          <cell r="D151" t="str">
            <v>Wetheringsett V.C. Primary</v>
          </cell>
        </row>
        <row r="152">
          <cell r="A152">
            <v>112</v>
          </cell>
          <cell r="B152">
            <v>124747</v>
          </cell>
          <cell r="C152">
            <v>9353109</v>
          </cell>
          <cell r="D152" t="str">
            <v>Wilby V.C. Primary School</v>
          </cell>
        </row>
        <row r="153">
          <cell r="A153">
            <v>113</v>
          </cell>
          <cell r="B153">
            <v>124748</v>
          </cell>
          <cell r="C153">
            <v>9353111</v>
          </cell>
          <cell r="D153" t="str">
            <v>Worlingham C of E Primary School</v>
          </cell>
        </row>
        <row r="154">
          <cell r="A154">
            <v>216</v>
          </cell>
          <cell r="B154">
            <v>124749</v>
          </cell>
          <cell r="C154">
            <v>9353112</v>
          </cell>
          <cell r="D154" t="str">
            <v>Capel St Mary CE Primary</v>
          </cell>
        </row>
        <row r="155">
          <cell r="A155">
            <v>114</v>
          </cell>
          <cell r="B155">
            <v>124750</v>
          </cell>
          <cell r="C155">
            <v>9353113</v>
          </cell>
          <cell r="D155" t="str">
            <v>Worlingworth</v>
          </cell>
        </row>
        <row r="156">
          <cell r="A156">
            <v>12</v>
          </cell>
          <cell r="B156">
            <v>124751</v>
          </cell>
          <cell r="C156">
            <v>9353114</v>
          </cell>
          <cell r="D156" t="str">
            <v>Blundeston CEVCP School</v>
          </cell>
        </row>
        <row r="157">
          <cell r="A157">
            <v>203</v>
          </cell>
          <cell r="B157">
            <v>124754</v>
          </cell>
          <cell r="C157">
            <v>9353117</v>
          </cell>
          <cell r="D157" t="str">
            <v>Bentley CEVCP</v>
          </cell>
        </row>
        <row r="158">
          <cell r="A158">
            <v>217</v>
          </cell>
          <cell r="B158">
            <v>124755</v>
          </cell>
          <cell r="C158">
            <v>9353121</v>
          </cell>
          <cell r="D158" t="str">
            <v>Chelmondiston CEVCP School</v>
          </cell>
        </row>
        <row r="159">
          <cell r="A159">
            <v>496</v>
          </cell>
          <cell r="B159">
            <v>124756</v>
          </cell>
          <cell r="C159">
            <v>9353123</v>
          </cell>
          <cell r="D159" t="str">
            <v>Rougham Primary School</v>
          </cell>
        </row>
        <row r="160">
          <cell r="A160">
            <v>507</v>
          </cell>
          <cell r="B160">
            <v>124757</v>
          </cell>
          <cell r="C160">
            <v>9353124</v>
          </cell>
          <cell r="D160" t="str">
            <v>St Gregory CEVCP School</v>
          </cell>
        </row>
        <row r="161">
          <cell r="A161">
            <v>17</v>
          </cell>
          <cell r="B161">
            <v>124758</v>
          </cell>
          <cell r="C161">
            <v>9353125</v>
          </cell>
          <cell r="D161" t="str">
            <v>Botesdale</v>
          </cell>
        </row>
        <row r="162">
          <cell r="A162">
            <v>481</v>
          </cell>
          <cell r="B162">
            <v>124761</v>
          </cell>
          <cell r="C162">
            <v>9353305</v>
          </cell>
          <cell r="D162" t="str">
            <v>All Saints CEVA Primary</v>
          </cell>
        </row>
        <row r="163">
          <cell r="A163">
            <v>421</v>
          </cell>
          <cell r="B163">
            <v>124762</v>
          </cell>
          <cell r="C163">
            <v>9353308</v>
          </cell>
          <cell r="D163" t="str">
            <v>St.Edmundsbury CEVA Primary School</v>
          </cell>
        </row>
        <row r="164">
          <cell r="A164">
            <v>509</v>
          </cell>
          <cell r="B164">
            <v>124763</v>
          </cell>
          <cell r="C164">
            <v>9353310</v>
          </cell>
          <cell r="D164" t="str">
            <v>St. Joseph's RC Primary School</v>
          </cell>
        </row>
        <row r="165">
          <cell r="A165">
            <v>420</v>
          </cell>
          <cell r="B165">
            <v>124764</v>
          </cell>
          <cell r="C165">
            <v>9353311</v>
          </cell>
          <cell r="D165" t="str">
            <v>St Edmunds Catholic Primary</v>
          </cell>
        </row>
        <row r="166">
          <cell r="A166">
            <v>432</v>
          </cell>
          <cell r="B166">
            <v>124770</v>
          </cell>
          <cell r="C166">
            <v>9353322</v>
          </cell>
          <cell r="D166" t="str">
            <v>Creeting St Mary CEVAP</v>
          </cell>
        </row>
        <row r="167">
          <cell r="A167">
            <v>31</v>
          </cell>
          <cell r="B167">
            <v>124771</v>
          </cell>
          <cell r="C167">
            <v>9353323</v>
          </cell>
          <cell r="D167" t="str">
            <v>St Peter &amp; St  Paul CEVAP</v>
          </cell>
        </row>
        <row r="168">
          <cell r="A168">
            <v>101</v>
          </cell>
          <cell r="B168">
            <v>124772</v>
          </cell>
          <cell r="C168">
            <v>9353327</v>
          </cell>
          <cell r="D168" t="str">
            <v>Stonham Aspal Church of England Aided Primary School</v>
          </cell>
        </row>
        <row r="169">
          <cell r="A169">
            <v>25</v>
          </cell>
          <cell r="B169">
            <v>124774</v>
          </cell>
          <cell r="C169">
            <v>9353329</v>
          </cell>
          <cell r="D169" t="str">
            <v>Sir Robert Hitcham CEVAP</v>
          </cell>
        </row>
        <row r="170">
          <cell r="A170">
            <v>35</v>
          </cell>
          <cell r="B170">
            <v>124775</v>
          </cell>
          <cell r="C170">
            <v>9353330</v>
          </cell>
          <cell r="D170" t="str">
            <v>Framlingham Sir Robert Hitcham's CEVAP School</v>
          </cell>
        </row>
        <row r="171">
          <cell r="A171">
            <v>56</v>
          </cell>
          <cell r="B171">
            <v>124776</v>
          </cell>
          <cell r="C171">
            <v>9353331</v>
          </cell>
          <cell r="D171" t="str">
            <v>All Saints CEVAP. Laxfield</v>
          </cell>
        </row>
        <row r="172">
          <cell r="A172">
            <v>317</v>
          </cell>
          <cell r="B172">
            <v>124777</v>
          </cell>
          <cell r="C172">
            <v>9353332</v>
          </cell>
          <cell r="D172" t="str">
            <v>Orford CEVAP School</v>
          </cell>
        </row>
        <row r="173">
          <cell r="A173">
            <v>284</v>
          </cell>
          <cell r="B173">
            <v>124781</v>
          </cell>
          <cell r="C173">
            <v>9353337</v>
          </cell>
          <cell r="D173" t="str">
            <v>St. John's CEVAP School</v>
          </cell>
        </row>
        <row r="174">
          <cell r="A174">
            <v>285</v>
          </cell>
          <cell r="B174">
            <v>124782</v>
          </cell>
          <cell r="C174">
            <v>9353338</v>
          </cell>
          <cell r="D174" t="str">
            <v>St Margaret's CEVAP School</v>
          </cell>
        </row>
        <row r="175">
          <cell r="A175">
            <v>288</v>
          </cell>
          <cell r="B175">
            <v>124783</v>
          </cell>
          <cell r="C175">
            <v>9353339</v>
          </cell>
          <cell r="D175" t="str">
            <v>Saint Matthew's CEVAP School</v>
          </cell>
        </row>
        <row r="176">
          <cell r="A176">
            <v>289</v>
          </cell>
          <cell r="B176">
            <v>124784</v>
          </cell>
          <cell r="C176">
            <v>9353340</v>
          </cell>
          <cell r="D176" t="str">
            <v>St. Mary's Catholic Primary</v>
          </cell>
        </row>
        <row r="177">
          <cell r="A177">
            <v>291</v>
          </cell>
          <cell r="B177">
            <v>124785</v>
          </cell>
          <cell r="C177">
            <v>9353341</v>
          </cell>
          <cell r="D177" t="str">
            <v>St. Pancras Catholic Primary</v>
          </cell>
        </row>
        <row r="178">
          <cell r="A178">
            <v>287</v>
          </cell>
          <cell r="B178">
            <v>124786</v>
          </cell>
          <cell r="C178">
            <v>9353342</v>
          </cell>
          <cell r="D178" t="str">
            <v>St Marks Catholic Primary Schl</v>
          </cell>
        </row>
        <row r="179">
          <cell r="A179">
            <v>425</v>
          </cell>
          <cell r="B179">
            <v>134362</v>
          </cell>
          <cell r="C179">
            <v>9353343</v>
          </cell>
          <cell r="D179" t="str">
            <v>Abbots Green Community Primary</v>
          </cell>
        </row>
        <row r="180">
          <cell r="A180">
            <v>320</v>
          </cell>
          <cell r="B180">
            <v>134882</v>
          </cell>
          <cell r="C180">
            <v>9353346</v>
          </cell>
          <cell r="D180" t="str">
            <v>Rendlesham Community Primary</v>
          </cell>
        </row>
        <row r="181">
          <cell r="A181">
            <v>560</v>
          </cell>
          <cell r="B181">
            <v>124802</v>
          </cell>
          <cell r="C181">
            <v>9354024</v>
          </cell>
          <cell r="D181" t="str">
            <v>THURSTON COMMUNITY COLLEGE</v>
          </cell>
        </row>
        <row r="182">
          <cell r="A182">
            <v>558</v>
          </cell>
          <cell r="B182">
            <v>124818</v>
          </cell>
          <cell r="C182">
            <v>9354057</v>
          </cell>
          <cell r="D182" t="str">
            <v>Stowmarket High School</v>
          </cell>
        </row>
        <row r="183">
          <cell r="A183">
            <v>370</v>
          </cell>
          <cell r="B183">
            <v>124840</v>
          </cell>
          <cell r="C183">
            <v>9354090</v>
          </cell>
          <cell r="D183" t="str">
            <v>Northgate High School</v>
          </cell>
        </row>
        <row r="184">
          <cell r="A184">
            <v>356</v>
          </cell>
          <cell r="B184">
            <v>124846</v>
          </cell>
          <cell r="C184">
            <v>9354096</v>
          </cell>
          <cell r="D184" t="str">
            <v>Claydon High School</v>
          </cell>
        </row>
        <row r="185">
          <cell r="A185">
            <v>552</v>
          </cell>
          <cell r="B185">
            <v>124856</v>
          </cell>
          <cell r="C185">
            <v>9354500</v>
          </cell>
          <cell r="D185" t="str">
            <v>King Edward VI School</v>
          </cell>
        </row>
        <row r="186">
          <cell r="A186">
            <v>553</v>
          </cell>
          <cell r="B186">
            <v>124861</v>
          </cell>
          <cell r="C186">
            <v>9354600</v>
          </cell>
          <cell r="D186" t="str">
            <v>St Benedict's School</v>
          </cell>
        </row>
        <row r="187">
          <cell r="A187">
            <v>157</v>
          </cell>
          <cell r="B187">
            <v>136438</v>
          </cell>
          <cell r="C187">
            <v>9354605</v>
          </cell>
          <cell r="D187" t="str">
            <v>Pakefield School</v>
          </cell>
        </row>
        <row r="188">
          <cell r="A188">
            <v>233</v>
          </cell>
          <cell r="B188">
            <v>138117</v>
          </cell>
          <cell r="C188">
            <v>9352000</v>
          </cell>
          <cell r="D188" t="str">
            <v>Langer Primary Academy</v>
          </cell>
        </row>
        <row r="189">
          <cell r="A189">
            <v>262</v>
          </cell>
          <cell r="B189">
            <v>139803</v>
          </cell>
          <cell r="C189">
            <v>9352001</v>
          </cell>
          <cell r="D189" t="str">
            <v>Gusford Primary School</v>
          </cell>
        </row>
        <row r="190">
          <cell r="A190">
            <v>411</v>
          </cell>
          <cell r="B190">
            <v>136316</v>
          </cell>
          <cell r="C190">
            <v>9352003</v>
          </cell>
          <cell r="D190" t="str">
            <v>Forest Academy</v>
          </cell>
        </row>
        <row r="191">
          <cell r="A191">
            <v>73</v>
          </cell>
          <cell r="B191">
            <v>139804</v>
          </cell>
          <cell r="C191">
            <v>9352006</v>
          </cell>
          <cell r="D191" t="str">
            <v>Westwood Primary School</v>
          </cell>
        </row>
        <row r="192">
          <cell r="A192">
            <v>453</v>
          </cell>
          <cell r="B192">
            <v>140044</v>
          </cell>
          <cell r="C192">
            <v>9352010</v>
          </cell>
          <cell r="D192" t="str">
            <v>Westfield Academy</v>
          </cell>
        </row>
        <row r="193">
          <cell r="A193">
            <v>61</v>
          </cell>
          <cell r="B193">
            <v>140573</v>
          </cell>
          <cell r="C193">
            <v>9352014</v>
          </cell>
          <cell r="D193" t="str">
            <v>Red Oak Primary School</v>
          </cell>
        </row>
        <row r="194">
          <cell r="A194">
            <v>292</v>
          </cell>
          <cell r="B194">
            <v>140822</v>
          </cell>
          <cell r="C194">
            <v>9352017</v>
          </cell>
          <cell r="D194" t="str">
            <v>Sidegate Primary School</v>
          </cell>
        </row>
        <row r="195">
          <cell r="A195">
            <v>484</v>
          </cell>
          <cell r="B195">
            <v>142993</v>
          </cell>
          <cell r="C195">
            <v>9352022</v>
          </cell>
          <cell r="D195" t="str">
            <v>Laureate Community Academy</v>
          </cell>
        </row>
        <row r="196">
          <cell r="A196">
            <v>77</v>
          </cell>
          <cell r="B196">
            <v>140823</v>
          </cell>
          <cell r="C196">
            <v>9352025</v>
          </cell>
          <cell r="D196" t="str">
            <v>Grove Primary School</v>
          </cell>
        </row>
        <row r="197">
          <cell r="A197">
            <v>267</v>
          </cell>
          <cell r="B197">
            <v>140887</v>
          </cell>
          <cell r="C197">
            <v>9352027</v>
          </cell>
          <cell r="D197" t="str">
            <v>Hillside Primary</v>
          </cell>
        </row>
        <row r="198">
          <cell r="A198">
            <v>423</v>
          </cell>
          <cell r="B198">
            <v>140998</v>
          </cell>
          <cell r="C198">
            <v>9352029</v>
          </cell>
          <cell r="D198" t="str">
            <v>Tollgate Primary School</v>
          </cell>
        </row>
        <row r="199">
          <cell r="A199">
            <v>521</v>
          </cell>
          <cell r="B199">
            <v>142995</v>
          </cell>
          <cell r="C199">
            <v>9352030</v>
          </cell>
          <cell r="D199" t="str">
            <v>Wickhambrook Community Primary</v>
          </cell>
        </row>
        <row r="200">
          <cell r="A200">
            <v>522</v>
          </cell>
          <cell r="B200">
            <v>142566</v>
          </cell>
          <cell r="C200">
            <v>9352031</v>
          </cell>
          <cell r="D200" t="str">
            <v>Woolpit Primary Academy</v>
          </cell>
        </row>
        <row r="201">
          <cell r="A201">
            <v>454</v>
          </cell>
          <cell r="B201">
            <v>138161</v>
          </cell>
          <cell r="C201">
            <v>9352036</v>
          </cell>
          <cell r="D201" t="str">
            <v>Place Farm Primary Academy</v>
          </cell>
        </row>
        <row r="202">
          <cell r="A202">
            <v>450</v>
          </cell>
          <cell r="B202">
            <v>141546</v>
          </cell>
          <cell r="C202">
            <v>9352040</v>
          </cell>
          <cell r="D202" t="str">
            <v>Burton End Primary Academy</v>
          </cell>
        </row>
        <row r="203">
          <cell r="A203">
            <v>52</v>
          </cell>
          <cell r="B203">
            <v>141172</v>
          </cell>
          <cell r="C203">
            <v>9352043</v>
          </cell>
          <cell r="D203" t="str">
            <v>Kessingland CofE Primary Academy</v>
          </cell>
        </row>
        <row r="204">
          <cell r="A204">
            <v>447</v>
          </cell>
          <cell r="B204">
            <v>141371</v>
          </cell>
          <cell r="C204">
            <v>9352047</v>
          </cell>
          <cell r="D204" t="str">
            <v>Coupals Primary Academy</v>
          </cell>
        </row>
        <row r="205">
          <cell r="A205">
            <v>251</v>
          </cell>
          <cell r="B205">
            <v>141372</v>
          </cell>
          <cell r="C205">
            <v>9352048</v>
          </cell>
          <cell r="D205" t="str">
            <v>Castle Hill Infant School</v>
          </cell>
        </row>
        <row r="206">
          <cell r="A206">
            <v>252</v>
          </cell>
          <cell r="B206">
            <v>141373</v>
          </cell>
          <cell r="C206">
            <v>9352050</v>
          </cell>
          <cell r="D206" t="str">
            <v>Castle Hill Junior</v>
          </cell>
        </row>
        <row r="207">
          <cell r="A207">
            <v>440</v>
          </cell>
          <cell r="B207">
            <v>141406</v>
          </cell>
          <cell r="C207">
            <v>9352051</v>
          </cell>
          <cell r="D207" t="str">
            <v>Glemsford Primary Academy</v>
          </cell>
        </row>
        <row r="208">
          <cell r="A208">
            <v>92</v>
          </cell>
          <cell r="B208">
            <v>141702</v>
          </cell>
          <cell r="C208">
            <v>9352052</v>
          </cell>
          <cell r="D208" t="str">
            <v>Reydon Primary School</v>
          </cell>
        </row>
        <row r="209">
          <cell r="A209">
            <v>59</v>
          </cell>
          <cell r="B209">
            <v>141736</v>
          </cell>
          <cell r="C209">
            <v>9352053</v>
          </cell>
          <cell r="D209" t="str">
            <v>The Dell Primary School (Academy)</v>
          </cell>
        </row>
        <row r="210">
          <cell r="A210">
            <v>465</v>
          </cell>
          <cell r="B210">
            <v>139485</v>
          </cell>
          <cell r="C210">
            <v>9352054</v>
          </cell>
          <cell r="D210" t="str">
            <v>Kedington Primary</v>
          </cell>
        </row>
        <row r="211">
          <cell r="A211">
            <v>63</v>
          </cell>
          <cell r="B211">
            <v>141983</v>
          </cell>
          <cell r="C211">
            <v>9352056</v>
          </cell>
          <cell r="D211" t="str">
            <v>Phoenix St. Peter Academy</v>
          </cell>
        </row>
        <row r="212">
          <cell r="A212">
            <v>70</v>
          </cell>
          <cell r="B212">
            <v>141984</v>
          </cell>
          <cell r="C212">
            <v>9352057</v>
          </cell>
          <cell r="D212" t="str">
            <v>St. Margarets Primary Academy</v>
          </cell>
        </row>
        <row r="213">
          <cell r="A213">
            <v>295</v>
          </cell>
          <cell r="B213">
            <v>141985</v>
          </cell>
          <cell r="C213">
            <v>9352059</v>
          </cell>
          <cell r="D213" t="str">
            <v>Sprites Primary Academy</v>
          </cell>
        </row>
        <row r="214">
          <cell r="A214">
            <v>402</v>
          </cell>
          <cell r="B214">
            <v>143359</v>
          </cell>
          <cell r="C214">
            <v>9352060</v>
          </cell>
          <cell r="D214" t="str">
            <v>Bacton Community Primary School</v>
          </cell>
        </row>
        <row r="215">
          <cell r="A215">
            <v>6</v>
          </cell>
          <cell r="B215">
            <v>143492</v>
          </cell>
          <cell r="C215">
            <v>9352063</v>
          </cell>
          <cell r="D215" t="str">
            <v>The Albert Pye CP School</v>
          </cell>
        </row>
        <row r="216">
          <cell r="A216">
            <v>7</v>
          </cell>
          <cell r="B216">
            <v>143491</v>
          </cell>
          <cell r="C216">
            <v>9352064</v>
          </cell>
          <cell r="D216" t="str">
            <v>Ravensmere Infants School</v>
          </cell>
        </row>
        <row r="217">
          <cell r="A217">
            <v>64</v>
          </cell>
          <cell r="B217">
            <v>142016</v>
          </cell>
          <cell r="C217">
            <v>9352065</v>
          </cell>
          <cell r="D217" t="str">
            <v>Northfield St Nicholas Primary Academy</v>
          </cell>
        </row>
        <row r="218">
          <cell r="A218">
            <v>30</v>
          </cell>
          <cell r="B218">
            <v>141550</v>
          </cell>
          <cell r="C218">
            <v>9352073</v>
          </cell>
          <cell r="D218" t="str">
            <v>Easton Primary School</v>
          </cell>
        </row>
        <row r="219">
          <cell r="A219">
            <v>8</v>
          </cell>
          <cell r="B219">
            <v>142017</v>
          </cell>
          <cell r="C219">
            <v>9352078</v>
          </cell>
          <cell r="D219" t="str">
            <v>Beccles Primary Academy</v>
          </cell>
        </row>
        <row r="220">
          <cell r="A220">
            <v>45</v>
          </cell>
          <cell r="B220">
            <v>143074</v>
          </cell>
          <cell r="C220">
            <v>9352087</v>
          </cell>
          <cell r="D220" t="str">
            <v>St Edmund's Primary School</v>
          </cell>
        </row>
        <row r="221">
          <cell r="A221">
            <v>312</v>
          </cell>
          <cell r="B221">
            <v>142018</v>
          </cell>
          <cell r="C221">
            <v>9352090</v>
          </cell>
          <cell r="D221" t="str">
            <v>Martlesham Primary Academy</v>
          </cell>
        </row>
        <row r="222">
          <cell r="A222">
            <v>57</v>
          </cell>
          <cell r="B222">
            <v>141554</v>
          </cell>
          <cell r="C222">
            <v>9352091</v>
          </cell>
          <cell r="D222" t="str">
            <v>Leiston Primary School</v>
          </cell>
        </row>
        <row r="223">
          <cell r="A223">
            <v>81</v>
          </cell>
          <cell r="B223">
            <v>143069</v>
          </cell>
          <cell r="C223">
            <v>9352096</v>
          </cell>
          <cell r="D223" t="str">
            <v>Mendham Primary School &amp; Nursery</v>
          </cell>
        </row>
        <row r="224">
          <cell r="A224">
            <v>471</v>
          </cell>
          <cell r="B224">
            <v>143361</v>
          </cell>
          <cell r="C224">
            <v>9352097</v>
          </cell>
          <cell r="D224" t="str">
            <v>Mendlesham CP</v>
          </cell>
        </row>
        <row r="225">
          <cell r="A225">
            <v>511</v>
          </cell>
          <cell r="B225">
            <v>142026</v>
          </cell>
          <cell r="C225">
            <v>9352099</v>
          </cell>
          <cell r="D225" t="str">
            <v>Tudor Church of England Primary</v>
          </cell>
        </row>
        <row r="226">
          <cell r="A226">
            <v>474</v>
          </cell>
          <cell r="B226">
            <v>142027</v>
          </cell>
          <cell r="C226">
            <v>9352103</v>
          </cell>
          <cell r="D226" t="str">
            <v>Great Heath Academy</v>
          </cell>
        </row>
        <row r="227">
          <cell r="A227">
            <v>62</v>
          </cell>
          <cell r="B227">
            <v>142187</v>
          </cell>
          <cell r="C227">
            <v>9352104</v>
          </cell>
          <cell r="D227" t="str">
            <v>Gunton Primary Academy</v>
          </cell>
        </row>
        <row r="228">
          <cell r="A228">
            <v>60</v>
          </cell>
          <cell r="B228">
            <v>142580</v>
          </cell>
          <cell r="C228">
            <v>9352113</v>
          </cell>
          <cell r="D228" t="str">
            <v>Elm Tree Primary School (Academy)</v>
          </cell>
        </row>
        <row r="229">
          <cell r="A229">
            <v>16</v>
          </cell>
          <cell r="B229">
            <v>142770</v>
          </cell>
          <cell r="C229">
            <v>9352116</v>
          </cell>
          <cell r="D229" t="str">
            <v>St Edmund's Catholic Primary School</v>
          </cell>
        </row>
        <row r="230">
          <cell r="A230">
            <v>9</v>
          </cell>
          <cell r="B230">
            <v>142786</v>
          </cell>
          <cell r="C230">
            <v>9352120</v>
          </cell>
          <cell r="D230" t="str">
            <v>St Benet's Catholic Primary School</v>
          </cell>
        </row>
        <row r="231">
          <cell r="A231">
            <v>111</v>
          </cell>
          <cell r="B231">
            <v>141551</v>
          </cell>
          <cell r="C231">
            <v>9352123</v>
          </cell>
          <cell r="D231" t="str">
            <v>Wickham Market Primary School</v>
          </cell>
        </row>
        <row r="232">
          <cell r="A232">
            <v>67</v>
          </cell>
          <cell r="B232">
            <v>141640</v>
          </cell>
          <cell r="C232">
            <v>9352145</v>
          </cell>
          <cell r="D232" t="str">
            <v>Pakefield Primary School</v>
          </cell>
        </row>
        <row r="233">
          <cell r="A233">
            <v>13</v>
          </cell>
          <cell r="B233">
            <v>143050</v>
          </cell>
          <cell r="C233">
            <v>9352150</v>
          </cell>
          <cell r="D233" t="str">
            <v>Bramfield Church of England Primary School</v>
          </cell>
        </row>
        <row r="234">
          <cell r="A234">
            <v>469</v>
          </cell>
          <cell r="B234">
            <v>143147</v>
          </cell>
          <cell r="C234">
            <v>9352155</v>
          </cell>
          <cell r="D234" t="str">
            <v>Long Melford Church of England Primary School</v>
          </cell>
        </row>
        <row r="235">
          <cell r="A235">
            <v>283</v>
          </cell>
          <cell r="B235">
            <v>141819</v>
          </cell>
          <cell r="C235">
            <v>9352158</v>
          </cell>
          <cell r="D235" t="str">
            <v>St Helen's Primary School</v>
          </cell>
        </row>
        <row r="236">
          <cell r="A236">
            <v>256</v>
          </cell>
          <cell r="B236">
            <v>141591</v>
          </cell>
          <cell r="C236">
            <v>9352159</v>
          </cell>
          <cell r="D236" t="str">
            <v>Cliff Lane Primary</v>
          </cell>
        </row>
        <row r="237">
          <cell r="A237">
            <v>303</v>
          </cell>
          <cell r="B237">
            <v>141849</v>
          </cell>
          <cell r="C237">
            <v>9352927</v>
          </cell>
          <cell r="D237" t="str">
            <v>Whitton Community Primary School</v>
          </cell>
        </row>
        <row r="238">
          <cell r="A238">
            <v>404</v>
          </cell>
          <cell r="B238">
            <v>143056</v>
          </cell>
          <cell r="C238">
            <v>9353002</v>
          </cell>
          <cell r="D238" t="str">
            <v>Bardwell CEVC Primary</v>
          </cell>
        </row>
        <row r="239">
          <cell r="A239">
            <v>441</v>
          </cell>
          <cell r="B239">
            <v>142547</v>
          </cell>
          <cell r="C239">
            <v>9353025</v>
          </cell>
          <cell r="D239" t="str">
            <v>Great Barton Church of England Primary Academy</v>
          </cell>
        </row>
        <row r="240">
          <cell r="A240">
            <v>492</v>
          </cell>
          <cell r="B240">
            <v>142554</v>
          </cell>
          <cell r="C240">
            <v>9353054</v>
          </cell>
          <cell r="D240" t="str">
            <v>Rattlesden C of E Primary Academy</v>
          </cell>
        </row>
        <row r="241">
          <cell r="A241">
            <v>514</v>
          </cell>
          <cell r="B241">
            <v>142562</v>
          </cell>
          <cell r="C241">
            <v>9353062</v>
          </cell>
          <cell r="D241" t="str">
            <v>Thurston CE Primary Academy</v>
          </cell>
        </row>
        <row r="242">
          <cell r="A242">
            <v>316</v>
          </cell>
          <cell r="B242">
            <v>142994</v>
          </cell>
          <cell r="C242">
            <v>9353097</v>
          </cell>
          <cell r="D242" t="str">
            <v>Nacton Church of England Primary School</v>
          </cell>
        </row>
        <row r="243">
          <cell r="A243">
            <v>489</v>
          </cell>
          <cell r="B243">
            <v>143070</v>
          </cell>
          <cell r="C243">
            <v>9353098</v>
          </cell>
          <cell r="D243" t="str">
            <v>Old Newton CEVCP School</v>
          </cell>
        </row>
        <row r="244">
          <cell r="A244">
            <v>86</v>
          </cell>
          <cell r="B244">
            <v>143071</v>
          </cell>
          <cell r="C244">
            <v>9353099</v>
          </cell>
          <cell r="D244" t="str">
            <v>Palgrave CEVCP School</v>
          </cell>
        </row>
        <row r="245">
          <cell r="A245">
            <v>325</v>
          </cell>
          <cell r="B245">
            <v>142595</v>
          </cell>
          <cell r="C245">
            <v>9353115</v>
          </cell>
          <cell r="D245" t="str">
            <v>Sproughton Church of England Primary School</v>
          </cell>
        </row>
        <row r="246">
          <cell r="A246">
            <v>38</v>
          </cell>
          <cell r="B246">
            <v>143065</v>
          </cell>
          <cell r="C246">
            <v>9353116</v>
          </cell>
          <cell r="D246" t="str">
            <v>Gislingham CEVC Primary School</v>
          </cell>
        </row>
        <row r="247">
          <cell r="A247">
            <v>240</v>
          </cell>
          <cell r="B247">
            <v>142597</v>
          </cell>
          <cell r="C247">
            <v>9353302</v>
          </cell>
          <cell r="D247" t="str">
            <v>St Mary's Church of England Primary School</v>
          </cell>
        </row>
        <row r="248">
          <cell r="A248">
            <v>437</v>
          </cell>
          <cell r="B248">
            <v>139149</v>
          </cell>
          <cell r="C248">
            <v>9353312</v>
          </cell>
          <cell r="D248" t="str">
            <v>Elveden Primary</v>
          </cell>
        </row>
        <row r="249">
          <cell r="A249">
            <v>472</v>
          </cell>
          <cell r="B249">
            <v>137419</v>
          </cell>
          <cell r="C249">
            <v>9353314</v>
          </cell>
          <cell r="D249" t="str">
            <v>St Mary's CofE Academy</v>
          </cell>
        </row>
        <row r="250">
          <cell r="A250">
            <v>487</v>
          </cell>
          <cell r="B250">
            <v>139448</v>
          </cell>
          <cell r="C250">
            <v>9353318</v>
          </cell>
          <cell r="D250" t="str">
            <v>St Louis RCVAP School</v>
          </cell>
        </row>
        <row r="251">
          <cell r="A251">
            <v>344</v>
          </cell>
          <cell r="B251">
            <v>142598</v>
          </cell>
          <cell r="C251">
            <v>9353328</v>
          </cell>
          <cell r="D251" t="str">
            <v>St Mary's Church Of England Primary School Woodbridge</v>
          </cell>
        </row>
        <row r="252">
          <cell r="A252">
            <v>72</v>
          </cell>
          <cell r="B252">
            <v>142806</v>
          </cell>
          <cell r="C252">
            <v>9353335</v>
          </cell>
          <cell r="D252" t="str">
            <v>St Mary's RC Primary Lowestoft</v>
          </cell>
        </row>
        <row r="253">
          <cell r="A253">
            <v>253</v>
          </cell>
          <cell r="B253">
            <v>141842</v>
          </cell>
          <cell r="C253">
            <v>9353344</v>
          </cell>
          <cell r="D253" t="str">
            <v>The Oaks Primary School</v>
          </cell>
        </row>
        <row r="254">
          <cell r="A254">
            <v>505</v>
          </cell>
          <cell r="B254">
            <v>143360</v>
          </cell>
          <cell r="C254">
            <v>9353345</v>
          </cell>
          <cell r="D254" t="str">
            <v>Cedars Park Community Primary</v>
          </cell>
        </row>
        <row r="255">
          <cell r="A255">
            <v>527</v>
          </cell>
          <cell r="B255">
            <v>137179</v>
          </cell>
          <cell r="C255">
            <v>9354029</v>
          </cell>
          <cell r="D255" t="str">
            <v>Horringer Court Middle School</v>
          </cell>
        </row>
        <row r="256">
          <cell r="A256">
            <v>531</v>
          </cell>
          <cell r="B256">
            <v>137180</v>
          </cell>
          <cell r="C256">
            <v>9354030</v>
          </cell>
          <cell r="D256" t="str">
            <v>Westley Middle School</v>
          </cell>
        </row>
        <row r="257">
          <cell r="A257">
            <v>551</v>
          </cell>
          <cell r="B257">
            <v>136990</v>
          </cell>
          <cell r="C257">
            <v>9354000</v>
          </cell>
          <cell r="D257" t="str">
            <v>County Upper School</v>
          </cell>
        </row>
        <row r="258">
          <cell r="A258">
            <v>990</v>
          </cell>
          <cell r="B258">
            <v>136757</v>
          </cell>
          <cell r="C258">
            <v>9354001</v>
          </cell>
          <cell r="D258" t="str">
            <v>Stour Valley Community School</v>
          </cell>
        </row>
        <row r="259">
          <cell r="A259">
            <v>170</v>
          </cell>
          <cell r="B259">
            <v>137134</v>
          </cell>
          <cell r="C259">
            <v>9354002</v>
          </cell>
          <cell r="D259" t="str">
            <v>East Point Academy</v>
          </cell>
        </row>
        <row r="260">
          <cell r="A260">
            <v>350</v>
          </cell>
          <cell r="B260">
            <v>137321</v>
          </cell>
          <cell r="C260">
            <v>9354003</v>
          </cell>
          <cell r="D260" t="str">
            <v>Felixstowe Academy</v>
          </cell>
        </row>
        <row r="261">
          <cell r="A261">
            <v>556</v>
          </cell>
          <cell r="B261">
            <v>138162</v>
          </cell>
          <cell r="C261">
            <v>9354004</v>
          </cell>
          <cell r="D261" t="str">
            <v>Castle Manor Academy</v>
          </cell>
        </row>
        <row r="262">
          <cell r="A262">
            <v>373</v>
          </cell>
          <cell r="B262">
            <v>137674</v>
          </cell>
          <cell r="C262">
            <v>9354006</v>
          </cell>
          <cell r="D262" t="str">
            <v>Ormiston Endeavour Academy</v>
          </cell>
        </row>
        <row r="263">
          <cell r="A263">
            <v>365</v>
          </cell>
          <cell r="B263">
            <v>138373</v>
          </cell>
          <cell r="C263">
            <v>9354007</v>
          </cell>
          <cell r="D263" t="str">
            <v>Chantry Academy</v>
          </cell>
        </row>
        <row r="264">
          <cell r="A264">
            <v>559</v>
          </cell>
          <cell r="B264">
            <v>138506</v>
          </cell>
          <cell r="C264">
            <v>9354008</v>
          </cell>
          <cell r="D264" t="str">
            <v>Ormiston Sudbury Academy</v>
          </cell>
        </row>
        <row r="265">
          <cell r="A265">
            <v>991</v>
          </cell>
          <cell r="B265">
            <v>138250</v>
          </cell>
          <cell r="C265">
            <v>9354009</v>
          </cell>
          <cell r="D265" t="str">
            <v>IES Breckland</v>
          </cell>
        </row>
        <row r="266">
          <cell r="A266">
            <v>992</v>
          </cell>
          <cell r="B266">
            <v>138273</v>
          </cell>
          <cell r="C266">
            <v>9354010</v>
          </cell>
          <cell r="D266" t="str">
            <v>Saxmundham Free School</v>
          </cell>
        </row>
        <row r="267">
          <cell r="A267">
            <v>993</v>
          </cell>
          <cell r="B267">
            <v>138274</v>
          </cell>
          <cell r="C267">
            <v>9354016</v>
          </cell>
          <cell r="D267" t="str">
            <v>Beccles Free School</v>
          </cell>
        </row>
        <row r="268">
          <cell r="A268">
            <v>361</v>
          </cell>
          <cell r="B268">
            <v>136918</v>
          </cell>
          <cell r="C268">
            <v>9354017</v>
          </cell>
          <cell r="D268" t="str">
            <v>Hadleigh High School</v>
          </cell>
        </row>
        <row r="269">
          <cell r="A269">
            <v>555</v>
          </cell>
          <cell r="B269">
            <v>141639</v>
          </cell>
          <cell r="C269">
            <v>9354019</v>
          </cell>
          <cell r="D269" t="str">
            <v>Thomas Gainsborough School</v>
          </cell>
        </row>
        <row r="270">
          <cell r="A270">
            <v>169</v>
          </cell>
          <cell r="B270">
            <v>139403</v>
          </cell>
          <cell r="C270">
            <v>9354032</v>
          </cell>
          <cell r="D270" t="str">
            <v>Ormiston Denes Academy</v>
          </cell>
        </row>
        <row r="271">
          <cell r="A271">
            <v>561</v>
          </cell>
          <cell r="B271">
            <v>139867</v>
          </cell>
          <cell r="C271">
            <v>9354033</v>
          </cell>
          <cell r="D271" t="str">
            <v>Mildenhall College Academy</v>
          </cell>
        </row>
        <row r="272">
          <cell r="A272">
            <v>371</v>
          </cell>
          <cell r="B272">
            <v>140032</v>
          </cell>
          <cell r="C272">
            <v>9354034</v>
          </cell>
          <cell r="D272" t="str">
            <v>Stoke High School - Ormiston Academy</v>
          </cell>
        </row>
        <row r="273">
          <cell r="A273">
            <v>994</v>
          </cell>
          <cell r="B273">
            <v>140047</v>
          </cell>
          <cell r="C273">
            <v>9354035</v>
          </cell>
          <cell r="D273" t="str">
            <v>Ixworth Free School</v>
          </cell>
        </row>
        <row r="274">
          <cell r="A274">
            <v>166</v>
          </cell>
          <cell r="B274">
            <v>136271</v>
          </cell>
          <cell r="C274">
            <v>9354036</v>
          </cell>
          <cell r="D274" t="str">
            <v>Hartismere School</v>
          </cell>
        </row>
        <row r="275">
          <cell r="A275">
            <v>165</v>
          </cell>
          <cell r="B275">
            <v>136782</v>
          </cell>
          <cell r="C275">
            <v>9354040</v>
          </cell>
          <cell r="D275" t="str">
            <v>Thomas Mills High School</v>
          </cell>
        </row>
        <row r="276">
          <cell r="A276">
            <v>557</v>
          </cell>
          <cell r="B276">
            <v>140669</v>
          </cell>
          <cell r="C276">
            <v>9354041</v>
          </cell>
          <cell r="D276" t="str">
            <v>Newmarket Academy</v>
          </cell>
        </row>
        <row r="277">
          <cell r="A277">
            <v>599</v>
          </cell>
          <cell r="B277">
            <v>140969</v>
          </cell>
          <cell r="C277">
            <v>9354042</v>
          </cell>
          <cell r="D277" t="str">
            <v>Sybil Andrews Academy</v>
          </cell>
        </row>
        <row r="278">
          <cell r="A278">
            <v>167</v>
          </cell>
          <cell r="B278">
            <v>141236</v>
          </cell>
          <cell r="C278">
            <v>9354043</v>
          </cell>
          <cell r="D278" t="str">
            <v>Alde Valley Academy</v>
          </cell>
        </row>
        <row r="279">
          <cell r="A279">
            <v>171</v>
          </cell>
          <cell r="B279">
            <v>142759</v>
          </cell>
          <cell r="C279">
            <v>9354045</v>
          </cell>
          <cell r="D279" t="str">
            <v>Benjamin Britten Academy of Music and Mathematics</v>
          </cell>
        </row>
        <row r="280">
          <cell r="A280">
            <v>175</v>
          </cell>
          <cell r="B280">
            <v>137901</v>
          </cell>
          <cell r="C280">
            <v>9354051</v>
          </cell>
          <cell r="D280" t="str">
            <v>Stradbroke High School</v>
          </cell>
        </row>
        <row r="281">
          <cell r="A281">
            <v>155</v>
          </cell>
          <cell r="B281">
            <v>137055</v>
          </cell>
          <cell r="C281">
            <v>9354056</v>
          </cell>
          <cell r="D281" t="str">
            <v>Sir John Leman High School</v>
          </cell>
        </row>
        <row r="282">
          <cell r="A282">
            <v>156</v>
          </cell>
          <cell r="B282">
            <v>136998</v>
          </cell>
          <cell r="C282">
            <v>9354075</v>
          </cell>
          <cell r="D282" t="str">
            <v>Bungay High School</v>
          </cell>
        </row>
        <row r="283">
          <cell r="A283">
            <v>378</v>
          </cell>
          <cell r="B283">
            <v>136834</v>
          </cell>
          <cell r="C283">
            <v>9354076</v>
          </cell>
          <cell r="D283" t="str">
            <v>Farlingaye High School</v>
          </cell>
        </row>
        <row r="284">
          <cell r="A284">
            <v>366</v>
          </cell>
          <cell r="B284">
            <v>136827</v>
          </cell>
          <cell r="C284">
            <v>9354092</v>
          </cell>
          <cell r="D284" t="str">
            <v>Copleston High School</v>
          </cell>
        </row>
        <row r="285">
          <cell r="A285">
            <v>375</v>
          </cell>
          <cell r="B285">
            <v>139288</v>
          </cell>
          <cell r="C285">
            <v>9354095</v>
          </cell>
          <cell r="D285" t="str">
            <v>Westbourne Academy</v>
          </cell>
        </row>
        <row r="286">
          <cell r="A286">
            <v>357</v>
          </cell>
          <cell r="B286">
            <v>137218</v>
          </cell>
          <cell r="C286">
            <v>9354097</v>
          </cell>
          <cell r="D286" t="str">
            <v>East Bergholt High School</v>
          </cell>
        </row>
        <row r="287">
          <cell r="A287">
            <v>362</v>
          </cell>
          <cell r="B287">
            <v>137208</v>
          </cell>
          <cell r="C287">
            <v>9354098</v>
          </cell>
          <cell r="D287" t="str">
            <v>Holbrook Academy</v>
          </cell>
        </row>
        <row r="288">
          <cell r="A288">
            <v>376</v>
          </cell>
          <cell r="B288">
            <v>136969</v>
          </cell>
          <cell r="C288">
            <v>9354099</v>
          </cell>
          <cell r="D288" t="str">
            <v>Kesgrave High School</v>
          </cell>
        </row>
        <row r="289">
          <cell r="A289">
            <v>554</v>
          </cell>
          <cell r="B289">
            <v>136322</v>
          </cell>
          <cell r="C289">
            <v>9354102</v>
          </cell>
          <cell r="D289" t="str">
            <v>Samuel Ward Academy</v>
          </cell>
        </row>
        <row r="290">
          <cell r="A290">
            <v>562</v>
          </cell>
          <cell r="B290">
            <v>143362</v>
          </cell>
          <cell r="C290">
            <v>9354103</v>
          </cell>
          <cell r="D290" t="str">
            <v>Stowupland High School</v>
          </cell>
        </row>
        <row r="291">
          <cell r="A291">
            <v>159</v>
          </cell>
          <cell r="B291">
            <v>136416</v>
          </cell>
          <cell r="C291">
            <v>9354504</v>
          </cell>
          <cell r="D291" t="str">
            <v>Debenham High School</v>
          </cell>
        </row>
        <row r="292">
          <cell r="A292">
            <v>372</v>
          </cell>
          <cell r="B292">
            <v>137849</v>
          </cell>
          <cell r="C292">
            <v>9354603</v>
          </cell>
          <cell r="D292" t="str">
            <v>St Alban's Catholic High School</v>
          </cell>
        </row>
        <row r="293">
          <cell r="A293">
            <v>368</v>
          </cell>
          <cell r="B293">
            <v>136453</v>
          </cell>
          <cell r="C293">
            <v>9354606</v>
          </cell>
          <cell r="D293" t="str">
            <v>Ipswich Academy</v>
          </cell>
        </row>
        <row r="294">
          <cell r="A294">
            <v>483</v>
          </cell>
          <cell r="B294">
            <v>124546</v>
          </cell>
          <cell r="C294">
            <v>9352023</v>
          </cell>
          <cell r="D294" t="str">
            <v>Houldsworth Valley Primary</v>
          </cell>
        </row>
        <row r="295">
          <cell r="A295">
            <v>512</v>
          </cell>
          <cell r="B295">
            <v>124560</v>
          </cell>
          <cell r="C295">
            <v>9352044</v>
          </cell>
          <cell r="D295" t="str">
            <v>Woodhall C.P. School</v>
          </cell>
        </row>
        <row r="296">
          <cell r="A296">
            <v>270</v>
          </cell>
          <cell r="B296">
            <v>124649</v>
          </cell>
          <cell r="C296">
            <v>9352161</v>
          </cell>
          <cell r="D296" t="str">
            <v>Murrayfield Primary School</v>
          </cell>
        </row>
        <row r="297">
          <cell r="A297">
            <v>119</v>
          </cell>
          <cell r="B297">
            <v>124621</v>
          </cell>
          <cell r="C297">
            <v>9352128</v>
          </cell>
          <cell r="D297" t="str">
            <v>Yoxford Primary</v>
          </cell>
        </row>
        <row r="298">
          <cell r="A298">
            <v>225</v>
          </cell>
          <cell r="B298">
            <v>124730</v>
          </cell>
          <cell r="C298">
            <v>9353086</v>
          </cell>
          <cell r="D298" t="str">
            <v>Eyke Church of England Voluntary Controlled Primary School</v>
          </cell>
        </row>
        <row r="299">
          <cell r="A299">
            <v>455</v>
          </cell>
          <cell r="B299">
            <v>124769</v>
          </cell>
          <cell r="C299">
            <v>9353320</v>
          </cell>
          <cell r="D299" t="str">
            <v>St Felix RCVA Primary School</v>
          </cell>
        </row>
        <row r="300">
          <cell r="A300">
            <v>82</v>
          </cell>
          <cell r="B300">
            <v>124600</v>
          </cell>
          <cell r="C300">
            <v>9352098</v>
          </cell>
          <cell r="D300" t="str">
            <v>Middleton County Primary</v>
          </cell>
        </row>
        <row r="301">
          <cell r="A301">
            <v>515</v>
          </cell>
          <cell r="B301">
            <v>124716</v>
          </cell>
          <cell r="C301">
            <v>9353063</v>
          </cell>
          <cell r="D301" t="str">
            <v>St Christopher's CEVCP School</v>
          </cell>
        </row>
        <row r="302">
          <cell r="A302">
            <v>0</v>
          </cell>
          <cell r="D302" t="str">
            <v>School</v>
          </cell>
        </row>
        <row r="310">
          <cell r="A310" t="str">
            <v>000 - School</v>
          </cell>
        </row>
        <row r="311">
          <cell r="A311" t="str">
            <v xml:space="preserve">001 - Aldeburgh Primary School </v>
          </cell>
        </row>
        <row r="312">
          <cell r="A312" t="str">
            <v xml:space="preserve">005 - Barnby &amp; North Cover Community Primary </v>
          </cell>
        </row>
        <row r="313">
          <cell r="A313" t="str">
            <v>006 - The Albert Pye Community Primary School</v>
          </cell>
        </row>
        <row r="314">
          <cell r="A314" t="str">
            <v>007 - Ravensmere Infant School</v>
          </cell>
        </row>
        <row r="315">
          <cell r="A315" t="str">
            <v>008 - Beccles Primary Academy</v>
          </cell>
        </row>
        <row r="316">
          <cell r="A316" t="str">
            <v>009 - St Benet's Catholic Primary School</v>
          </cell>
        </row>
        <row r="317">
          <cell r="A317" t="str">
            <v>010 - Bedfield C of E VCP School</v>
          </cell>
        </row>
        <row r="318">
          <cell r="A318" t="str">
            <v>011 - Benhall St Mary's C of E VCP School</v>
          </cell>
        </row>
        <row r="319">
          <cell r="A319" t="str">
            <v>012 - Blundeston C of E VCP School</v>
          </cell>
        </row>
        <row r="320">
          <cell r="A320" t="str">
            <v>013 - Bramfield C of E VCP School</v>
          </cell>
        </row>
        <row r="321">
          <cell r="A321" t="str">
            <v>014 - Brampton C of E VCP School</v>
          </cell>
        </row>
        <row r="322">
          <cell r="A322" t="str">
            <v>015 - Bungay Primary School</v>
          </cell>
        </row>
        <row r="323">
          <cell r="A323" t="str">
            <v>016 - St Edmund's Catholic Primary School, Bungay</v>
          </cell>
        </row>
        <row r="324">
          <cell r="A324" t="str">
            <v>017 - St Botolph's CEVCP School</v>
          </cell>
        </row>
        <row r="325">
          <cell r="A325" t="str">
            <v>019 - Carlton Colville Primary School</v>
          </cell>
        </row>
        <row r="326">
          <cell r="A326" t="str">
            <v>020 - Charsfield CEVCP School</v>
          </cell>
        </row>
        <row r="327">
          <cell r="A327" t="str">
            <v>022 - Corton CEVCP School</v>
          </cell>
        </row>
        <row r="328">
          <cell r="A328" t="str">
            <v>023 - Coldfair Green CP School</v>
          </cell>
        </row>
        <row r="329">
          <cell r="A329" t="str">
            <v>025 - Sir Robert Hitcham's CEVAP School, Debenham</v>
          </cell>
        </row>
        <row r="330">
          <cell r="A330" t="str">
            <v>026 - Dennington CEVCP School</v>
          </cell>
        </row>
        <row r="331">
          <cell r="A331" t="str">
            <v>029 - Earl Soham Community Primary School</v>
          </cell>
        </row>
        <row r="332">
          <cell r="A332" t="str">
            <v>030 - Easton Community Primary School</v>
          </cell>
        </row>
        <row r="333">
          <cell r="A333" t="str">
            <v>031 - St Peter and St Paul CEVAP School</v>
          </cell>
        </row>
        <row r="334">
          <cell r="A334" t="str">
            <v>035 - Sir Robert Hitcham's CEVAP School, Framlingham</v>
          </cell>
        </row>
        <row r="335">
          <cell r="A335" t="str">
            <v>036 - Fressingfield CEVCP School</v>
          </cell>
        </row>
        <row r="336">
          <cell r="A336" t="str">
            <v>038 - Gislingham CEVCP School</v>
          </cell>
        </row>
        <row r="337">
          <cell r="A337" t="str">
            <v>041 - Edgar Sewter Community Primary School</v>
          </cell>
        </row>
        <row r="338">
          <cell r="A338" t="str">
            <v>042 - Helmingham Community Primary School</v>
          </cell>
        </row>
        <row r="339">
          <cell r="A339" t="str">
            <v>044 - Holton St Peter Community Primary School</v>
          </cell>
        </row>
        <row r="340">
          <cell r="A340" t="str">
            <v>045 - St Edmund's Primary School, Hoxne</v>
          </cell>
        </row>
        <row r="341">
          <cell r="A341" t="str">
            <v>048 - Ilketshall St Lawrence School</v>
          </cell>
        </row>
        <row r="342">
          <cell r="A342" t="str">
            <v>050 - Kelsale CEVCP School</v>
          </cell>
        </row>
        <row r="343">
          <cell r="A343" t="str">
            <v>052 - Kessingland CEVCP School</v>
          </cell>
        </row>
        <row r="344">
          <cell r="A344" t="str">
            <v>056 - All Saints CEVAP School, Laxfield</v>
          </cell>
        </row>
        <row r="345">
          <cell r="A345" t="str">
            <v>057 - Leiston Primary School</v>
          </cell>
        </row>
        <row r="346">
          <cell r="A346" t="str">
            <v>059 - Dell Primary School</v>
          </cell>
        </row>
        <row r="347">
          <cell r="A347" t="str">
            <v>060 - Elm Tree Community Primary School</v>
          </cell>
        </row>
        <row r="348">
          <cell r="A348" t="str">
            <v>061 - Red Oak Primary</v>
          </cell>
        </row>
        <row r="349">
          <cell r="A349" t="str">
            <v>062 - Gunton Community Primary School</v>
          </cell>
        </row>
        <row r="350">
          <cell r="A350" t="str">
            <v>063 - Meadow Community Primary School</v>
          </cell>
        </row>
        <row r="351">
          <cell r="A351" t="str">
            <v>064 - Northfield St Nicholas Primary School</v>
          </cell>
        </row>
        <row r="352">
          <cell r="A352" t="str">
            <v>065 - Poplars Community Primary School</v>
          </cell>
        </row>
        <row r="353">
          <cell r="A353" t="str">
            <v>067 - Pakefield Primary School</v>
          </cell>
        </row>
        <row r="354">
          <cell r="A354" t="str">
            <v>068 - Roman Hill Primary School</v>
          </cell>
        </row>
        <row r="355">
          <cell r="A355" t="str">
            <v>070 - St Margaret's Community Primary School, Lowestoft</v>
          </cell>
        </row>
        <row r="356">
          <cell r="A356" t="str">
            <v>072 - St Mary's RC Primary School, Lowestoft</v>
          </cell>
        </row>
        <row r="357">
          <cell r="A357" t="str">
            <v>073 - Westwood Primary School</v>
          </cell>
        </row>
        <row r="358">
          <cell r="A358" t="str">
            <v>074 - Woods Loke Community Primary School</v>
          </cell>
        </row>
        <row r="359">
          <cell r="A359" t="str">
            <v>075 - Oulton Broad Primary School</v>
          </cell>
        </row>
        <row r="360">
          <cell r="A360" t="str">
            <v>077 - Grove Primary School</v>
          </cell>
        </row>
        <row r="361">
          <cell r="A361" t="str">
            <v>080 - Mellis CEVCP School</v>
          </cell>
        </row>
        <row r="362">
          <cell r="A362" t="str">
            <v>081 - Mendham Primary School</v>
          </cell>
        </row>
        <row r="363">
          <cell r="A363" t="str">
            <v>082 - Middleton Community Primary School</v>
          </cell>
        </row>
        <row r="364">
          <cell r="A364" t="str">
            <v>084 - Occold Primary School</v>
          </cell>
        </row>
        <row r="365">
          <cell r="A365" t="str">
            <v>086 - Palgrave CEVCP School</v>
          </cell>
        </row>
        <row r="366">
          <cell r="A366" t="str">
            <v>088 - Peasenhall Primary School</v>
          </cell>
        </row>
        <row r="367">
          <cell r="A367" t="str">
            <v>092 - Reydon Primary School</v>
          </cell>
        </row>
        <row r="368">
          <cell r="A368" t="str">
            <v>093 - Ringsfield CEVCP School</v>
          </cell>
        </row>
        <row r="369">
          <cell r="A369" t="str">
            <v>096 - Saxmundham Primary School</v>
          </cell>
        </row>
        <row r="370">
          <cell r="A370" t="str">
            <v>097 - Snape Community Primary School</v>
          </cell>
        </row>
        <row r="371">
          <cell r="A371" t="str">
            <v>098 - Somerleyton Primary School</v>
          </cell>
        </row>
        <row r="372">
          <cell r="A372" t="str">
            <v>099 - Southwold Primary School</v>
          </cell>
        </row>
        <row r="373">
          <cell r="A373" t="str">
            <v>101 - Stonham Aspal CEVAP School</v>
          </cell>
        </row>
        <row r="374">
          <cell r="A374" t="str">
            <v>102 - Stradbroke CEVCP School</v>
          </cell>
        </row>
        <row r="375">
          <cell r="A375" t="str">
            <v>106 - Thorndon CEVCP School</v>
          </cell>
        </row>
        <row r="376">
          <cell r="A376" t="str">
            <v>109 - Wenhaston Primary School</v>
          </cell>
        </row>
        <row r="377">
          <cell r="A377" t="str">
            <v>110 - Wetheringsett CEVCP School</v>
          </cell>
        </row>
        <row r="378">
          <cell r="A378" t="str">
            <v>111 - Wickham Market Community Primary School</v>
          </cell>
        </row>
        <row r="379">
          <cell r="A379" t="str">
            <v>112 - Wilby CEVCP School</v>
          </cell>
        </row>
        <row r="380">
          <cell r="A380" t="str">
            <v>113 - Worlingham CEVCP School</v>
          </cell>
        </row>
        <row r="381">
          <cell r="A381" t="str">
            <v>114 - Worlingworth CEVCP School</v>
          </cell>
        </row>
        <row r="382">
          <cell r="A382" t="str">
            <v>115 - Wortham Primary School</v>
          </cell>
        </row>
        <row r="383">
          <cell r="A383" t="str">
            <v>119 - Yoxford Primary School</v>
          </cell>
        </row>
        <row r="384">
          <cell r="A384" t="str">
            <v>155 - Sir John Leman High School</v>
          </cell>
        </row>
        <row r="385">
          <cell r="A385" t="str">
            <v>156 - Bungay High School</v>
          </cell>
        </row>
        <row r="386">
          <cell r="A386" t="str">
            <v>157 - Pakefield High School</v>
          </cell>
        </row>
        <row r="387">
          <cell r="A387" t="str">
            <v>159 - Debenham High School</v>
          </cell>
        </row>
        <row r="388">
          <cell r="A388" t="str">
            <v>165 - Thomas Mills High School</v>
          </cell>
        </row>
        <row r="389">
          <cell r="A389" t="str">
            <v>166 - Hartismere High School</v>
          </cell>
        </row>
        <row r="390">
          <cell r="A390" t="str">
            <v>167 - Alde Valley High School</v>
          </cell>
        </row>
        <row r="391">
          <cell r="A391" t="str">
            <v>169 - Ormiston Denes Academy</v>
          </cell>
        </row>
        <row r="392">
          <cell r="A392" t="str">
            <v>170 - East Point Academy</v>
          </cell>
        </row>
        <row r="393">
          <cell r="A393" t="str">
            <v>171 - Benjamin Britten High School</v>
          </cell>
        </row>
        <row r="394">
          <cell r="A394" t="str">
            <v>175 - Stradbroke High</v>
          </cell>
        </row>
        <row r="395">
          <cell r="A395" t="str">
            <v xml:space="preserve">202 - Bawdsey CEVCP School </v>
          </cell>
        </row>
        <row r="396">
          <cell r="A396" t="str">
            <v>203 - Bentley CEVCP School</v>
          </cell>
        </row>
        <row r="397">
          <cell r="A397" t="str">
            <v>205 - Bildeston Primary School</v>
          </cell>
        </row>
        <row r="398">
          <cell r="A398" t="str">
            <v>206 - Bramford CEVCP School</v>
          </cell>
        </row>
        <row r="399">
          <cell r="A399" t="str">
            <v>208 - Brooklands Primary School</v>
          </cell>
        </row>
        <row r="400">
          <cell r="A400" t="str">
            <v>211 - Bucklesham Primary School</v>
          </cell>
        </row>
        <row r="401">
          <cell r="A401" t="str">
            <v>216 - Capel St Mary CEVCP School</v>
          </cell>
        </row>
        <row r="402">
          <cell r="A402" t="str">
            <v>217 - Chelmondiston CEVCP School</v>
          </cell>
        </row>
        <row r="403">
          <cell r="A403" t="str">
            <v>219 - Claydon Primary School</v>
          </cell>
        </row>
        <row r="404">
          <cell r="A404" t="str">
            <v>220 - Copdock Primary School</v>
          </cell>
        </row>
        <row r="405">
          <cell r="A405" t="str">
            <v>223 - East Bergholt CEVCP School</v>
          </cell>
        </row>
        <row r="406">
          <cell r="A406" t="str">
            <v>224 - Elmsett CEVCP School</v>
          </cell>
        </row>
        <row r="407">
          <cell r="A407" t="str">
            <v>225 - Eyke CEVCP School</v>
          </cell>
        </row>
        <row r="408">
          <cell r="A408" t="str">
            <v>228 - Causton Junior School</v>
          </cell>
        </row>
        <row r="409">
          <cell r="A409" t="str">
            <v>229 - Colneis Junior School</v>
          </cell>
        </row>
        <row r="410">
          <cell r="A410" t="str">
            <v>230 - Fairfield Infant School</v>
          </cell>
        </row>
        <row r="411">
          <cell r="A411" t="str">
            <v>231 - Grange Community Primary School</v>
          </cell>
        </row>
        <row r="412">
          <cell r="A412" t="str">
            <v>232 - Kingsfleet Primary School</v>
          </cell>
        </row>
        <row r="413">
          <cell r="A413" t="str">
            <v>233 - Langer Primary School</v>
          </cell>
        </row>
        <row r="414">
          <cell r="A414" t="str">
            <v>234 - Maidstone Infant School</v>
          </cell>
        </row>
        <row r="415">
          <cell r="A415" t="str">
            <v>237 - Grundisburgh Primary School</v>
          </cell>
        </row>
        <row r="416">
          <cell r="A416" t="str">
            <v>238 - Beaumont Community Primary School</v>
          </cell>
        </row>
        <row r="417">
          <cell r="A417" t="str">
            <v>239 - Hadleigh Community Primary School</v>
          </cell>
        </row>
        <row r="418">
          <cell r="A418" t="str">
            <v>240 - St Mary's CEVAP School, Hadleigh</v>
          </cell>
        </row>
        <row r="419">
          <cell r="A419" t="str">
            <v>242 - Henley Primary School</v>
          </cell>
        </row>
        <row r="420">
          <cell r="A420" t="str">
            <v>243 - Hintlesham and Chattisham CEVCP School</v>
          </cell>
        </row>
        <row r="421">
          <cell r="A421" t="str">
            <v>245 - Holbrook Primary School</v>
          </cell>
        </row>
        <row r="422">
          <cell r="A422" t="str">
            <v>246 - Hollesley Primary School</v>
          </cell>
        </row>
        <row r="423">
          <cell r="A423" t="str">
            <v>249 - Broke Hall Community Primary School</v>
          </cell>
        </row>
        <row r="424">
          <cell r="A424" t="str">
            <v>250 - Britannia Primary School and Nursery</v>
          </cell>
        </row>
        <row r="425">
          <cell r="A425" t="str">
            <v>251 - Castle Hill Infant School</v>
          </cell>
        </row>
        <row r="426">
          <cell r="A426" t="str">
            <v>252 - Castle Hill Junior School</v>
          </cell>
        </row>
        <row r="427">
          <cell r="A427" t="str">
            <v>253 - The Oaks Community Primary School</v>
          </cell>
        </row>
        <row r="428">
          <cell r="A428" t="str">
            <v>256 - Cliff Lane Primary School</v>
          </cell>
        </row>
        <row r="429">
          <cell r="A429" t="str">
            <v>258 - Clifford Road Primary School</v>
          </cell>
        </row>
        <row r="430">
          <cell r="A430" t="str">
            <v>259 - Dale Hall Community Primary School</v>
          </cell>
        </row>
        <row r="431">
          <cell r="A431" t="str">
            <v>260 - The Willows Primary School</v>
          </cell>
        </row>
        <row r="432">
          <cell r="A432" t="str">
            <v>262 - Gusford Primary School</v>
          </cell>
        </row>
        <row r="433">
          <cell r="A433" t="str">
            <v>263 - Halifax Primary School</v>
          </cell>
        </row>
        <row r="434">
          <cell r="A434" t="str">
            <v>264 - Handford Hall Primary School</v>
          </cell>
        </row>
        <row r="435">
          <cell r="A435" t="str">
            <v>267 - Hillside Community Primary School</v>
          </cell>
        </row>
        <row r="436">
          <cell r="A436" t="str">
            <v>269 - Morland Primary School</v>
          </cell>
        </row>
        <row r="437">
          <cell r="A437" t="str">
            <v>270 - Murrayfield Community Primary School</v>
          </cell>
        </row>
        <row r="438">
          <cell r="A438" t="str">
            <v>273 - Ravenswood Primary School</v>
          </cell>
        </row>
        <row r="439">
          <cell r="A439" t="str">
            <v>274 - Pipers Vale Community Primary School</v>
          </cell>
        </row>
        <row r="440">
          <cell r="A440" t="str">
            <v>275 - Ranelagh Primary School</v>
          </cell>
        </row>
        <row r="441">
          <cell r="A441" t="str">
            <v>279 - Rose Hill Primary School</v>
          </cell>
        </row>
        <row r="442">
          <cell r="A442" t="str">
            <v>281 - Rushmere Hall Primary School</v>
          </cell>
        </row>
        <row r="443">
          <cell r="A443" t="str">
            <v>283 - St Helen's Primary School</v>
          </cell>
        </row>
        <row r="444">
          <cell r="A444" t="str">
            <v>284 - St John's CEVAP School</v>
          </cell>
        </row>
        <row r="445">
          <cell r="A445" t="str">
            <v>285 - St Margaret's CEVAP School, Ipswich</v>
          </cell>
        </row>
        <row r="446">
          <cell r="A446" t="str">
            <v>287 - St Mark's Catholic Primary School</v>
          </cell>
        </row>
        <row r="447">
          <cell r="A447" t="str">
            <v>288 - St Matthew's CEVAP School</v>
          </cell>
        </row>
        <row r="448">
          <cell r="A448" t="str">
            <v>289 - St Mary's Catholic Primary School, Ipswich</v>
          </cell>
        </row>
        <row r="449">
          <cell r="A449" t="str">
            <v>291 - St Pancras Catholic Primary School</v>
          </cell>
        </row>
        <row r="450">
          <cell r="A450" t="str">
            <v>292 - Sidegate Primary School</v>
          </cell>
        </row>
        <row r="451">
          <cell r="A451" t="str">
            <v>293 - Springfield Infant and Nursery School</v>
          </cell>
        </row>
        <row r="452">
          <cell r="A452" t="str">
            <v>294 - Springfield Junior School</v>
          </cell>
        </row>
        <row r="453">
          <cell r="A453" t="str">
            <v>295 - Sprites Primary School</v>
          </cell>
        </row>
        <row r="454">
          <cell r="A454" t="str">
            <v>300 - Whitehouse Community Primary School</v>
          </cell>
        </row>
        <row r="455">
          <cell r="A455" t="str">
            <v>303 - Whitton Community Primary School</v>
          </cell>
        </row>
        <row r="456">
          <cell r="A456" t="str">
            <v>307 - Cedarwood Community Primary School</v>
          </cell>
        </row>
        <row r="457">
          <cell r="A457" t="str">
            <v>308 - Kersey CEVCP School</v>
          </cell>
        </row>
        <row r="458">
          <cell r="A458" t="str">
            <v>309 - Heath Primary School</v>
          </cell>
        </row>
        <row r="459">
          <cell r="A459" t="str">
            <v>310 - Bealings School</v>
          </cell>
        </row>
        <row r="460">
          <cell r="A460" t="str">
            <v>311 - Birchwood Primary School</v>
          </cell>
        </row>
        <row r="461">
          <cell r="A461" t="str">
            <v>312 - Martlesham Primary School</v>
          </cell>
        </row>
        <row r="462">
          <cell r="A462" t="str">
            <v>313 - Gorseland Primary School</v>
          </cell>
        </row>
        <row r="463">
          <cell r="A463" t="str">
            <v>314 - Melton Primary School</v>
          </cell>
        </row>
        <row r="464">
          <cell r="A464" t="str">
            <v>316 - Nacton CEVCP School</v>
          </cell>
        </row>
        <row r="465">
          <cell r="A465" t="str">
            <v>317 - Orford CEVAP School</v>
          </cell>
        </row>
        <row r="466">
          <cell r="A466" t="str">
            <v>318 - Otley Primary School</v>
          </cell>
        </row>
        <row r="467">
          <cell r="A467" t="str">
            <v>320 - Rendlesham Community Primary School</v>
          </cell>
        </row>
        <row r="468">
          <cell r="A468" t="str">
            <v>322 - Shotley Community Primary School</v>
          </cell>
        </row>
        <row r="469">
          <cell r="A469" t="str">
            <v>324 - Somersham Primary School</v>
          </cell>
        </row>
        <row r="470">
          <cell r="A470" t="str">
            <v>325 - Sproughton CEVCP School</v>
          </cell>
        </row>
        <row r="471">
          <cell r="A471" t="str">
            <v>327 - Stratford St Mary Primary School</v>
          </cell>
        </row>
        <row r="472">
          <cell r="A472" t="str">
            <v>328 - Stutton CEVCP School</v>
          </cell>
        </row>
        <row r="473">
          <cell r="A473" t="str">
            <v>331 - Tattingstone CEVCP School</v>
          </cell>
        </row>
        <row r="474">
          <cell r="A474" t="str">
            <v>332 - Trimley St Martin Primary School</v>
          </cell>
        </row>
        <row r="475">
          <cell r="A475" t="str">
            <v>333 - Trimley St Mary Primary School</v>
          </cell>
        </row>
        <row r="476">
          <cell r="A476" t="str">
            <v>337 - Waldringfield Primary School</v>
          </cell>
        </row>
        <row r="477">
          <cell r="A477" t="str">
            <v>338 - Whatfield CEVCP School</v>
          </cell>
        </row>
        <row r="478">
          <cell r="A478" t="str">
            <v>339 - Witnesham Primary School</v>
          </cell>
        </row>
        <row r="479">
          <cell r="A479" t="str">
            <v>341 - Sandlings Primary School</v>
          </cell>
        </row>
        <row r="480">
          <cell r="A480" t="str">
            <v>342 - Woodbridge Primary School</v>
          </cell>
        </row>
        <row r="481">
          <cell r="A481" t="str">
            <v>343 - Kyson Primary School</v>
          </cell>
        </row>
        <row r="482">
          <cell r="A482" t="str">
            <v>344 - St Mary's CEVAP School, Woodbridge</v>
          </cell>
        </row>
        <row r="483">
          <cell r="A483" t="str">
            <v>350 - Felixstowe Academy</v>
          </cell>
        </row>
        <row r="484">
          <cell r="A484" t="str">
            <v>356 - Claydon High School</v>
          </cell>
        </row>
        <row r="485">
          <cell r="A485" t="str">
            <v>357 - East Bergholt High School</v>
          </cell>
        </row>
        <row r="486">
          <cell r="A486" t="str">
            <v>361 - Hadleigh High School</v>
          </cell>
        </row>
        <row r="487">
          <cell r="A487" t="str">
            <v>362 - Holbrook High School</v>
          </cell>
        </row>
        <row r="488">
          <cell r="A488" t="str">
            <v>365 - Suffolk New Academy</v>
          </cell>
        </row>
        <row r="489">
          <cell r="A489" t="str">
            <v>366 - Copleston High School</v>
          </cell>
        </row>
        <row r="490">
          <cell r="A490" t="str">
            <v>368 - Ipswich Academy</v>
          </cell>
        </row>
        <row r="491">
          <cell r="A491" t="str">
            <v>370 - Northgate High School</v>
          </cell>
        </row>
        <row r="492">
          <cell r="A492" t="str">
            <v>371 - Stoke High School</v>
          </cell>
        </row>
        <row r="493">
          <cell r="A493" t="str">
            <v>372 - St Alban's Catholic High School</v>
          </cell>
        </row>
        <row r="494">
          <cell r="A494" t="str">
            <v>373 - Ormiston Endeavour Academy</v>
          </cell>
        </row>
        <row r="495">
          <cell r="A495" t="str">
            <v>374 - Suffolk One</v>
          </cell>
        </row>
        <row r="496">
          <cell r="A496" t="str">
            <v>375 - Westbourne Sports College</v>
          </cell>
        </row>
        <row r="497">
          <cell r="A497" t="str">
            <v>376 - Kesgrave High School</v>
          </cell>
        </row>
        <row r="498">
          <cell r="A498" t="str">
            <v>378 - Farlingaye High School</v>
          </cell>
        </row>
        <row r="499">
          <cell r="A499" t="str">
            <v xml:space="preserve">400 - Acton CEVCP School </v>
          </cell>
        </row>
        <row r="500">
          <cell r="A500" t="str">
            <v xml:space="preserve">402 - Bacton Community Primary School </v>
          </cell>
        </row>
        <row r="501">
          <cell r="A501" t="str">
            <v>404 - Bardwell CEVCP School</v>
          </cell>
        </row>
        <row r="502">
          <cell r="A502" t="str">
            <v>405 - Barnham CEVCP School</v>
          </cell>
        </row>
        <row r="503">
          <cell r="A503" t="str">
            <v>406 - Barningham CEVCP School</v>
          </cell>
        </row>
        <row r="504">
          <cell r="A504" t="str">
            <v xml:space="preserve">407 - Barrow CEVCP School </v>
          </cell>
        </row>
        <row r="505">
          <cell r="A505" t="str">
            <v>409 - Boxford CEVCP School</v>
          </cell>
        </row>
        <row r="506">
          <cell r="A506" t="str">
            <v>411 - Forest Academy</v>
          </cell>
        </row>
        <row r="507">
          <cell r="A507" t="str">
            <v>412 - Bures CEVCP School</v>
          </cell>
        </row>
        <row r="508">
          <cell r="A508" t="str">
            <v>413 - The Glade Community Primary School</v>
          </cell>
        </row>
        <row r="509">
          <cell r="A509" t="str">
            <v>415 - Guildhall Feoffment Community Primary School</v>
          </cell>
        </row>
        <row r="510">
          <cell r="A510" t="str">
            <v>416 - Hardwick Primary School</v>
          </cell>
        </row>
        <row r="511">
          <cell r="A511" t="str">
            <v>417 - Howard Community Primary School</v>
          </cell>
        </row>
        <row r="512">
          <cell r="A512" t="str">
            <v>418 - Sebert Wood Community Primary School</v>
          </cell>
        </row>
        <row r="513">
          <cell r="A513" t="str">
            <v>420 - St Edmund's Catholic Primary School, Bury St Edmunds</v>
          </cell>
        </row>
        <row r="514">
          <cell r="A514" t="str">
            <v>421 - St Edmundsbury CEVAP School</v>
          </cell>
        </row>
        <row r="515">
          <cell r="A515" t="str">
            <v>422 - Sextons Manor Community Primary School</v>
          </cell>
        </row>
        <row r="516">
          <cell r="A516" t="str">
            <v>423 - Tollgate Primary School</v>
          </cell>
        </row>
        <row r="517">
          <cell r="A517" t="str">
            <v>424 - Westgate Community Primary School</v>
          </cell>
        </row>
        <row r="518">
          <cell r="A518" t="str">
            <v>425 - Abbots Green Community Primary School</v>
          </cell>
        </row>
        <row r="519">
          <cell r="A519" t="str">
            <v>426 - Cavendish CEVCP School</v>
          </cell>
        </row>
        <row r="520">
          <cell r="A520" t="str">
            <v>429 - Clare Community Primary School</v>
          </cell>
        </row>
        <row r="521">
          <cell r="A521" t="str">
            <v>430 - Cockfield CEVCP School</v>
          </cell>
        </row>
        <row r="522">
          <cell r="A522" t="str">
            <v>431 - Combs Ford Primary School</v>
          </cell>
        </row>
        <row r="523">
          <cell r="A523" t="str">
            <v>432 - Creeting St Mary CEVAP School</v>
          </cell>
        </row>
        <row r="524">
          <cell r="A524" t="str">
            <v>436 - Elmswell Community Primary School</v>
          </cell>
        </row>
        <row r="525">
          <cell r="A525" t="str">
            <v>437 - Elveden CEVAP School</v>
          </cell>
        </row>
        <row r="526">
          <cell r="A526" t="str">
            <v>440 - Glemsford Community Primary School</v>
          </cell>
        </row>
        <row r="527">
          <cell r="A527" t="str">
            <v>441 - Great Barton CEVCP School</v>
          </cell>
        </row>
        <row r="528">
          <cell r="A528" t="str">
            <v>442 - Wells Hall Community Primary School</v>
          </cell>
        </row>
        <row r="529">
          <cell r="A529" t="str">
            <v>443 - Pot Kiln Primary School</v>
          </cell>
        </row>
        <row r="530">
          <cell r="A530" t="str">
            <v>444 - Great Finborough CEVCP School</v>
          </cell>
        </row>
        <row r="531">
          <cell r="A531" t="str">
            <v>445 - Great Waldingfield CEVCP School</v>
          </cell>
        </row>
        <row r="532">
          <cell r="A532" t="str">
            <v>446 - Great Whelnetham CEVCP School</v>
          </cell>
        </row>
        <row r="533">
          <cell r="A533" t="str">
            <v>447 - Coupals Community Primary School</v>
          </cell>
        </row>
        <row r="534">
          <cell r="A534" t="str">
            <v>448 - Hartest CEVCP School</v>
          </cell>
        </row>
        <row r="535">
          <cell r="A535" t="str">
            <v>449 - Crawfords CEVCP School</v>
          </cell>
        </row>
        <row r="536">
          <cell r="A536" t="str">
            <v>450 - Burton End Community Primary School</v>
          </cell>
        </row>
        <row r="537">
          <cell r="A537" t="str">
            <v>451 - New Cangle Community Primary School</v>
          </cell>
        </row>
        <row r="538">
          <cell r="A538" t="str">
            <v>452 - Clements Community Primary School</v>
          </cell>
        </row>
        <row r="539">
          <cell r="A539" t="str">
            <v>453 - Westfield Community Primary School</v>
          </cell>
        </row>
        <row r="540">
          <cell r="A540" t="str">
            <v xml:space="preserve">454 - Place Farm Primary Academy </v>
          </cell>
        </row>
        <row r="541">
          <cell r="A541" t="str">
            <v>455 - St Felix Roman Catholic Primary School</v>
          </cell>
        </row>
        <row r="542">
          <cell r="A542" t="str">
            <v>457 - Honington CEVCP School</v>
          </cell>
        </row>
        <row r="543">
          <cell r="A543" t="str">
            <v>458 - Hopton CEVCP School</v>
          </cell>
        </row>
        <row r="544">
          <cell r="A544" t="str">
            <v>460 - Hundon Community Primary School</v>
          </cell>
        </row>
        <row r="545">
          <cell r="A545" t="str">
            <v>461 - Ickworth Park Primary School</v>
          </cell>
        </row>
        <row r="546">
          <cell r="A546" t="str">
            <v>464 - Ixworth CEVCP School</v>
          </cell>
        </row>
        <row r="547">
          <cell r="A547" t="str">
            <v>465 - Kedington Primary School</v>
          </cell>
        </row>
        <row r="548">
          <cell r="A548" t="str">
            <v>466 - Lakenheath Community Primary School</v>
          </cell>
        </row>
        <row r="549">
          <cell r="A549" t="str">
            <v>467 - Lavenham Community Primary School</v>
          </cell>
        </row>
        <row r="550">
          <cell r="A550" t="str">
            <v>468 - All Saints CEVCP School, Lawshall</v>
          </cell>
        </row>
        <row r="551">
          <cell r="A551" t="str">
            <v>469 - Long Melford CEVCP School</v>
          </cell>
        </row>
        <row r="552">
          <cell r="A552" t="str">
            <v>471 - Mendlesham Community Primary School</v>
          </cell>
        </row>
        <row r="553">
          <cell r="A553" t="str">
            <v>472 - St Mary's CEVAP School, Mildenhall</v>
          </cell>
        </row>
        <row r="554">
          <cell r="A554" t="str">
            <v xml:space="preserve">473 - Beck Row Primary School </v>
          </cell>
        </row>
        <row r="555">
          <cell r="A555" t="str">
            <v>474 - Great Heath Primary School</v>
          </cell>
        </row>
        <row r="556">
          <cell r="A556" t="str">
            <v>476 - West Row Community Primary School</v>
          </cell>
        </row>
        <row r="557">
          <cell r="A557" t="str">
            <v>478 - Moulton CEVCP School</v>
          </cell>
        </row>
        <row r="558">
          <cell r="A558" t="str">
            <v>479 - Nayland Primary School</v>
          </cell>
        </row>
        <row r="559">
          <cell r="A559" t="str">
            <v>480 - Bosmere Community Primary School</v>
          </cell>
        </row>
        <row r="560">
          <cell r="A560" t="str">
            <v xml:space="preserve">481 - All Saints CEVAP School, Newmarket </v>
          </cell>
        </row>
        <row r="561">
          <cell r="A561" t="str">
            <v>482 - Exning Primary School</v>
          </cell>
        </row>
        <row r="562">
          <cell r="A562" t="str">
            <v>483 - Houldsworth Valley Primary School</v>
          </cell>
        </row>
        <row r="563">
          <cell r="A563" t="str">
            <v>484 - Laureate Community Primary School and Nursery</v>
          </cell>
        </row>
        <row r="564">
          <cell r="A564" t="str">
            <v>486 - Paddocks Primary School</v>
          </cell>
        </row>
        <row r="565">
          <cell r="A565" t="str">
            <v>487 - St Louis Roman Catholic Primary School</v>
          </cell>
        </row>
        <row r="566">
          <cell r="A566" t="str">
            <v>488 - Norton CEVCP School</v>
          </cell>
        </row>
        <row r="567">
          <cell r="A567" t="str">
            <v>489 - Old Newton CEVCP School</v>
          </cell>
        </row>
        <row r="568">
          <cell r="A568" t="str">
            <v>492 - Rattlesden CEVCP School</v>
          </cell>
        </row>
        <row r="569">
          <cell r="A569" t="str">
            <v>494 - Ringshall School</v>
          </cell>
        </row>
        <row r="570">
          <cell r="A570" t="str">
            <v>495 - Risby CEVCP School</v>
          </cell>
        </row>
        <row r="571">
          <cell r="A571" t="str">
            <v>496 - Rougham CEVCP School</v>
          </cell>
        </row>
        <row r="572">
          <cell r="A572" t="str">
            <v>499 - Stanton Community Primary School</v>
          </cell>
        </row>
        <row r="573">
          <cell r="A573" t="str">
            <v>501 - Stoke-by-Nayland CEVCP School</v>
          </cell>
        </row>
        <row r="574">
          <cell r="A574" t="str">
            <v>502 - Chilton Community Primary School</v>
          </cell>
        </row>
        <row r="575">
          <cell r="A575" t="str">
            <v>503 - Abbots Hall Community Primary School</v>
          </cell>
        </row>
        <row r="576">
          <cell r="A576" t="str">
            <v>504 - Wood Ley Community Primary School</v>
          </cell>
        </row>
        <row r="577">
          <cell r="A577" t="str">
            <v>505 - Cedars Park Primary School</v>
          </cell>
        </row>
        <row r="578">
          <cell r="A578" t="str">
            <v>506 - The Freeman Community Primary School</v>
          </cell>
        </row>
        <row r="579">
          <cell r="A579" t="str">
            <v>507 - St Gregory CEVCP School</v>
          </cell>
        </row>
        <row r="580">
          <cell r="A580" t="str">
            <v>508 - Trinity CEVAP School</v>
          </cell>
        </row>
        <row r="581">
          <cell r="A581" t="str">
            <v>509 - St Joseph's Roman Catholic Primary School</v>
          </cell>
        </row>
        <row r="582">
          <cell r="A582" t="str">
            <v>511 - Tudor CEVCP School</v>
          </cell>
        </row>
        <row r="583">
          <cell r="A583" t="str">
            <v>512 - Woodhall Community Primary School</v>
          </cell>
        </row>
        <row r="584">
          <cell r="A584" t="str">
            <v>513 - Thurlow CEVCP School</v>
          </cell>
        </row>
        <row r="585">
          <cell r="A585" t="str">
            <v>514 - Thurston CEVCP School</v>
          </cell>
        </row>
        <row r="586">
          <cell r="A586" t="str">
            <v>515 - St Christopher's CEVCP School</v>
          </cell>
        </row>
        <row r="587">
          <cell r="A587" t="str">
            <v>517 - Walsham-le-Willows CEVCP School</v>
          </cell>
        </row>
        <row r="588">
          <cell r="A588" t="str">
            <v>521 - Wickhambrook Community Primary School</v>
          </cell>
        </row>
        <row r="589">
          <cell r="A589" t="str">
            <v>522 - Woolpit Community Primary School</v>
          </cell>
        </row>
        <row r="590">
          <cell r="A590" t="str">
            <v>527 - Horringer Court Middle School</v>
          </cell>
        </row>
        <row r="591">
          <cell r="A591" t="str">
            <v>528 - Howard Middle School</v>
          </cell>
        </row>
        <row r="592">
          <cell r="A592" t="str">
            <v>529 - St James CEVA Middle School</v>
          </cell>
        </row>
        <row r="593">
          <cell r="A593" t="str">
            <v>530 - St Louis Catholic Middle School</v>
          </cell>
        </row>
        <row r="594">
          <cell r="A594" t="str">
            <v>531 - Westley Middle School</v>
          </cell>
        </row>
        <row r="595">
          <cell r="A595" t="str">
            <v>532 - Hardwick Middle School</v>
          </cell>
        </row>
        <row r="596">
          <cell r="A596" t="str">
            <v>551 - County Upper School</v>
          </cell>
        </row>
        <row r="597">
          <cell r="A597" t="str">
            <v>552 - King Edward VI CEVC Upper School</v>
          </cell>
        </row>
        <row r="598">
          <cell r="A598" t="str">
            <v>553 - St Benedict's Catholic School</v>
          </cell>
        </row>
        <row r="599">
          <cell r="A599" t="str">
            <v>554 - Samuel Ward Academy</v>
          </cell>
        </row>
        <row r="600">
          <cell r="A600" t="str">
            <v>555 - Thomas Gainsborough School</v>
          </cell>
        </row>
        <row r="601">
          <cell r="A601" t="str">
            <v>556 - Castle Manor Academy</v>
          </cell>
        </row>
        <row r="602">
          <cell r="A602" t="str">
            <v>557 - Newmarket College</v>
          </cell>
        </row>
        <row r="603">
          <cell r="A603" t="str">
            <v>558 - Stowmarket High School</v>
          </cell>
        </row>
        <row r="604">
          <cell r="A604" t="str">
            <v>559 - Orminston Sudbury Academy</v>
          </cell>
        </row>
        <row r="605">
          <cell r="A605" t="str">
            <v>560 - Thurston Community College</v>
          </cell>
        </row>
        <row r="606">
          <cell r="A606" t="str">
            <v>561 - Mildenhall College Academy</v>
          </cell>
        </row>
        <row r="607">
          <cell r="A607" t="str">
            <v>562 - Stowupland High School</v>
          </cell>
        </row>
        <row r="608">
          <cell r="A608" t="str">
            <v>991 - Stour Valley Community School</v>
          </cell>
        </row>
        <row r="609">
          <cell r="A609" t="str">
            <v>992 - IES Breckland</v>
          </cell>
        </row>
        <row r="610">
          <cell r="A610" t="str">
            <v>993 - Saxmundham Free School</v>
          </cell>
        </row>
        <row r="611">
          <cell r="A611" t="str">
            <v>994 - Beccles Free School</v>
          </cell>
        </row>
        <row r="612">
          <cell r="A612" t="str">
            <v>999 - Ixworth Free School</v>
          </cell>
        </row>
        <row r="613">
          <cell r="A613" t="str">
            <v>599 - Sybil Andrews Academy</v>
          </cell>
        </row>
        <row r="614">
          <cell r="A614" t="str">
            <v>1001 - Churchill Free Special</v>
          </cell>
        </row>
        <row r="615">
          <cell r="A615" t="str">
            <v>195 - The Ashley School</v>
          </cell>
        </row>
        <row r="616">
          <cell r="A616" t="str">
            <v>196 - Warren School</v>
          </cell>
        </row>
        <row r="617">
          <cell r="A617" t="str">
            <v>393 - Stone Lodge Academy</v>
          </cell>
        </row>
        <row r="618">
          <cell r="A618" t="str">
            <v>395 - Thomas Wolsey School</v>
          </cell>
        </row>
        <row r="619">
          <cell r="A619" t="str">
            <v>396 - The Bridge School</v>
          </cell>
        </row>
        <row r="620">
          <cell r="A620" t="str">
            <v>575 - Priory School</v>
          </cell>
        </row>
        <row r="621">
          <cell r="A621" t="str">
            <v>576 - Riverwalk School</v>
          </cell>
        </row>
        <row r="622">
          <cell r="A622" t="str">
            <v>579 - Hillside Special School</v>
          </cell>
        </row>
        <row r="623">
          <cell r="A623" t="str">
            <v>176 - Old Warren House Pupil Referral Unit</v>
          </cell>
        </row>
        <row r="624">
          <cell r="A624" t="str">
            <v>187 - The Attic</v>
          </cell>
        </row>
        <row r="625">
          <cell r="A625" t="str">
            <v>189 - First Base (Lowestoft) Pupil Referral Unit</v>
          </cell>
        </row>
        <row r="626">
          <cell r="A626" t="str">
            <v>190 - Harbour Pupil Referral Unit</v>
          </cell>
        </row>
        <row r="627">
          <cell r="A627" t="str">
            <v>351 - Alderwood Pupil Referral Unit</v>
          </cell>
        </row>
        <row r="628">
          <cell r="A628" t="str">
            <v>352 - First Base (Ipswich) Pupil Referral Unit</v>
          </cell>
        </row>
        <row r="629">
          <cell r="A629" t="str">
            <v>353 - St Christopher's Pupil Referral Unit</v>
          </cell>
        </row>
        <row r="630">
          <cell r="A630" t="str">
            <v>367 - Parkside Pupil Referral Unit</v>
          </cell>
        </row>
        <row r="631">
          <cell r="A631" t="str">
            <v>389 - Westbridge Pupil Referral Unit</v>
          </cell>
        </row>
        <row r="632">
          <cell r="A632" t="str">
            <v>577 - Hampden House Pupil Referral Unit</v>
          </cell>
        </row>
        <row r="633">
          <cell r="A633" t="str">
            <v>580 - The Albany Centre Pupil Referral Unit</v>
          </cell>
        </row>
        <row r="634">
          <cell r="A634" t="str">
            <v>584 - The Kingsfield Centre Pupil Referral Unit</v>
          </cell>
        </row>
        <row r="635">
          <cell r="A635" t="str">
            <v>597 - First Base (BSE) Pupil Referral Unit</v>
          </cell>
        </row>
        <row r="636">
          <cell r="A636" t="str">
            <v>598 - Mill Meadow Pupil Referral Unit</v>
          </cell>
        </row>
        <row r="637">
          <cell r="A637" t="str">
            <v>266 - Highfield Nursery School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ffolklearning.co.uk/leadership-staff-development/schools-accountancy" TargetMode="External"/><Relationship Id="rId2" Type="http://schemas.openxmlformats.org/officeDocument/2006/relationships/hyperlink" Target="http://www.suffolklearning.co.uk/leadership-staff-development/schools-accountancy/school-funding/schools-block/growth-funding" TargetMode="External"/><Relationship Id="rId1" Type="http://schemas.openxmlformats.org/officeDocument/2006/relationships/hyperlink" Target="mailto:sat@suffolk.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573282/Schools_revenue_funding_guide_Nov_2016_FINAL.pdf"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257"/>
  <sheetViews>
    <sheetView showGridLines="0" showRowColHeaders="0" tabSelected="1" zoomScaleNormal="100" workbookViewId="0">
      <selection activeCell="G3" sqref="G3:L3"/>
    </sheetView>
  </sheetViews>
  <sheetFormatPr defaultRowHeight="18" x14ac:dyDescent="0.25"/>
  <cols>
    <col min="1" max="1" width="5.6640625" style="17" customWidth="1"/>
    <col min="2" max="2" width="9.33203125" style="17" customWidth="1"/>
    <col min="3" max="6" width="9.33203125" style="17"/>
    <col min="7" max="7" width="9.33203125" style="17" customWidth="1"/>
    <col min="8" max="9" width="9.33203125" style="17"/>
    <col min="10" max="10" width="10.6640625" style="17" customWidth="1"/>
    <col min="11" max="16384" width="9.33203125" style="17"/>
  </cols>
  <sheetData>
    <row r="1" spans="1:21" ht="48" customHeight="1" x14ac:dyDescent="0.25">
      <c r="A1" s="463" t="s">
        <v>115</v>
      </c>
      <c r="B1" s="464"/>
      <c r="C1" s="464"/>
      <c r="D1" s="464"/>
      <c r="E1" s="464"/>
      <c r="F1" s="464"/>
      <c r="G1" s="464"/>
      <c r="H1" s="464"/>
      <c r="I1" s="464"/>
      <c r="J1" s="464"/>
      <c r="K1" s="464"/>
      <c r="L1" s="464"/>
      <c r="M1" s="464"/>
      <c r="N1" s="464"/>
      <c r="O1" s="464"/>
      <c r="P1" s="464"/>
      <c r="Q1" s="464"/>
      <c r="R1" s="464"/>
      <c r="S1" s="465"/>
    </row>
    <row r="2" spans="1:21" ht="18.75" thickBot="1" x14ac:dyDescent="0.3">
      <c r="A2" s="117"/>
      <c r="B2" s="118"/>
      <c r="C2" s="118"/>
      <c r="D2" s="118"/>
      <c r="E2" s="118"/>
      <c r="F2" s="118"/>
      <c r="G2" s="118"/>
      <c r="H2" s="118"/>
      <c r="I2" s="118"/>
      <c r="J2" s="118"/>
      <c r="K2" s="118"/>
      <c r="L2" s="118"/>
      <c r="M2" s="118"/>
      <c r="N2" s="118"/>
      <c r="O2" s="118"/>
      <c r="P2" s="118"/>
      <c r="Q2" s="118"/>
      <c r="R2" s="118"/>
      <c r="S2" s="119"/>
    </row>
    <row r="3" spans="1:21" s="340" customFormat="1" ht="16.5" thickBot="1" x14ac:dyDescent="0.25">
      <c r="A3" s="399"/>
      <c r="B3" s="405" t="s">
        <v>1302</v>
      </c>
      <c r="C3" s="406"/>
      <c r="D3" s="406"/>
      <c r="E3" s="406"/>
      <c r="F3" s="406"/>
      <c r="G3" s="475" t="s">
        <v>533</v>
      </c>
      <c r="H3" s="476"/>
      <c r="I3" s="476"/>
      <c r="J3" s="476"/>
      <c r="K3" s="476"/>
      <c r="L3" s="477"/>
      <c r="M3" s="399"/>
      <c r="N3" s="408"/>
      <c r="O3" s="405"/>
      <c r="P3" s="409"/>
      <c r="Q3" s="443"/>
      <c r="R3" s="399"/>
      <c r="S3" s="411"/>
      <c r="T3" s="404"/>
    </row>
    <row r="4" spans="1:21" s="340" customFormat="1" ht="15.75" x14ac:dyDescent="0.2">
      <c r="A4" s="399"/>
      <c r="B4" s="408" t="s">
        <v>1323</v>
      </c>
      <c r="C4" s="406"/>
      <c r="D4" s="406"/>
      <c r="E4" s="406"/>
      <c r="F4" s="406"/>
      <c r="G4" s="407"/>
      <c r="H4" s="407"/>
      <c r="I4" s="407"/>
      <c r="J4" s="407"/>
      <c r="K4" s="407"/>
      <c r="L4" s="407"/>
      <c r="M4" s="399"/>
      <c r="N4" s="408"/>
      <c r="O4" s="405"/>
      <c r="P4" s="409"/>
      <c r="Q4" s="410"/>
      <c r="R4" s="399"/>
      <c r="S4" s="411"/>
      <c r="T4" s="404"/>
    </row>
    <row r="5" spans="1:21" s="340" customFormat="1" ht="20.25" x14ac:dyDescent="0.2">
      <c r="A5" s="399"/>
      <c r="B5" s="405"/>
      <c r="C5" s="406"/>
      <c r="D5" s="406"/>
      <c r="E5" s="406"/>
      <c r="F5" s="406"/>
      <c r="G5" s="412"/>
      <c r="H5" s="412"/>
      <c r="I5" s="412"/>
      <c r="J5" s="412" t="s">
        <v>1326</v>
      </c>
      <c r="K5" s="412"/>
      <c r="L5" s="407"/>
      <c r="M5" s="399"/>
      <c r="N5" s="408"/>
      <c r="O5" s="405"/>
      <c r="P5" s="409"/>
      <c r="Q5" s="410"/>
      <c r="R5" s="399"/>
      <c r="S5" s="411"/>
      <c r="T5" s="404"/>
    </row>
    <row r="6" spans="1:21" s="340" customFormat="1" ht="20.25" x14ac:dyDescent="0.2">
      <c r="A6" s="399"/>
      <c r="B6" s="405"/>
      <c r="C6" s="406"/>
      <c r="D6" s="406"/>
      <c r="E6" s="406"/>
      <c r="F6" s="406"/>
      <c r="G6" s="412"/>
      <c r="H6" s="412"/>
      <c r="I6" s="412"/>
      <c r="J6" s="412" t="str">
        <f>VLOOKUP($G$3,'16-17 Budgets'!$A:$U,5,FALSE)</f>
        <v>000 - School</v>
      </c>
      <c r="K6" s="412"/>
      <c r="L6" s="407"/>
      <c r="M6" s="399"/>
      <c r="N6" s="408"/>
      <c r="O6" s="405"/>
      <c r="P6" s="409"/>
      <c r="Q6" s="410"/>
      <c r="R6" s="399"/>
      <c r="S6" s="411"/>
      <c r="T6" s="404"/>
    </row>
    <row r="7" spans="1:21" s="340" customFormat="1" ht="20.25" x14ac:dyDescent="0.2">
      <c r="A7" s="399"/>
      <c r="B7" s="405"/>
      <c r="C7" s="406"/>
      <c r="D7" s="406"/>
      <c r="E7" s="406"/>
      <c r="F7" s="406"/>
      <c r="G7" s="412"/>
      <c r="H7" s="412"/>
      <c r="I7" s="412"/>
      <c r="J7" s="412" t="str">
        <f>CONCATENATE("LA School Number:  ",LEFT(G3,3))</f>
        <v>LA School Number:  000</v>
      </c>
      <c r="K7" s="412"/>
      <c r="L7" s="407"/>
      <c r="M7" s="399"/>
      <c r="N7" s="408"/>
      <c r="O7" s="405"/>
      <c r="P7" s="409"/>
      <c r="Q7" s="410"/>
      <c r="R7" s="399"/>
      <c r="S7" s="411"/>
      <c r="T7" s="404"/>
    </row>
    <row r="8" spans="1:21" s="340" customFormat="1" ht="20.25" x14ac:dyDescent="0.2">
      <c r="A8" s="399"/>
      <c r="B8" s="405"/>
      <c r="C8" s="406"/>
      <c r="D8" s="406"/>
      <c r="E8" s="406"/>
      <c r="F8" s="406"/>
      <c r="G8" s="462" t="s">
        <v>1327</v>
      </c>
      <c r="H8" s="462"/>
      <c r="I8" s="462"/>
      <c r="J8" s="462"/>
      <c r="K8" s="462"/>
      <c r="L8" s="462"/>
      <c r="M8" s="399"/>
      <c r="N8" s="408"/>
      <c r="O8" s="405"/>
      <c r="P8" s="409"/>
      <c r="Q8" s="410"/>
      <c r="R8" s="399"/>
      <c r="S8" s="411"/>
      <c r="T8" s="404"/>
    </row>
    <row r="9" spans="1:21" x14ac:dyDescent="0.25">
      <c r="A9" s="120"/>
      <c r="B9" s="83"/>
      <c r="C9" s="83"/>
      <c r="D9" s="83"/>
      <c r="E9" s="83"/>
      <c r="F9" s="83"/>
      <c r="G9" s="83"/>
      <c r="H9" s="83"/>
      <c r="I9" s="83"/>
      <c r="J9" s="83"/>
      <c r="K9" s="83"/>
      <c r="L9" s="83"/>
      <c r="M9" s="83"/>
      <c r="N9" s="83"/>
      <c r="O9" s="83"/>
      <c r="P9" s="83"/>
      <c r="Q9" s="83"/>
      <c r="R9" s="83"/>
      <c r="S9" s="121"/>
    </row>
    <row r="10" spans="1:21" x14ac:dyDescent="0.25">
      <c r="A10" s="120"/>
      <c r="B10" s="88" t="s">
        <v>116</v>
      </c>
      <c r="C10" s="84"/>
      <c r="D10" s="84"/>
      <c r="E10" s="84"/>
      <c r="F10" s="84"/>
      <c r="G10" s="84"/>
      <c r="H10" s="84"/>
      <c r="I10" s="84"/>
      <c r="J10" s="84"/>
      <c r="K10" s="84"/>
      <c r="L10" s="84"/>
      <c r="M10" s="84"/>
      <c r="N10" s="84"/>
      <c r="O10" s="84"/>
      <c r="P10" s="84"/>
      <c r="Q10" s="84"/>
      <c r="R10" s="85"/>
      <c r="S10" s="121"/>
      <c r="U10" s="129"/>
    </row>
    <row r="11" spans="1:21" x14ac:dyDescent="0.25">
      <c r="A11" s="120"/>
      <c r="B11" s="89" t="s">
        <v>119</v>
      </c>
      <c r="C11" s="86"/>
      <c r="D11" s="86"/>
      <c r="E11" s="86"/>
      <c r="F11" s="86"/>
      <c r="G11" s="86"/>
      <c r="H11" s="86"/>
      <c r="I11" s="86"/>
      <c r="J11" s="86"/>
      <c r="K11" s="86"/>
      <c r="L11" s="86"/>
      <c r="M11" s="86"/>
      <c r="N11" s="86"/>
      <c r="O11" s="86"/>
      <c r="P11" s="86"/>
      <c r="Q11" s="86"/>
      <c r="R11" s="87"/>
      <c r="S11" s="121"/>
      <c r="U11" s="129"/>
    </row>
    <row r="12" spans="1:21" x14ac:dyDescent="0.25">
      <c r="A12" s="120"/>
      <c r="B12" s="89" t="s">
        <v>117</v>
      </c>
      <c r="C12" s="86"/>
      <c r="D12" s="86"/>
      <c r="E12" s="86"/>
      <c r="F12" s="86"/>
      <c r="G12" s="86"/>
      <c r="H12" s="86"/>
      <c r="I12" s="86"/>
      <c r="J12" s="86"/>
      <c r="K12" s="86"/>
      <c r="L12" s="86"/>
      <c r="M12" s="86"/>
      <c r="N12" s="86"/>
      <c r="O12" s="86"/>
      <c r="P12" s="86"/>
      <c r="Q12" s="86"/>
      <c r="R12" s="87"/>
      <c r="S12" s="121"/>
      <c r="U12" s="129"/>
    </row>
    <row r="13" spans="1:21" x14ac:dyDescent="0.25">
      <c r="A13" s="120"/>
      <c r="B13" s="89" t="s">
        <v>118</v>
      </c>
      <c r="C13" s="86"/>
      <c r="D13" s="86"/>
      <c r="E13" s="86"/>
      <c r="F13" s="86"/>
      <c r="G13" s="86"/>
      <c r="H13" s="86"/>
      <c r="I13" s="86"/>
      <c r="J13" s="86"/>
      <c r="K13" s="86"/>
      <c r="L13" s="86"/>
      <c r="M13" s="86"/>
      <c r="N13" s="86"/>
      <c r="O13" s="86"/>
      <c r="P13" s="86"/>
      <c r="Q13" s="86"/>
      <c r="R13" s="87"/>
      <c r="S13" s="121"/>
    </row>
    <row r="14" spans="1:21" ht="28.5" customHeight="1" x14ac:dyDescent="0.25">
      <c r="A14" s="120"/>
      <c r="B14" s="466" t="s">
        <v>1402</v>
      </c>
      <c r="C14" s="467"/>
      <c r="D14" s="467"/>
      <c r="E14" s="467"/>
      <c r="F14" s="467"/>
      <c r="G14" s="467"/>
      <c r="H14" s="467"/>
      <c r="I14" s="467"/>
      <c r="J14" s="467"/>
      <c r="K14" s="467"/>
      <c r="L14" s="467"/>
      <c r="M14" s="467"/>
      <c r="N14" s="467"/>
      <c r="O14" s="467"/>
      <c r="P14" s="467"/>
      <c r="Q14" s="467"/>
      <c r="R14" s="468"/>
      <c r="S14" s="121"/>
    </row>
    <row r="15" spans="1:21" x14ac:dyDescent="0.25">
      <c r="A15" s="120"/>
      <c r="B15" s="83"/>
      <c r="C15" s="83"/>
      <c r="D15" s="83"/>
      <c r="E15" s="83"/>
      <c r="F15" s="83"/>
      <c r="G15" s="83"/>
      <c r="H15" s="83"/>
      <c r="I15" s="83"/>
      <c r="J15" s="83"/>
      <c r="K15" s="83"/>
      <c r="L15" s="83"/>
      <c r="M15" s="83"/>
      <c r="N15" s="83"/>
      <c r="O15" s="83"/>
      <c r="P15" s="83"/>
      <c r="Q15" s="83"/>
      <c r="R15" s="83"/>
      <c r="S15" s="121"/>
    </row>
    <row r="16" spans="1:21" ht="9" customHeight="1" x14ac:dyDescent="0.25">
      <c r="A16" s="120"/>
      <c r="B16" s="83"/>
      <c r="C16" s="83"/>
      <c r="D16" s="83"/>
      <c r="E16" s="83"/>
      <c r="F16" s="83"/>
      <c r="G16" s="83"/>
      <c r="H16" s="83"/>
      <c r="I16" s="83"/>
      <c r="J16" s="83"/>
      <c r="K16" s="83"/>
      <c r="L16" s="83"/>
      <c r="M16" s="83"/>
      <c r="N16" s="83"/>
      <c r="O16" s="83"/>
      <c r="P16" s="83"/>
      <c r="Q16" s="83"/>
      <c r="R16" s="83"/>
      <c r="S16" s="121"/>
    </row>
    <row r="17" spans="1:19" x14ac:dyDescent="0.25">
      <c r="A17" s="120"/>
      <c r="B17" s="83"/>
      <c r="C17" s="83"/>
      <c r="D17" s="83"/>
      <c r="E17" s="83"/>
      <c r="F17" s="83"/>
      <c r="G17" s="83"/>
      <c r="H17" s="83"/>
      <c r="I17" s="83"/>
      <c r="J17" s="83"/>
      <c r="K17" s="83"/>
      <c r="L17" s="83"/>
      <c r="M17" s="83"/>
      <c r="N17" s="83"/>
      <c r="O17" s="83"/>
      <c r="P17" s="83"/>
      <c r="Q17" s="83"/>
      <c r="R17" s="83"/>
      <c r="S17" s="121"/>
    </row>
    <row r="18" spans="1:19" x14ac:dyDescent="0.25">
      <c r="A18" s="120"/>
      <c r="B18" s="83"/>
      <c r="C18" s="83"/>
      <c r="D18" s="83"/>
      <c r="E18" s="83"/>
      <c r="F18" s="83"/>
      <c r="G18" s="83"/>
      <c r="H18" s="83"/>
      <c r="I18" s="83"/>
      <c r="J18" s="83"/>
      <c r="K18" s="83"/>
      <c r="L18" s="83"/>
      <c r="M18" s="83"/>
      <c r="N18" s="83"/>
      <c r="O18" s="83"/>
      <c r="P18" s="83"/>
      <c r="Q18" s="83"/>
      <c r="R18" s="83"/>
      <c r="S18" s="121"/>
    </row>
    <row r="19" spans="1:19" x14ac:dyDescent="0.25">
      <c r="A19" s="120"/>
      <c r="B19" s="83"/>
      <c r="C19" s="83"/>
      <c r="D19" s="83"/>
      <c r="E19" s="83"/>
      <c r="F19" s="83"/>
      <c r="G19" s="83"/>
      <c r="H19" s="83"/>
      <c r="I19" s="83"/>
      <c r="J19" s="83"/>
      <c r="K19" s="83"/>
      <c r="L19" s="83"/>
      <c r="M19" s="83"/>
      <c r="N19" s="83"/>
      <c r="O19" s="83"/>
      <c r="P19" s="83"/>
      <c r="Q19" s="83"/>
      <c r="R19" s="83"/>
      <c r="S19" s="121"/>
    </row>
    <row r="20" spans="1:19" x14ac:dyDescent="0.25">
      <c r="A20" s="120"/>
      <c r="B20" s="83"/>
      <c r="C20" s="83"/>
      <c r="D20" s="83"/>
      <c r="E20" s="83"/>
      <c r="F20" s="83"/>
      <c r="G20" s="83"/>
      <c r="H20" s="83"/>
      <c r="I20" s="83"/>
      <c r="J20" s="83"/>
      <c r="K20" s="83"/>
      <c r="L20" s="83"/>
      <c r="M20" s="83"/>
      <c r="N20" s="83"/>
      <c r="O20" s="83"/>
      <c r="P20" s="83"/>
      <c r="Q20" s="83"/>
      <c r="R20" s="83"/>
      <c r="S20" s="121"/>
    </row>
    <row r="21" spans="1:19" x14ac:dyDescent="0.25">
      <c r="A21" s="120"/>
      <c r="B21" s="83"/>
      <c r="C21" s="83"/>
      <c r="D21" s="83"/>
      <c r="E21" s="83"/>
      <c r="F21" s="83"/>
      <c r="G21" s="83"/>
      <c r="H21" s="83"/>
      <c r="I21" s="83"/>
      <c r="J21" s="83"/>
      <c r="K21" s="83"/>
      <c r="L21" s="83"/>
      <c r="M21" s="83"/>
      <c r="N21" s="83"/>
      <c r="O21" s="83"/>
      <c r="P21" s="83"/>
      <c r="Q21" s="83"/>
      <c r="R21" s="83"/>
      <c r="S21" s="121"/>
    </row>
    <row r="22" spans="1:19" x14ac:dyDescent="0.25">
      <c r="A22" s="120"/>
      <c r="B22" s="83"/>
      <c r="C22" s="83"/>
      <c r="D22" s="83"/>
      <c r="E22" s="83"/>
      <c r="F22" s="83"/>
      <c r="G22" s="83"/>
      <c r="H22" s="83"/>
      <c r="I22" s="83"/>
      <c r="J22" s="83"/>
      <c r="K22" s="83"/>
      <c r="L22" s="83"/>
      <c r="M22" s="83"/>
      <c r="N22" s="83"/>
      <c r="O22" s="83"/>
      <c r="P22" s="83"/>
      <c r="Q22" s="83"/>
      <c r="R22" s="83"/>
      <c r="S22" s="121"/>
    </row>
    <row r="23" spans="1:19" x14ac:dyDescent="0.25">
      <c r="A23" s="120"/>
      <c r="B23" s="83"/>
      <c r="C23" s="83"/>
      <c r="D23" s="83"/>
      <c r="E23" s="83"/>
      <c r="F23" s="83"/>
      <c r="G23" s="83"/>
      <c r="H23" s="83"/>
      <c r="I23" s="83"/>
      <c r="J23" s="83"/>
      <c r="K23" s="83"/>
      <c r="L23" s="83"/>
      <c r="M23" s="83"/>
      <c r="N23" s="83"/>
      <c r="O23" s="83"/>
      <c r="P23" s="83"/>
      <c r="Q23" s="83"/>
      <c r="R23" s="83"/>
      <c r="S23" s="121"/>
    </row>
    <row r="24" spans="1:19" x14ac:dyDescent="0.25">
      <c r="A24" s="120"/>
      <c r="B24" s="83"/>
      <c r="C24" s="83"/>
      <c r="D24" s="83"/>
      <c r="E24" s="83"/>
      <c r="F24" s="83"/>
      <c r="G24" s="83"/>
      <c r="H24" s="83"/>
      <c r="I24" s="83"/>
      <c r="J24" s="83"/>
      <c r="K24" s="83"/>
      <c r="L24" s="83"/>
      <c r="M24" s="83"/>
      <c r="N24" s="83"/>
      <c r="O24" s="83"/>
      <c r="P24" s="83"/>
      <c r="Q24" s="83"/>
      <c r="R24" s="83"/>
      <c r="S24" s="121"/>
    </row>
    <row r="25" spans="1:19" ht="108" customHeight="1" x14ac:dyDescent="0.25">
      <c r="A25" s="120"/>
      <c r="B25" s="472" t="s">
        <v>1401</v>
      </c>
      <c r="C25" s="473"/>
      <c r="D25" s="473"/>
      <c r="E25" s="473"/>
      <c r="F25" s="473"/>
      <c r="G25" s="473"/>
      <c r="H25" s="473"/>
      <c r="I25" s="473"/>
      <c r="J25" s="473"/>
      <c r="K25" s="473"/>
      <c r="L25" s="473"/>
      <c r="M25" s="473"/>
      <c r="N25" s="473"/>
      <c r="O25" s="473"/>
      <c r="P25" s="473"/>
      <c r="Q25" s="473"/>
      <c r="R25" s="474"/>
      <c r="S25" s="121"/>
    </row>
    <row r="26" spans="1:19" x14ac:dyDescent="0.25">
      <c r="A26" s="120"/>
      <c r="B26" s="83"/>
      <c r="C26" s="83"/>
      <c r="D26" s="83"/>
      <c r="E26" s="83"/>
      <c r="F26" s="83"/>
      <c r="G26" s="83"/>
      <c r="H26" s="83"/>
      <c r="I26" s="83"/>
      <c r="J26" s="83"/>
      <c r="K26" s="83"/>
      <c r="L26" s="83"/>
      <c r="M26" s="83"/>
      <c r="N26" s="83"/>
      <c r="O26" s="83"/>
      <c r="P26" s="83"/>
      <c r="Q26" s="83"/>
      <c r="R26" s="83"/>
      <c r="S26" s="121"/>
    </row>
    <row r="27" spans="1:19" ht="29.25" customHeight="1" x14ac:dyDescent="0.25">
      <c r="A27" s="120"/>
      <c r="B27" s="469" t="s">
        <v>507</v>
      </c>
      <c r="C27" s="470"/>
      <c r="D27" s="470"/>
      <c r="E27" s="470"/>
      <c r="F27" s="470"/>
      <c r="G27" s="470"/>
      <c r="H27" s="470"/>
      <c r="I27" s="470"/>
      <c r="J27" s="470"/>
      <c r="K27" s="470"/>
      <c r="L27" s="470"/>
      <c r="M27" s="470"/>
      <c r="N27" s="470"/>
      <c r="O27" s="470"/>
      <c r="P27" s="470"/>
      <c r="Q27" s="470"/>
      <c r="R27" s="471"/>
      <c r="S27" s="121"/>
    </row>
    <row r="28" spans="1:19" ht="8.25" customHeight="1" x14ac:dyDescent="0.25">
      <c r="A28" s="120"/>
      <c r="B28" s="83"/>
      <c r="C28" s="83"/>
      <c r="D28" s="83"/>
      <c r="E28" s="83"/>
      <c r="F28" s="83"/>
      <c r="G28" s="83"/>
      <c r="H28" s="83"/>
      <c r="I28" s="83"/>
      <c r="J28" s="83"/>
      <c r="K28" s="83"/>
      <c r="L28" s="83"/>
      <c r="M28" s="83"/>
      <c r="N28" s="83"/>
      <c r="O28" s="83"/>
      <c r="P28" s="83"/>
      <c r="Q28" s="83"/>
      <c r="R28" s="83"/>
      <c r="S28" s="121"/>
    </row>
    <row r="29" spans="1:19" ht="23.25" x14ac:dyDescent="0.25">
      <c r="A29" s="122"/>
      <c r="B29" s="123"/>
      <c r="C29" s="123"/>
      <c r="D29" s="123"/>
      <c r="E29" s="123"/>
      <c r="F29" s="123"/>
      <c r="G29" s="123"/>
      <c r="H29" s="123"/>
      <c r="I29" s="123"/>
      <c r="J29" s="124"/>
      <c r="K29" s="125"/>
      <c r="L29" s="124"/>
      <c r="M29" s="124"/>
      <c r="N29" s="124"/>
      <c r="O29" s="124"/>
      <c r="P29" s="126"/>
      <c r="Q29" s="141" t="s">
        <v>1324</v>
      </c>
      <c r="R29" s="124"/>
      <c r="S29" s="127"/>
    </row>
    <row r="30" spans="1:19" ht="4.5" customHeight="1" x14ac:dyDescent="0.25"/>
    <row r="31" spans="1:19" s="340" customFormat="1" ht="15.75" x14ac:dyDescent="0.2">
      <c r="A31" s="401"/>
      <c r="B31" s="459" t="s">
        <v>508</v>
      </c>
      <c r="C31" s="459"/>
      <c r="D31" s="459"/>
      <c r="E31" s="459"/>
      <c r="F31" s="400"/>
      <c r="G31" s="460" t="s">
        <v>1325</v>
      </c>
      <c r="H31" s="460"/>
      <c r="I31" s="460"/>
      <c r="J31" s="460"/>
      <c r="K31" s="461" t="s">
        <v>509</v>
      </c>
      <c r="L31" s="461"/>
      <c r="M31" s="461"/>
      <c r="N31" s="461"/>
      <c r="O31" s="461"/>
      <c r="P31" s="461"/>
      <c r="Q31" s="402"/>
      <c r="R31" s="402"/>
      <c r="S31" s="403"/>
    </row>
    <row r="54" spans="3:3" x14ac:dyDescent="0.25">
      <c r="C54" s="456"/>
    </row>
    <row r="55" spans="3:3" x14ac:dyDescent="0.25">
      <c r="C55" s="456"/>
    </row>
    <row r="56" spans="3:3" x14ac:dyDescent="0.25">
      <c r="C56" s="456"/>
    </row>
    <row r="57" spans="3:3" x14ac:dyDescent="0.25">
      <c r="C57" s="456" t="s">
        <v>533</v>
      </c>
    </row>
    <row r="58" spans="3:3" x14ac:dyDescent="0.25">
      <c r="C58" s="456" t="s">
        <v>948</v>
      </c>
    </row>
    <row r="59" spans="3:3" x14ac:dyDescent="0.25">
      <c r="C59" s="456" t="s">
        <v>1403</v>
      </c>
    </row>
    <row r="60" spans="3:3" x14ac:dyDescent="0.25">
      <c r="C60" s="456" t="s">
        <v>954</v>
      </c>
    </row>
    <row r="61" spans="3:3" x14ac:dyDescent="0.25">
      <c r="C61" s="456" t="s">
        <v>955</v>
      </c>
    </row>
    <row r="62" spans="3:3" x14ac:dyDescent="0.25">
      <c r="C62" s="456" t="s">
        <v>956</v>
      </c>
    </row>
    <row r="63" spans="3:3" x14ac:dyDescent="0.25">
      <c r="C63" s="456" t="s">
        <v>958</v>
      </c>
    </row>
    <row r="64" spans="3:3" x14ac:dyDescent="0.25">
      <c r="C64" s="456" t="s">
        <v>959</v>
      </c>
    </row>
    <row r="65" spans="3:3" x14ac:dyDescent="0.25">
      <c r="C65" s="456" t="s">
        <v>961</v>
      </c>
    </row>
    <row r="66" spans="3:3" x14ac:dyDescent="0.25">
      <c r="C66" s="456" t="s">
        <v>962</v>
      </c>
    </row>
    <row r="67" spans="3:3" x14ac:dyDescent="0.25">
      <c r="C67" s="456" t="s">
        <v>963</v>
      </c>
    </row>
    <row r="68" spans="3:3" x14ac:dyDescent="0.25">
      <c r="C68" s="456" t="s">
        <v>964</v>
      </c>
    </row>
    <row r="69" spans="3:3" x14ac:dyDescent="0.25">
      <c r="C69" s="456" t="s">
        <v>965</v>
      </c>
    </row>
    <row r="70" spans="3:3" x14ac:dyDescent="0.25">
      <c r="C70" s="456" t="s">
        <v>966</v>
      </c>
    </row>
    <row r="71" spans="3:3" x14ac:dyDescent="0.25">
      <c r="C71" s="456" t="s">
        <v>967</v>
      </c>
    </row>
    <row r="72" spans="3:3" x14ac:dyDescent="0.25">
      <c r="C72" s="456" t="s">
        <v>968</v>
      </c>
    </row>
    <row r="73" spans="3:3" x14ac:dyDescent="0.25">
      <c r="C73" s="456" t="s">
        <v>970</v>
      </c>
    </row>
    <row r="74" spans="3:3" x14ac:dyDescent="0.25">
      <c r="C74" s="456" t="s">
        <v>971</v>
      </c>
    </row>
    <row r="75" spans="3:3" x14ac:dyDescent="0.25">
      <c r="C75" s="456" t="s">
        <v>972</v>
      </c>
    </row>
    <row r="76" spans="3:3" x14ac:dyDescent="0.25">
      <c r="C76" s="456" t="s">
        <v>974</v>
      </c>
    </row>
    <row r="77" spans="3:3" x14ac:dyDescent="0.25">
      <c r="C77" s="456" t="s">
        <v>975</v>
      </c>
    </row>
    <row r="78" spans="3:3" x14ac:dyDescent="0.25">
      <c r="C78" s="456" t="s">
        <v>976</v>
      </c>
    </row>
    <row r="79" spans="3:3" x14ac:dyDescent="0.25">
      <c r="C79" s="456" t="s">
        <v>978</v>
      </c>
    </row>
    <row r="80" spans="3:3" x14ac:dyDescent="0.25">
      <c r="C80" s="456" t="s">
        <v>979</v>
      </c>
    </row>
    <row r="81" spans="3:3" x14ac:dyDescent="0.25">
      <c r="C81" s="456" t="s">
        <v>981</v>
      </c>
    </row>
    <row r="82" spans="3:3" x14ac:dyDescent="0.25">
      <c r="C82" s="456" t="s">
        <v>989</v>
      </c>
    </row>
    <row r="83" spans="3:3" x14ac:dyDescent="0.25">
      <c r="C83" s="456" t="s">
        <v>991</v>
      </c>
    </row>
    <row r="84" spans="3:3" x14ac:dyDescent="0.25">
      <c r="C84" s="456" t="s">
        <v>995</v>
      </c>
    </row>
    <row r="85" spans="3:3" x14ac:dyDescent="0.25">
      <c r="C85" s="456" t="s">
        <v>996</v>
      </c>
    </row>
    <row r="86" spans="3:3" x14ac:dyDescent="0.25">
      <c r="C86" s="456" t="s">
        <v>998</v>
      </c>
    </row>
    <row r="87" spans="3:3" x14ac:dyDescent="0.25">
      <c r="C87" s="456" t="s">
        <v>1001</v>
      </c>
    </row>
    <row r="88" spans="3:3" x14ac:dyDescent="0.25">
      <c r="C88" s="456" t="s">
        <v>1005</v>
      </c>
    </row>
    <row r="89" spans="3:3" x14ac:dyDescent="0.25">
      <c r="C89" s="456" t="s">
        <v>1006</v>
      </c>
    </row>
    <row r="90" spans="3:3" x14ac:dyDescent="0.25">
      <c r="C90" s="456" t="s">
        <v>1007</v>
      </c>
    </row>
    <row r="91" spans="3:3" x14ac:dyDescent="0.25">
      <c r="C91" s="456" t="s">
        <v>1008</v>
      </c>
    </row>
    <row r="92" spans="3:3" x14ac:dyDescent="0.25">
      <c r="C92" s="456" t="s">
        <v>1009</v>
      </c>
    </row>
    <row r="93" spans="3:3" x14ac:dyDescent="0.25">
      <c r="C93" s="456" t="s">
        <v>1010</v>
      </c>
    </row>
    <row r="94" spans="3:3" x14ac:dyDescent="0.25">
      <c r="C94" s="456" t="s">
        <v>1011</v>
      </c>
    </row>
    <row r="95" spans="3:3" x14ac:dyDescent="0.25">
      <c r="C95" s="456" t="s">
        <v>1012</v>
      </c>
    </row>
    <row r="96" spans="3:3" x14ac:dyDescent="0.25">
      <c r="C96" s="456" t="s">
        <v>1013</v>
      </c>
    </row>
    <row r="97" spans="3:3" x14ac:dyDescent="0.25">
      <c r="C97" s="456" t="s">
        <v>1014</v>
      </c>
    </row>
    <row r="98" spans="3:3" x14ac:dyDescent="0.25">
      <c r="C98" s="456" t="s">
        <v>1016</v>
      </c>
    </row>
    <row r="99" spans="3:3" x14ac:dyDescent="0.25">
      <c r="C99" s="456" t="s">
        <v>1017</v>
      </c>
    </row>
    <row r="100" spans="3:3" x14ac:dyDescent="0.25">
      <c r="C100" s="456" t="s">
        <v>1018</v>
      </c>
    </row>
    <row r="101" spans="3:3" x14ac:dyDescent="0.25">
      <c r="C101" s="456" t="s">
        <v>1019</v>
      </c>
    </row>
    <row r="102" spans="3:3" x14ac:dyDescent="0.25">
      <c r="C102" s="456" t="s">
        <v>1023</v>
      </c>
    </row>
    <row r="103" spans="3:3" x14ac:dyDescent="0.25">
      <c r="C103" s="456" t="s">
        <v>1032</v>
      </c>
    </row>
    <row r="104" spans="3:3" x14ac:dyDescent="0.25">
      <c r="C104" s="456" t="s">
        <v>1033</v>
      </c>
    </row>
    <row r="105" spans="3:3" x14ac:dyDescent="0.25">
      <c r="C105" s="456" t="s">
        <v>1034</v>
      </c>
    </row>
    <row r="106" spans="3:3" x14ac:dyDescent="0.25">
      <c r="C106" s="456" t="s">
        <v>1035</v>
      </c>
    </row>
    <row r="107" spans="3:3" x14ac:dyDescent="0.25">
      <c r="C107" s="456" t="s">
        <v>1036</v>
      </c>
    </row>
    <row r="108" spans="3:3" x14ac:dyDescent="0.25">
      <c r="C108" s="456" t="s">
        <v>1037</v>
      </c>
    </row>
    <row r="109" spans="3:3" x14ac:dyDescent="0.25">
      <c r="C109" s="456" t="s">
        <v>1038</v>
      </c>
    </row>
    <row r="110" spans="3:3" x14ac:dyDescent="0.25">
      <c r="C110" s="456" t="s">
        <v>1039</v>
      </c>
    </row>
    <row r="111" spans="3:3" x14ac:dyDescent="0.25">
      <c r="C111" s="456" t="s">
        <v>1040</v>
      </c>
    </row>
    <row r="112" spans="3:3" x14ac:dyDescent="0.25">
      <c r="C112" s="456" t="s">
        <v>1041</v>
      </c>
    </row>
    <row r="113" spans="3:3" x14ac:dyDescent="0.25">
      <c r="C113" s="456" t="s">
        <v>1042</v>
      </c>
    </row>
    <row r="114" spans="3:3" x14ac:dyDescent="0.25">
      <c r="C114" s="456" t="s">
        <v>1043</v>
      </c>
    </row>
    <row r="115" spans="3:3" x14ac:dyDescent="0.25">
      <c r="C115" s="456" t="s">
        <v>1045</v>
      </c>
    </row>
    <row r="116" spans="3:3" x14ac:dyDescent="0.25">
      <c r="C116" s="456" t="s">
        <v>1046</v>
      </c>
    </row>
    <row r="117" spans="3:3" x14ac:dyDescent="0.25">
      <c r="C117" s="456" t="s">
        <v>1047</v>
      </c>
    </row>
    <row r="118" spans="3:3" x14ac:dyDescent="0.25">
      <c r="C118" s="456" t="s">
        <v>1048</v>
      </c>
    </row>
    <row r="119" spans="3:3" x14ac:dyDescent="0.25">
      <c r="C119" s="456" t="s">
        <v>1049</v>
      </c>
    </row>
    <row r="120" spans="3:3" x14ac:dyDescent="0.25">
      <c r="C120" s="456" t="s">
        <v>1051</v>
      </c>
    </row>
    <row r="121" spans="3:3" x14ac:dyDescent="0.25">
      <c r="C121" s="456" t="s">
        <v>1052</v>
      </c>
    </row>
    <row r="122" spans="3:3" x14ac:dyDescent="0.25">
      <c r="C122" s="456" t="s">
        <v>1053</v>
      </c>
    </row>
    <row r="123" spans="3:3" x14ac:dyDescent="0.25">
      <c r="C123" s="456" t="s">
        <v>1054</v>
      </c>
    </row>
    <row r="124" spans="3:3" x14ac:dyDescent="0.25">
      <c r="C124" s="456" t="s">
        <v>1056</v>
      </c>
    </row>
    <row r="125" spans="3:3" x14ac:dyDescent="0.25">
      <c r="C125" s="456" t="s">
        <v>1057</v>
      </c>
    </row>
    <row r="126" spans="3:3" x14ac:dyDescent="0.25">
      <c r="C126" s="456" t="s">
        <v>1058</v>
      </c>
    </row>
    <row r="127" spans="3:3" x14ac:dyDescent="0.25">
      <c r="C127" s="456" t="s">
        <v>1059</v>
      </c>
    </row>
    <row r="128" spans="3:3" x14ac:dyDescent="0.25">
      <c r="C128" s="456" t="s">
        <v>1060</v>
      </c>
    </row>
    <row r="129" spans="3:3" x14ac:dyDescent="0.25">
      <c r="C129" s="456" t="s">
        <v>1061</v>
      </c>
    </row>
    <row r="130" spans="3:3" x14ac:dyDescent="0.25">
      <c r="C130" s="456" t="s">
        <v>1066</v>
      </c>
    </row>
    <row r="131" spans="3:3" x14ac:dyDescent="0.25">
      <c r="C131" s="456" t="s">
        <v>1067</v>
      </c>
    </row>
    <row r="132" spans="3:3" x14ac:dyDescent="0.25">
      <c r="C132" s="456" t="s">
        <v>1068</v>
      </c>
    </row>
    <row r="133" spans="3:3" x14ac:dyDescent="0.25">
      <c r="C133" s="456" t="s">
        <v>1070</v>
      </c>
    </row>
    <row r="134" spans="3:3" x14ac:dyDescent="0.25">
      <c r="C134" s="456" t="s">
        <v>1071</v>
      </c>
    </row>
    <row r="135" spans="3:3" x14ac:dyDescent="0.25">
      <c r="C135" s="456" t="s">
        <v>1073</v>
      </c>
    </row>
    <row r="136" spans="3:3" x14ac:dyDescent="0.25">
      <c r="C136" s="456" t="s">
        <v>1075</v>
      </c>
    </row>
    <row r="137" spans="3:3" x14ac:dyDescent="0.25">
      <c r="C137" s="456" t="s">
        <v>1076</v>
      </c>
    </row>
    <row r="138" spans="3:3" x14ac:dyDescent="0.25">
      <c r="C138" s="456" t="s">
        <v>1077</v>
      </c>
    </row>
    <row r="139" spans="3:3" x14ac:dyDescent="0.25">
      <c r="C139" s="456" t="s">
        <v>1078</v>
      </c>
    </row>
    <row r="140" spans="3:3" x14ac:dyDescent="0.25">
      <c r="C140" s="456" t="s">
        <v>1079</v>
      </c>
    </row>
    <row r="141" spans="3:3" x14ac:dyDescent="0.25">
      <c r="C141" s="456" t="s">
        <v>1081</v>
      </c>
    </row>
    <row r="142" spans="3:3" x14ac:dyDescent="0.25">
      <c r="C142" s="456" t="s">
        <v>1082</v>
      </c>
    </row>
    <row r="143" spans="3:3" x14ac:dyDescent="0.25">
      <c r="C143" s="456" t="s">
        <v>1083</v>
      </c>
    </row>
    <row r="144" spans="3:3" x14ac:dyDescent="0.25">
      <c r="C144" s="456" t="s">
        <v>1084</v>
      </c>
    </row>
    <row r="145" spans="3:3" x14ac:dyDescent="0.25">
      <c r="C145" s="456" t="s">
        <v>1085</v>
      </c>
    </row>
    <row r="146" spans="3:3" x14ac:dyDescent="0.25">
      <c r="C146" s="456" t="s">
        <v>1086</v>
      </c>
    </row>
    <row r="147" spans="3:3" x14ac:dyDescent="0.25">
      <c r="C147" s="456" t="s">
        <v>1088</v>
      </c>
    </row>
    <row r="148" spans="3:3" x14ac:dyDescent="0.25">
      <c r="C148" s="456" t="s">
        <v>1089</v>
      </c>
    </row>
    <row r="149" spans="3:3" x14ac:dyDescent="0.25">
      <c r="C149" s="456" t="s">
        <v>1091</v>
      </c>
    </row>
    <row r="150" spans="3:3" x14ac:dyDescent="0.25">
      <c r="C150" s="456" t="s">
        <v>1093</v>
      </c>
    </row>
    <row r="151" spans="3:3" x14ac:dyDescent="0.25">
      <c r="C151" s="456" t="s">
        <v>1094</v>
      </c>
    </row>
    <row r="152" spans="3:3" x14ac:dyDescent="0.25">
      <c r="C152" s="456" t="s">
        <v>1095</v>
      </c>
    </row>
    <row r="153" spans="3:3" x14ac:dyDescent="0.25">
      <c r="C153" s="456" t="s">
        <v>1096</v>
      </c>
    </row>
    <row r="154" spans="3:3" x14ac:dyDescent="0.25">
      <c r="C154" s="456" t="s">
        <v>1097</v>
      </c>
    </row>
    <row r="155" spans="3:3" x14ac:dyDescent="0.25">
      <c r="C155" s="456" t="s">
        <v>1099</v>
      </c>
    </row>
    <row r="156" spans="3:3" x14ac:dyDescent="0.25">
      <c r="C156" s="456" t="s">
        <v>1100</v>
      </c>
    </row>
    <row r="157" spans="3:3" x14ac:dyDescent="0.25">
      <c r="C157" s="456" t="s">
        <v>1102</v>
      </c>
    </row>
    <row r="158" spans="3:3" x14ac:dyDescent="0.25">
      <c r="C158" s="456" t="s">
        <v>1103</v>
      </c>
    </row>
    <row r="159" spans="3:3" x14ac:dyDescent="0.25">
      <c r="C159" s="456" t="s">
        <v>1104</v>
      </c>
    </row>
    <row r="160" spans="3:3" x14ac:dyDescent="0.25">
      <c r="C160" s="456" t="s">
        <v>1105</v>
      </c>
    </row>
    <row r="161" spans="3:3" x14ac:dyDescent="0.25">
      <c r="C161" s="456" t="s">
        <v>1106</v>
      </c>
    </row>
    <row r="162" spans="3:3" x14ac:dyDescent="0.25">
      <c r="C162" s="456" t="s">
        <v>1108</v>
      </c>
    </row>
    <row r="163" spans="3:3" x14ac:dyDescent="0.25">
      <c r="C163" s="456" t="s">
        <v>1109</v>
      </c>
    </row>
    <row r="164" spans="3:3" x14ac:dyDescent="0.25">
      <c r="C164" s="456" t="s">
        <v>1110</v>
      </c>
    </row>
    <row r="165" spans="3:3" x14ac:dyDescent="0.25">
      <c r="C165" s="456" t="s">
        <v>1111</v>
      </c>
    </row>
    <row r="166" spans="3:3" x14ac:dyDescent="0.25">
      <c r="C166" s="456" t="s">
        <v>1112</v>
      </c>
    </row>
    <row r="167" spans="3:3" x14ac:dyDescent="0.25">
      <c r="C167" s="456" t="s">
        <v>1113</v>
      </c>
    </row>
    <row r="168" spans="3:3" x14ac:dyDescent="0.25">
      <c r="C168" s="456" t="s">
        <v>1114</v>
      </c>
    </row>
    <row r="169" spans="3:3" x14ac:dyDescent="0.25">
      <c r="C169" s="456" t="s">
        <v>1115</v>
      </c>
    </row>
    <row r="170" spans="3:3" x14ac:dyDescent="0.25">
      <c r="C170" s="456" t="s">
        <v>1116</v>
      </c>
    </row>
    <row r="171" spans="3:3" x14ac:dyDescent="0.25">
      <c r="C171" s="456" t="s">
        <v>1117</v>
      </c>
    </row>
    <row r="172" spans="3:3" x14ac:dyDescent="0.25">
      <c r="C172" s="456" t="s">
        <v>1118</v>
      </c>
    </row>
    <row r="173" spans="3:3" x14ac:dyDescent="0.25">
      <c r="C173" s="456" t="s">
        <v>1121</v>
      </c>
    </row>
    <row r="174" spans="3:3" x14ac:dyDescent="0.25">
      <c r="C174" s="456" t="s">
        <v>1128</v>
      </c>
    </row>
    <row r="175" spans="3:3" x14ac:dyDescent="0.25">
      <c r="C175" s="456" t="s">
        <v>1136</v>
      </c>
    </row>
    <row r="176" spans="3:3" x14ac:dyDescent="0.25">
      <c r="C176" s="456" t="s">
        <v>1139</v>
      </c>
    </row>
    <row r="177" spans="3:3" x14ac:dyDescent="0.25">
      <c r="C177" s="456" t="s">
        <v>1140</v>
      </c>
    </row>
    <row r="178" spans="3:3" x14ac:dyDescent="0.25">
      <c r="C178" s="456" t="s">
        <v>1141</v>
      </c>
    </row>
    <row r="179" spans="3:3" x14ac:dyDescent="0.25">
      <c r="C179" s="456" t="s">
        <v>1142</v>
      </c>
    </row>
    <row r="180" spans="3:3" x14ac:dyDescent="0.25">
      <c r="C180" s="456" t="s">
        <v>1144</v>
      </c>
    </row>
    <row r="181" spans="3:3" x14ac:dyDescent="0.25">
      <c r="C181" s="456" t="s">
        <v>1145</v>
      </c>
    </row>
    <row r="182" spans="3:3" x14ac:dyDescent="0.25">
      <c r="C182" s="456" t="s">
        <v>1146</v>
      </c>
    </row>
    <row r="183" spans="3:3" x14ac:dyDescent="0.25">
      <c r="C183" s="456" t="s">
        <v>1147</v>
      </c>
    </row>
    <row r="184" spans="3:3" x14ac:dyDescent="0.25">
      <c r="C184" s="456" t="s">
        <v>1148</v>
      </c>
    </row>
    <row r="185" spans="3:3" x14ac:dyDescent="0.25">
      <c r="C185" s="456" t="s">
        <v>1149</v>
      </c>
    </row>
    <row r="186" spans="3:3" x14ac:dyDescent="0.25">
      <c r="C186" s="456" t="s">
        <v>1150</v>
      </c>
    </row>
    <row r="187" spans="3:3" x14ac:dyDescent="0.25">
      <c r="C187" s="456" t="s">
        <v>1151</v>
      </c>
    </row>
    <row r="188" spans="3:3" x14ac:dyDescent="0.25">
      <c r="C188" s="456" t="s">
        <v>1152</v>
      </c>
    </row>
    <row r="189" spans="3:3" x14ac:dyDescent="0.25">
      <c r="C189" s="456" t="s">
        <v>1154</v>
      </c>
    </row>
    <row r="190" spans="3:3" x14ac:dyDescent="0.25">
      <c r="C190" s="456" t="s">
        <v>1155</v>
      </c>
    </row>
    <row r="191" spans="3:3" x14ac:dyDescent="0.25">
      <c r="C191" s="456" t="s">
        <v>1156</v>
      </c>
    </row>
    <row r="192" spans="3:3" x14ac:dyDescent="0.25">
      <c r="C192" s="456" t="s">
        <v>1157</v>
      </c>
    </row>
    <row r="193" spans="3:3" x14ac:dyDescent="0.25">
      <c r="C193" s="456" t="s">
        <v>1158</v>
      </c>
    </row>
    <row r="194" spans="3:3" x14ac:dyDescent="0.25">
      <c r="C194" s="456" t="s">
        <v>1159</v>
      </c>
    </row>
    <row r="195" spans="3:3" x14ac:dyDescent="0.25">
      <c r="C195" s="456" t="s">
        <v>1160</v>
      </c>
    </row>
    <row r="196" spans="3:3" x14ac:dyDescent="0.25">
      <c r="C196" s="456" t="s">
        <v>1161</v>
      </c>
    </row>
    <row r="197" spans="3:3" x14ac:dyDescent="0.25">
      <c r="C197" s="456" t="s">
        <v>1165</v>
      </c>
    </row>
    <row r="198" spans="3:3" x14ac:dyDescent="0.25">
      <c r="C198" s="456" t="s">
        <v>1166</v>
      </c>
    </row>
    <row r="199" spans="3:3" x14ac:dyDescent="0.25">
      <c r="C199" s="456" t="s">
        <v>1167</v>
      </c>
    </row>
    <row r="200" spans="3:3" x14ac:dyDescent="0.25">
      <c r="C200" s="456" t="s">
        <v>1168</v>
      </c>
    </row>
    <row r="201" spans="3:3" x14ac:dyDescent="0.25">
      <c r="C201" s="456" t="s">
        <v>1169</v>
      </c>
    </row>
    <row r="202" spans="3:3" x14ac:dyDescent="0.25">
      <c r="C202" s="456" t="s">
        <v>1171</v>
      </c>
    </row>
    <row r="203" spans="3:3" x14ac:dyDescent="0.25">
      <c r="C203" s="456" t="s">
        <v>1172</v>
      </c>
    </row>
    <row r="204" spans="3:3" x14ac:dyDescent="0.25">
      <c r="C204" s="456" t="s">
        <v>1174</v>
      </c>
    </row>
    <row r="205" spans="3:3" x14ac:dyDescent="0.25">
      <c r="C205" s="456" t="s">
        <v>1175</v>
      </c>
    </row>
    <row r="206" spans="3:3" x14ac:dyDescent="0.25">
      <c r="C206" s="456" t="s">
        <v>1179</v>
      </c>
    </row>
    <row r="207" spans="3:3" x14ac:dyDescent="0.25">
      <c r="C207" s="456" t="s">
        <v>1180</v>
      </c>
    </row>
    <row r="208" spans="3:3" x14ac:dyDescent="0.25">
      <c r="C208" s="456" t="s">
        <v>1181</v>
      </c>
    </row>
    <row r="209" spans="3:3" x14ac:dyDescent="0.25">
      <c r="C209" s="456" t="s">
        <v>1182</v>
      </c>
    </row>
    <row r="210" spans="3:3" x14ac:dyDescent="0.25">
      <c r="C210" s="456" t="s">
        <v>1183</v>
      </c>
    </row>
    <row r="211" spans="3:3" x14ac:dyDescent="0.25">
      <c r="C211" s="456" t="s">
        <v>1185</v>
      </c>
    </row>
    <row r="212" spans="3:3" x14ac:dyDescent="0.25">
      <c r="C212" s="456" t="s">
        <v>1186</v>
      </c>
    </row>
    <row r="213" spans="3:3" x14ac:dyDescent="0.25">
      <c r="C213" s="456" t="s">
        <v>1187</v>
      </c>
    </row>
    <row r="214" spans="3:3" x14ac:dyDescent="0.25">
      <c r="C214" s="456" t="s">
        <v>1191</v>
      </c>
    </row>
    <row r="215" spans="3:3" x14ac:dyDescent="0.25">
      <c r="C215" s="456" t="s">
        <v>1193</v>
      </c>
    </row>
    <row r="216" spans="3:3" x14ac:dyDescent="0.25">
      <c r="C216" s="456" t="s">
        <v>1194</v>
      </c>
    </row>
    <row r="217" spans="3:3" x14ac:dyDescent="0.25">
      <c r="C217" s="456" t="s">
        <v>1195</v>
      </c>
    </row>
    <row r="218" spans="3:3" x14ac:dyDescent="0.25">
      <c r="C218" s="456" t="s">
        <v>1196</v>
      </c>
    </row>
    <row r="219" spans="3:3" x14ac:dyDescent="0.25">
      <c r="C219" s="456" t="s">
        <v>1197</v>
      </c>
    </row>
    <row r="220" spans="3:3" x14ac:dyDescent="0.25">
      <c r="C220" s="456" t="s">
        <v>1198</v>
      </c>
    </row>
    <row r="221" spans="3:3" x14ac:dyDescent="0.25">
      <c r="C221" s="456" t="s">
        <v>1201</v>
      </c>
    </row>
    <row r="222" spans="3:3" x14ac:dyDescent="0.25">
      <c r="C222" s="456" t="s">
        <v>1203</v>
      </c>
    </row>
    <row r="223" spans="3:3" x14ac:dyDescent="0.25">
      <c r="C223" s="456" t="s">
        <v>1206</v>
      </c>
    </row>
    <row r="224" spans="3:3" x14ac:dyDescent="0.25">
      <c r="C224" s="456" t="s">
        <v>1207</v>
      </c>
    </row>
    <row r="225" spans="3:3" x14ac:dyDescent="0.25">
      <c r="C225" s="456" t="s">
        <v>1208</v>
      </c>
    </row>
    <row r="226" spans="3:3" x14ac:dyDescent="0.25">
      <c r="C226" s="456" t="s">
        <v>1209</v>
      </c>
    </row>
    <row r="227" spans="3:3" x14ac:dyDescent="0.25">
      <c r="C227" s="456" t="s">
        <v>1210</v>
      </c>
    </row>
    <row r="228" spans="3:3" x14ac:dyDescent="0.25">
      <c r="C228" s="456" t="s">
        <v>1211</v>
      </c>
    </row>
    <row r="229" spans="3:3" x14ac:dyDescent="0.25">
      <c r="C229" s="456" t="s">
        <v>1212</v>
      </c>
    </row>
    <row r="230" spans="3:3" x14ac:dyDescent="0.25">
      <c r="C230" s="456" t="s">
        <v>1213</v>
      </c>
    </row>
    <row r="231" spans="3:3" x14ac:dyDescent="0.25">
      <c r="C231" s="456" t="s">
        <v>1215</v>
      </c>
    </row>
    <row r="232" spans="3:3" x14ac:dyDescent="0.25">
      <c r="C232" s="456" t="s">
        <v>1216</v>
      </c>
    </row>
    <row r="233" spans="3:3" x14ac:dyDescent="0.25">
      <c r="C233" s="456" t="s">
        <v>1217</v>
      </c>
    </row>
    <row r="234" spans="3:3" x14ac:dyDescent="0.25">
      <c r="C234" s="456" t="s">
        <v>1404</v>
      </c>
    </row>
    <row r="235" spans="3:3" x14ac:dyDescent="0.25">
      <c r="C235" s="456" t="s">
        <v>1221</v>
      </c>
    </row>
    <row r="236" spans="3:3" x14ac:dyDescent="0.25">
      <c r="C236" s="456" t="s">
        <v>1224</v>
      </c>
    </row>
    <row r="237" spans="3:3" x14ac:dyDescent="0.25">
      <c r="C237" s="456" t="s">
        <v>1234</v>
      </c>
    </row>
    <row r="238" spans="3:3" x14ac:dyDescent="0.25">
      <c r="C238" s="456" t="s">
        <v>1235</v>
      </c>
    </row>
    <row r="239" spans="3:3" x14ac:dyDescent="0.25">
      <c r="C239" s="456" t="s">
        <v>1240</v>
      </c>
    </row>
    <row r="240" spans="3:3" x14ac:dyDescent="0.25">
      <c r="C240" s="456" t="s">
        <v>1242</v>
      </c>
    </row>
    <row r="241" spans="3:3" x14ac:dyDescent="0.25">
      <c r="C241" s="456" t="s">
        <v>1253</v>
      </c>
    </row>
    <row r="242" spans="3:3" x14ac:dyDescent="0.25">
      <c r="C242" s="456" t="s">
        <v>1256</v>
      </c>
    </row>
    <row r="243" spans="3:3" x14ac:dyDescent="0.25">
      <c r="C243" s="456" t="s">
        <v>1258</v>
      </c>
    </row>
    <row r="244" spans="3:3" x14ac:dyDescent="0.25">
      <c r="C244" s="456" t="s">
        <v>1259</v>
      </c>
    </row>
    <row r="245" spans="3:3" x14ac:dyDescent="0.25">
      <c r="C245" s="456" t="s">
        <v>1260</v>
      </c>
    </row>
    <row r="246" spans="3:3" x14ac:dyDescent="0.25">
      <c r="C246" s="456" t="s">
        <v>1261</v>
      </c>
    </row>
    <row r="247" spans="3:3" x14ac:dyDescent="0.25">
      <c r="C247" s="456" t="s">
        <v>1262</v>
      </c>
    </row>
    <row r="248" spans="3:3" x14ac:dyDescent="0.25">
      <c r="C248" s="456" t="s">
        <v>1263</v>
      </c>
    </row>
    <row r="249" spans="3:3" x14ac:dyDescent="0.25">
      <c r="C249" s="456" t="s">
        <v>1264</v>
      </c>
    </row>
    <row r="250" spans="3:3" x14ac:dyDescent="0.25">
      <c r="C250" s="456" t="s">
        <v>1265</v>
      </c>
    </row>
    <row r="251" spans="3:3" x14ac:dyDescent="0.25">
      <c r="C251" s="456" t="s">
        <v>1266</v>
      </c>
    </row>
    <row r="252" spans="3:3" x14ac:dyDescent="0.25">
      <c r="C252" s="456" t="s">
        <v>1269</v>
      </c>
    </row>
    <row r="253" spans="3:3" x14ac:dyDescent="0.25">
      <c r="C253" s="456" t="s">
        <v>1270</v>
      </c>
    </row>
    <row r="254" spans="3:3" x14ac:dyDescent="0.25">
      <c r="C254" s="456" t="s">
        <v>1271</v>
      </c>
    </row>
    <row r="255" spans="3:3" x14ac:dyDescent="0.25">
      <c r="C255" s="456" t="s">
        <v>1272</v>
      </c>
    </row>
    <row r="256" spans="3:3" x14ac:dyDescent="0.25">
      <c r="C256" s="456" t="s">
        <v>1273</v>
      </c>
    </row>
    <row r="257" spans="3:3" x14ac:dyDescent="0.25">
      <c r="C257" s="456" t="s">
        <v>1274</v>
      </c>
    </row>
  </sheetData>
  <protectedRanges>
    <protectedRange sqref="G3" name="Range1"/>
  </protectedRanges>
  <mergeCells count="9">
    <mergeCell ref="B31:E31"/>
    <mergeCell ref="G31:J31"/>
    <mergeCell ref="K31:P31"/>
    <mergeCell ref="G8:L8"/>
    <mergeCell ref="A1:S1"/>
    <mergeCell ref="B14:R14"/>
    <mergeCell ref="B27:R27"/>
    <mergeCell ref="B25:R25"/>
    <mergeCell ref="G3:L3"/>
  </mergeCells>
  <dataValidations count="1">
    <dataValidation type="list" allowBlank="1" showInputMessage="1" showErrorMessage="1" sqref="G3:L3" xr:uid="{00000000-0002-0000-0000-000000000000}">
      <formula1>$C$57:$C$257</formula1>
    </dataValidation>
  </dataValidations>
  <hyperlinks>
    <hyperlink ref="K31" r:id="rId1" display="sat@suffolk.gov.uk" xr:uid="{00000000-0004-0000-0000-000000000000}"/>
    <hyperlink ref="G31" r:id="rId2" display="Suffolk Learning - SAT" xr:uid="{00000000-0004-0000-0000-000001000000}"/>
    <hyperlink ref="G31:J31" r:id="rId3" display="Web:    Suffolk Learning - SAT" xr:uid="{00000000-0004-0000-0000-000002000000}"/>
  </hyperlinks>
  <printOptions horizontalCentered="1"/>
  <pageMargins left="0" right="0" top="0" bottom="0" header="0" footer="0"/>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0">
    <tabColor rgb="FF0066CC"/>
  </sheetPr>
  <dimension ref="A1:E298"/>
  <sheetViews>
    <sheetView workbookViewId="0">
      <selection activeCell="I48" sqref="I48"/>
    </sheetView>
  </sheetViews>
  <sheetFormatPr defaultRowHeight="11.25" x14ac:dyDescent="0.2"/>
  <cols>
    <col min="1" max="16384" width="9.33203125" style="268"/>
  </cols>
  <sheetData>
    <row r="1" spans="1:5" ht="45" x14ac:dyDescent="0.2">
      <c r="A1" s="184" t="s">
        <v>61</v>
      </c>
      <c r="B1" s="184" t="s">
        <v>782</v>
      </c>
      <c r="C1" s="184" t="s">
        <v>781</v>
      </c>
      <c r="D1" s="184" t="s">
        <v>780</v>
      </c>
      <c r="E1" s="268" t="s">
        <v>61</v>
      </c>
    </row>
    <row r="2" spans="1:5" ht="15" x14ac:dyDescent="0.25">
      <c r="A2" s="177">
        <v>205</v>
      </c>
      <c r="B2" s="174">
        <v>124531</v>
      </c>
      <c r="C2" s="174">
        <v>9352002</v>
      </c>
      <c r="D2" s="173" t="s">
        <v>267</v>
      </c>
      <c r="E2" s="268">
        <v>205</v>
      </c>
    </row>
    <row r="3" spans="1:5" ht="15" x14ac:dyDescent="0.25">
      <c r="A3" s="177">
        <v>429</v>
      </c>
      <c r="B3" s="174">
        <v>124533</v>
      </c>
      <c r="C3" s="174">
        <v>9352005</v>
      </c>
      <c r="D3" s="173" t="s">
        <v>390</v>
      </c>
      <c r="E3" s="268">
        <v>429</v>
      </c>
    </row>
    <row r="4" spans="1:5" ht="15" x14ac:dyDescent="0.25">
      <c r="A4" s="177">
        <v>436</v>
      </c>
      <c r="B4" s="174">
        <v>124534</v>
      </c>
      <c r="C4" s="174">
        <v>9352007</v>
      </c>
      <c r="D4" s="173" t="s">
        <v>727</v>
      </c>
      <c r="E4" s="268">
        <v>436</v>
      </c>
    </row>
    <row r="5" spans="1:5" ht="15" x14ac:dyDescent="0.25">
      <c r="A5" s="177">
        <v>443</v>
      </c>
      <c r="B5" s="174">
        <v>124536</v>
      </c>
      <c r="C5" s="174">
        <v>9352009</v>
      </c>
      <c r="D5" s="173" t="s">
        <v>399</v>
      </c>
      <c r="E5" s="268">
        <v>443</v>
      </c>
    </row>
    <row r="6" spans="1:5" ht="15" x14ac:dyDescent="0.25">
      <c r="A6" s="177">
        <v>451</v>
      </c>
      <c r="B6" s="174">
        <v>124537</v>
      </c>
      <c r="C6" s="174">
        <v>9352011</v>
      </c>
      <c r="D6" s="173" t="s">
        <v>407</v>
      </c>
      <c r="E6" s="268">
        <v>451</v>
      </c>
    </row>
    <row r="7" spans="1:5" ht="15" x14ac:dyDescent="0.25">
      <c r="A7" s="177">
        <v>460</v>
      </c>
      <c r="B7" s="174">
        <v>124538</v>
      </c>
      <c r="C7" s="174">
        <v>9352012</v>
      </c>
      <c r="D7" s="173" t="s">
        <v>726</v>
      </c>
      <c r="E7" s="268">
        <v>460</v>
      </c>
    </row>
    <row r="8" spans="1:5" ht="15" x14ac:dyDescent="0.25">
      <c r="A8" s="177">
        <v>466</v>
      </c>
      <c r="B8" s="174">
        <v>124539</v>
      </c>
      <c r="C8" s="174">
        <v>9352013</v>
      </c>
      <c r="D8" s="173" t="s">
        <v>725</v>
      </c>
      <c r="E8" s="268">
        <v>466</v>
      </c>
    </row>
    <row r="9" spans="1:5" ht="15" x14ac:dyDescent="0.25">
      <c r="A9" s="177">
        <v>467</v>
      </c>
      <c r="B9" s="174">
        <v>124540</v>
      </c>
      <c r="C9" s="174">
        <v>9352015</v>
      </c>
      <c r="D9" s="173" t="s">
        <v>724</v>
      </c>
      <c r="E9" s="268">
        <v>467</v>
      </c>
    </row>
    <row r="10" spans="1:5" ht="15" x14ac:dyDescent="0.25">
      <c r="A10" s="177">
        <v>508</v>
      </c>
      <c r="B10" s="174">
        <v>140623</v>
      </c>
      <c r="C10" s="174">
        <v>9352016</v>
      </c>
      <c r="D10" s="173" t="s">
        <v>723</v>
      </c>
      <c r="E10" s="268">
        <v>508</v>
      </c>
    </row>
    <row r="11" spans="1:5" ht="15" x14ac:dyDescent="0.25">
      <c r="A11" s="177">
        <v>473</v>
      </c>
      <c r="B11" s="174">
        <v>124541</v>
      </c>
      <c r="C11" s="174">
        <v>9352018</v>
      </c>
      <c r="D11" s="173" t="s">
        <v>722</v>
      </c>
      <c r="E11" s="268">
        <v>473</v>
      </c>
    </row>
    <row r="12" spans="1:5" ht="15" x14ac:dyDescent="0.25">
      <c r="A12" s="177">
        <v>476</v>
      </c>
      <c r="B12" s="174">
        <v>124542</v>
      </c>
      <c r="C12" s="174">
        <v>9352019</v>
      </c>
      <c r="D12" s="173" t="s">
        <v>721</v>
      </c>
      <c r="E12" s="268">
        <v>476</v>
      </c>
    </row>
    <row r="13" spans="1:5" ht="15" x14ac:dyDescent="0.25">
      <c r="A13" s="177">
        <v>479</v>
      </c>
      <c r="B13" s="174">
        <v>124543</v>
      </c>
      <c r="C13" s="174">
        <v>9352020</v>
      </c>
      <c r="D13" s="173" t="s">
        <v>427</v>
      </c>
      <c r="E13" s="268">
        <v>479</v>
      </c>
    </row>
    <row r="14" spans="1:5" ht="15" x14ac:dyDescent="0.25">
      <c r="A14" s="177">
        <v>482</v>
      </c>
      <c r="B14" s="174">
        <v>124544</v>
      </c>
      <c r="C14" s="174">
        <v>9352021</v>
      </c>
      <c r="D14" s="173" t="s">
        <v>430</v>
      </c>
      <c r="E14" s="268">
        <v>482</v>
      </c>
    </row>
    <row r="15" spans="1:5" ht="15" x14ac:dyDescent="0.25">
      <c r="A15" s="177">
        <v>499</v>
      </c>
      <c r="B15" s="174">
        <v>124547</v>
      </c>
      <c r="C15" s="174">
        <v>9352026</v>
      </c>
      <c r="D15" s="173" t="s">
        <v>720</v>
      </c>
      <c r="E15" s="268">
        <v>499</v>
      </c>
    </row>
    <row r="16" spans="1:5" ht="15" x14ac:dyDescent="0.25">
      <c r="A16" s="177">
        <v>415</v>
      </c>
      <c r="B16" s="174">
        <v>124550</v>
      </c>
      <c r="C16" s="174">
        <v>9352032</v>
      </c>
      <c r="D16" s="173" t="s">
        <v>719</v>
      </c>
      <c r="E16" s="268">
        <v>415</v>
      </c>
    </row>
    <row r="17" spans="1:5" ht="15" x14ac:dyDescent="0.25">
      <c r="A17" s="177">
        <v>424</v>
      </c>
      <c r="B17" s="174">
        <v>124552</v>
      </c>
      <c r="C17" s="174">
        <v>9352034</v>
      </c>
      <c r="D17" s="173" t="s">
        <v>718</v>
      </c>
      <c r="E17" s="268">
        <v>424</v>
      </c>
    </row>
    <row r="18" spans="1:5" ht="15" x14ac:dyDescent="0.25">
      <c r="A18" s="177">
        <v>422</v>
      </c>
      <c r="B18" s="174">
        <v>124553</v>
      </c>
      <c r="C18" s="174">
        <v>9352035</v>
      </c>
      <c r="D18" s="173" t="s">
        <v>717</v>
      </c>
      <c r="E18" s="268">
        <v>422</v>
      </c>
    </row>
    <row r="19" spans="1:5" ht="15" x14ac:dyDescent="0.25">
      <c r="A19" s="177">
        <v>269</v>
      </c>
      <c r="B19" s="174">
        <v>141125</v>
      </c>
      <c r="C19" s="174">
        <v>9352037</v>
      </c>
      <c r="D19" s="173" t="s">
        <v>716</v>
      </c>
      <c r="E19" s="268">
        <v>269</v>
      </c>
    </row>
    <row r="20" spans="1:5" ht="15" x14ac:dyDescent="0.25">
      <c r="A20" s="177">
        <v>417</v>
      </c>
      <c r="B20" s="174">
        <v>124555</v>
      </c>
      <c r="C20" s="174">
        <v>9352038</v>
      </c>
      <c r="D20" s="173" t="s">
        <v>715</v>
      </c>
      <c r="E20" s="268">
        <v>417</v>
      </c>
    </row>
    <row r="21" spans="1:5" ht="15" x14ac:dyDescent="0.25">
      <c r="A21" s="177">
        <v>452</v>
      </c>
      <c r="B21" s="174">
        <v>124556</v>
      </c>
      <c r="C21" s="174">
        <v>9352039</v>
      </c>
      <c r="D21" s="173" t="s">
        <v>408</v>
      </c>
      <c r="E21" s="268">
        <v>452</v>
      </c>
    </row>
    <row r="22" spans="1:5" ht="15" x14ac:dyDescent="0.25">
      <c r="A22" s="177">
        <v>442</v>
      </c>
      <c r="B22" s="174">
        <v>124558</v>
      </c>
      <c r="C22" s="174">
        <v>9352041</v>
      </c>
      <c r="D22" s="173" t="s">
        <v>714</v>
      </c>
      <c r="E22" s="268">
        <v>442</v>
      </c>
    </row>
    <row r="23" spans="1:5" ht="15" x14ac:dyDescent="0.25">
      <c r="A23" s="177">
        <v>239</v>
      </c>
      <c r="B23" s="174">
        <v>124559</v>
      </c>
      <c r="C23" s="174">
        <v>9352042</v>
      </c>
      <c r="D23" s="173" t="s">
        <v>287</v>
      </c>
      <c r="E23" s="268">
        <v>239</v>
      </c>
    </row>
    <row r="24" spans="1:5" ht="15" x14ac:dyDescent="0.25">
      <c r="A24" s="177">
        <v>416</v>
      </c>
      <c r="B24" s="174">
        <v>124561</v>
      </c>
      <c r="C24" s="174">
        <v>9352045</v>
      </c>
      <c r="D24" s="173" t="s">
        <v>379</v>
      </c>
      <c r="E24" s="268">
        <v>416</v>
      </c>
    </row>
    <row r="25" spans="1:5" ht="15" x14ac:dyDescent="0.25">
      <c r="A25" s="177">
        <v>413</v>
      </c>
      <c r="B25" s="174">
        <v>124563</v>
      </c>
      <c r="C25" s="174">
        <v>9352049</v>
      </c>
      <c r="D25" s="173" t="s">
        <v>713</v>
      </c>
      <c r="E25" s="268">
        <v>413</v>
      </c>
    </row>
    <row r="26" spans="1:5" ht="15" x14ac:dyDescent="0.25">
      <c r="A26" s="177">
        <v>486</v>
      </c>
      <c r="B26" s="174">
        <v>124565</v>
      </c>
      <c r="C26" s="174">
        <v>9352055</v>
      </c>
      <c r="D26" s="173" t="s">
        <v>433</v>
      </c>
      <c r="E26" s="268">
        <v>486</v>
      </c>
    </row>
    <row r="27" spans="1:5" ht="15" x14ac:dyDescent="0.25">
      <c r="A27" s="177">
        <v>1</v>
      </c>
      <c r="B27" s="174">
        <v>124566</v>
      </c>
      <c r="C27" s="174">
        <v>9352058</v>
      </c>
      <c r="D27" s="173" t="s">
        <v>712</v>
      </c>
      <c r="E27" s="268">
        <v>1</v>
      </c>
    </row>
    <row r="28" spans="1:5" ht="15" x14ac:dyDescent="0.25">
      <c r="A28" s="177">
        <v>5</v>
      </c>
      <c r="B28" s="174">
        <v>124568</v>
      </c>
      <c r="C28" s="174">
        <v>9352061</v>
      </c>
      <c r="D28" s="173" t="s">
        <v>711</v>
      </c>
      <c r="E28" s="268">
        <v>5</v>
      </c>
    </row>
    <row r="29" spans="1:5" ht="15" x14ac:dyDescent="0.25">
      <c r="A29" s="177">
        <v>211</v>
      </c>
      <c r="B29" s="174">
        <v>124572</v>
      </c>
      <c r="C29" s="174">
        <v>9352066</v>
      </c>
      <c r="D29" s="173" t="s">
        <v>270</v>
      </c>
      <c r="E29" s="268">
        <v>211</v>
      </c>
    </row>
    <row r="30" spans="1:5" ht="15" x14ac:dyDescent="0.25">
      <c r="A30" s="177">
        <v>15</v>
      </c>
      <c r="B30" s="174">
        <v>124573</v>
      </c>
      <c r="C30" s="174">
        <v>9352067</v>
      </c>
      <c r="D30" s="173" t="s">
        <v>145</v>
      </c>
      <c r="E30" s="268">
        <v>15</v>
      </c>
    </row>
    <row r="31" spans="1:5" ht="15" x14ac:dyDescent="0.25">
      <c r="A31" s="177">
        <v>19</v>
      </c>
      <c r="B31" s="174">
        <v>124574</v>
      </c>
      <c r="C31" s="174">
        <v>9352068</v>
      </c>
      <c r="D31" s="173" t="s">
        <v>710</v>
      </c>
      <c r="E31" s="268">
        <v>19</v>
      </c>
    </row>
    <row r="32" spans="1:5" ht="15" x14ac:dyDescent="0.25">
      <c r="A32" s="177">
        <v>219</v>
      </c>
      <c r="B32" s="174">
        <v>124575</v>
      </c>
      <c r="C32" s="174">
        <v>9352069</v>
      </c>
      <c r="D32" s="173" t="s">
        <v>273</v>
      </c>
      <c r="E32" s="268">
        <v>219</v>
      </c>
    </row>
    <row r="33" spans="1:5" ht="15" x14ac:dyDescent="0.25">
      <c r="A33" s="177">
        <v>431</v>
      </c>
      <c r="B33" s="174">
        <v>124576</v>
      </c>
      <c r="C33" s="174">
        <v>9352070</v>
      </c>
      <c r="D33" s="173" t="s">
        <v>709</v>
      </c>
      <c r="E33" s="268">
        <v>431</v>
      </c>
    </row>
    <row r="34" spans="1:5" ht="15" x14ac:dyDescent="0.25">
      <c r="A34" s="177">
        <v>220</v>
      </c>
      <c r="B34" s="174">
        <v>124577</v>
      </c>
      <c r="C34" s="174">
        <v>9352071</v>
      </c>
      <c r="D34" s="173" t="s">
        <v>274</v>
      </c>
      <c r="E34" s="268">
        <v>220</v>
      </c>
    </row>
    <row r="35" spans="1:5" ht="15" x14ac:dyDescent="0.25">
      <c r="A35" s="177">
        <v>29</v>
      </c>
      <c r="B35" s="174">
        <v>124578</v>
      </c>
      <c r="C35" s="174">
        <v>9352072</v>
      </c>
      <c r="D35" s="173" t="s">
        <v>708</v>
      </c>
      <c r="E35" s="268">
        <v>29</v>
      </c>
    </row>
    <row r="36" spans="1:5" ht="15" x14ac:dyDescent="0.25">
      <c r="A36" s="177">
        <v>228</v>
      </c>
      <c r="B36" s="174">
        <v>124580</v>
      </c>
      <c r="C36" s="174">
        <v>9352074</v>
      </c>
      <c r="D36" s="173" t="s">
        <v>278</v>
      </c>
      <c r="E36" s="268">
        <v>228</v>
      </c>
    </row>
    <row r="37" spans="1:5" ht="15" x14ac:dyDescent="0.25">
      <c r="A37" s="177">
        <v>234</v>
      </c>
      <c r="B37" s="174">
        <v>124581</v>
      </c>
      <c r="C37" s="174">
        <v>9352075</v>
      </c>
      <c r="D37" s="173" t="s">
        <v>707</v>
      </c>
      <c r="E37" s="268">
        <v>234</v>
      </c>
    </row>
    <row r="38" spans="1:5" ht="15" x14ac:dyDescent="0.25">
      <c r="A38" s="177">
        <v>230</v>
      </c>
      <c r="B38" s="174">
        <v>124582</v>
      </c>
      <c r="C38" s="174">
        <v>9352076</v>
      </c>
      <c r="D38" s="173" t="s">
        <v>706</v>
      </c>
      <c r="E38" s="268">
        <v>230</v>
      </c>
    </row>
    <row r="39" spans="1:5" ht="15" x14ac:dyDescent="0.25">
      <c r="A39" s="177">
        <v>237</v>
      </c>
      <c r="B39" s="174">
        <v>124584</v>
      </c>
      <c r="C39" s="174">
        <v>9352079</v>
      </c>
      <c r="D39" s="173" t="s">
        <v>285</v>
      </c>
      <c r="E39" s="268">
        <v>237</v>
      </c>
    </row>
    <row r="40" spans="1:5" ht="15" x14ac:dyDescent="0.25">
      <c r="A40" s="177">
        <v>41</v>
      </c>
      <c r="B40" s="174">
        <v>124585</v>
      </c>
      <c r="C40" s="174">
        <v>9352080</v>
      </c>
      <c r="D40" s="173" t="s">
        <v>705</v>
      </c>
      <c r="E40" s="268">
        <v>41</v>
      </c>
    </row>
    <row r="41" spans="1:5" ht="15" x14ac:dyDescent="0.25">
      <c r="A41" s="177">
        <v>42</v>
      </c>
      <c r="B41" s="174">
        <v>124586</v>
      </c>
      <c r="C41" s="174">
        <v>9352081</v>
      </c>
      <c r="D41" s="173" t="s">
        <v>704</v>
      </c>
      <c r="E41" s="268">
        <v>42</v>
      </c>
    </row>
    <row r="42" spans="1:5" ht="15" x14ac:dyDescent="0.25">
      <c r="A42" s="177">
        <v>242</v>
      </c>
      <c r="B42" s="174">
        <v>124587</v>
      </c>
      <c r="C42" s="174">
        <v>9352083</v>
      </c>
      <c r="D42" s="173" t="s">
        <v>289</v>
      </c>
      <c r="E42" s="268">
        <v>242</v>
      </c>
    </row>
    <row r="43" spans="1:5" ht="15" x14ac:dyDescent="0.25">
      <c r="A43" s="177">
        <v>245</v>
      </c>
      <c r="B43" s="174">
        <v>124588</v>
      </c>
      <c r="C43" s="174">
        <v>9352084</v>
      </c>
      <c r="D43" s="173" t="s">
        <v>291</v>
      </c>
      <c r="E43" s="268">
        <v>245</v>
      </c>
    </row>
    <row r="44" spans="1:5" ht="15" x14ac:dyDescent="0.25">
      <c r="A44" s="177">
        <v>246</v>
      </c>
      <c r="B44" s="174">
        <v>124589</v>
      </c>
      <c r="C44" s="174">
        <v>9352085</v>
      </c>
      <c r="D44" s="173" t="s">
        <v>292</v>
      </c>
      <c r="E44" s="268">
        <v>246</v>
      </c>
    </row>
    <row r="45" spans="1:5" ht="15" x14ac:dyDescent="0.25">
      <c r="A45" s="177">
        <v>44</v>
      </c>
      <c r="B45" s="174">
        <v>124590</v>
      </c>
      <c r="C45" s="174">
        <v>9352086</v>
      </c>
      <c r="D45" s="173" t="s">
        <v>703</v>
      </c>
      <c r="E45" s="268">
        <v>44</v>
      </c>
    </row>
    <row r="46" spans="1:5" ht="15" x14ac:dyDescent="0.25">
      <c r="A46" s="177">
        <v>48</v>
      </c>
      <c r="B46" s="174">
        <v>124592</v>
      </c>
      <c r="C46" s="174">
        <v>9352088</v>
      </c>
      <c r="D46" s="173" t="s">
        <v>702</v>
      </c>
      <c r="E46" s="268">
        <v>48</v>
      </c>
    </row>
    <row r="47" spans="1:5" ht="15" x14ac:dyDescent="0.25">
      <c r="A47" s="177">
        <v>309</v>
      </c>
      <c r="B47" s="174">
        <v>124593</v>
      </c>
      <c r="C47" s="174">
        <v>9352089</v>
      </c>
      <c r="D47" s="173" t="s">
        <v>328</v>
      </c>
      <c r="E47" s="268">
        <v>309</v>
      </c>
    </row>
    <row r="48" spans="1:5" ht="15" x14ac:dyDescent="0.25">
      <c r="A48" s="177">
        <v>310</v>
      </c>
      <c r="B48" s="174">
        <v>124595</v>
      </c>
      <c r="C48" s="174">
        <v>9352092</v>
      </c>
      <c r="D48" s="173" t="s">
        <v>329</v>
      </c>
      <c r="E48" s="268">
        <v>310</v>
      </c>
    </row>
    <row r="49" spans="1:5" ht="15" x14ac:dyDescent="0.25">
      <c r="A49" s="177">
        <v>314</v>
      </c>
      <c r="B49" s="174">
        <v>124597</v>
      </c>
      <c r="C49" s="174">
        <v>9352095</v>
      </c>
      <c r="D49" s="173" t="s">
        <v>701</v>
      </c>
      <c r="E49" s="268">
        <v>314</v>
      </c>
    </row>
    <row r="50" spans="1:5" ht="15" x14ac:dyDescent="0.25">
      <c r="A50" s="177">
        <v>82</v>
      </c>
      <c r="B50" s="174">
        <v>124600</v>
      </c>
      <c r="C50" s="174">
        <v>9352098</v>
      </c>
      <c r="D50" s="173" t="s">
        <v>551</v>
      </c>
      <c r="E50" s="268">
        <v>82</v>
      </c>
    </row>
    <row r="51" spans="1:5" ht="15" x14ac:dyDescent="0.25">
      <c r="A51" s="177">
        <v>84</v>
      </c>
      <c r="B51" s="174">
        <v>124601</v>
      </c>
      <c r="C51" s="174">
        <v>9352100</v>
      </c>
      <c r="D51" s="173" t="s">
        <v>227</v>
      </c>
      <c r="E51" s="268">
        <v>84</v>
      </c>
    </row>
    <row r="52" spans="1:5" ht="15" x14ac:dyDescent="0.25">
      <c r="A52" s="177">
        <v>318</v>
      </c>
      <c r="B52" s="174">
        <v>124602</v>
      </c>
      <c r="C52" s="174">
        <v>9352101</v>
      </c>
      <c r="D52" s="173" t="s">
        <v>335</v>
      </c>
      <c r="E52" s="268">
        <v>318</v>
      </c>
    </row>
    <row r="53" spans="1:5" ht="15" x14ac:dyDescent="0.25">
      <c r="A53" s="177">
        <v>494</v>
      </c>
      <c r="B53" s="174">
        <v>124604</v>
      </c>
      <c r="C53" s="174">
        <v>9352105</v>
      </c>
      <c r="D53" s="173" t="s">
        <v>438</v>
      </c>
      <c r="E53" s="268">
        <v>494</v>
      </c>
    </row>
    <row r="54" spans="1:5" ht="15" x14ac:dyDescent="0.25">
      <c r="A54" s="177">
        <v>96</v>
      </c>
      <c r="B54" s="174">
        <v>124605</v>
      </c>
      <c r="C54" s="174">
        <v>9352106</v>
      </c>
      <c r="D54" s="173" t="s">
        <v>237</v>
      </c>
      <c r="E54" s="268">
        <v>96</v>
      </c>
    </row>
    <row r="55" spans="1:5" ht="15" x14ac:dyDescent="0.25">
      <c r="A55" s="177">
        <v>322</v>
      </c>
      <c r="B55" s="174">
        <v>124606</v>
      </c>
      <c r="C55" s="174">
        <v>9352107</v>
      </c>
      <c r="D55" s="173" t="s">
        <v>700</v>
      </c>
      <c r="E55" s="268">
        <v>322</v>
      </c>
    </row>
    <row r="56" spans="1:5" ht="15" x14ac:dyDescent="0.25">
      <c r="A56" s="177">
        <v>97</v>
      </c>
      <c r="B56" s="174">
        <v>124607</v>
      </c>
      <c r="C56" s="174">
        <v>9352108</v>
      </c>
      <c r="D56" s="173" t="s">
        <v>699</v>
      </c>
      <c r="E56" s="268">
        <v>97</v>
      </c>
    </row>
    <row r="57" spans="1:5" ht="15" x14ac:dyDescent="0.25">
      <c r="A57" s="177">
        <v>98</v>
      </c>
      <c r="B57" s="174">
        <v>124608</v>
      </c>
      <c r="C57" s="174">
        <v>9352109</v>
      </c>
      <c r="D57" s="173" t="s">
        <v>241</v>
      </c>
      <c r="E57" s="268">
        <v>98</v>
      </c>
    </row>
    <row r="58" spans="1:5" ht="15" x14ac:dyDescent="0.25">
      <c r="A58" s="177">
        <v>324</v>
      </c>
      <c r="B58" s="174">
        <v>124609</v>
      </c>
      <c r="C58" s="174">
        <v>9352110</v>
      </c>
      <c r="D58" s="173" t="s">
        <v>698</v>
      </c>
      <c r="E58" s="268">
        <v>324</v>
      </c>
    </row>
    <row r="59" spans="1:5" ht="15" x14ac:dyDescent="0.25">
      <c r="A59" s="177">
        <v>99</v>
      </c>
      <c r="B59" s="174">
        <v>124610</v>
      </c>
      <c r="C59" s="174">
        <v>9352111</v>
      </c>
      <c r="D59" s="173" t="s">
        <v>243</v>
      </c>
      <c r="E59" s="268">
        <v>99</v>
      </c>
    </row>
    <row r="60" spans="1:5" ht="15" x14ac:dyDescent="0.25">
      <c r="A60" s="177">
        <v>506</v>
      </c>
      <c r="B60" s="174">
        <v>124612</v>
      </c>
      <c r="C60" s="174">
        <v>9352114</v>
      </c>
      <c r="D60" s="173" t="s">
        <v>697</v>
      </c>
      <c r="E60" s="268">
        <v>506</v>
      </c>
    </row>
    <row r="61" spans="1:5" ht="15" x14ac:dyDescent="0.25">
      <c r="A61" s="177">
        <v>333</v>
      </c>
      <c r="B61" s="174">
        <v>124613</v>
      </c>
      <c r="C61" s="174">
        <v>9352117</v>
      </c>
      <c r="D61" s="173" t="s">
        <v>345</v>
      </c>
      <c r="E61" s="268">
        <v>333</v>
      </c>
    </row>
    <row r="62" spans="1:5" ht="15" x14ac:dyDescent="0.25">
      <c r="A62" s="177">
        <v>332</v>
      </c>
      <c r="B62" s="174">
        <v>124614</v>
      </c>
      <c r="C62" s="174">
        <v>9352118</v>
      </c>
      <c r="D62" s="173" t="s">
        <v>696</v>
      </c>
      <c r="E62" s="268">
        <v>332</v>
      </c>
    </row>
    <row r="63" spans="1:5" ht="15" x14ac:dyDescent="0.25">
      <c r="A63" s="177">
        <v>337</v>
      </c>
      <c r="B63" s="174">
        <v>124615</v>
      </c>
      <c r="C63" s="174">
        <v>9352121</v>
      </c>
      <c r="D63" s="173" t="s">
        <v>346</v>
      </c>
      <c r="E63" s="268">
        <v>337</v>
      </c>
    </row>
    <row r="64" spans="1:5" ht="15" x14ac:dyDescent="0.25">
      <c r="A64" s="177">
        <v>109</v>
      </c>
      <c r="B64" s="174">
        <v>124616</v>
      </c>
      <c r="C64" s="174">
        <v>9352122</v>
      </c>
      <c r="D64" s="173" t="s">
        <v>247</v>
      </c>
      <c r="E64" s="268">
        <v>109</v>
      </c>
    </row>
    <row r="65" spans="1:5" ht="15" x14ac:dyDescent="0.25">
      <c r="A65" s="177">
        <v>339</v>
      </c>
      <c r="B65" s="174">
        <v>124618</v>
      </c>
      <c r="C65" s="174">
        <v>9352124</v>
      </c>
      <c r="D65" s="173" t="s">
        <v>348</v>
      </c>
      <c r="E65" s="268">
        <v>339</v>
      </c>
    </row>
    <row r="66" spans="1:5" ht="15" x14ac:dyDescent="0.25">
      <c r="A66" s="177">
        <v>342</v>
      </c>
      <c r="B66" s="174">
        <v>124619</v>
      </c>
      <c r="C66" s="174">
        <v>9352125</v>
      </c>
      <c r="D66" s="173" t="s">
        <v>350</v>
      </c>
      <c r="E66" s="268">
        <v>342</v>
      </c>
    </row>
    <row r="67" spans="1:5" ht="15" x14ac:dyDescent="0.25">
      <c r="A67" s="177">
        <v>115</v>
      </c>
      <c r="B67" s="174">
        <v>124620</v>
      </c>
      <c r="C67" s="174">
        <v>9352126</v>
      </c>
      <c r="D67" s="173" t="s">
        <v>253</v>
      </c>
      <c r="E67" s="268">
        <v>115</v>
      </c>
    </row>
    <row r="68" spans="1:5" ht="15" x14ac:dyDescent="0.25">
      <c r="A68" s="177">
        <v>119</v>
      </c>
      <c r="B68" s="174">
        <v>124621</v>
      </c>
      <c r="C68" s="174">
        <v>9352128</v>
      </c>
      <c r="D68" s="173" t="s">
        <v>554</v>
      </c>
      <c r="E68" s="268">
        <v>119</v>
      </c>
    </row>
    <row r="69" spans="1:5" ht="15" x14ac:dyDescent="0.25">
      <c r="A69" s="177">
        <v>502</v>
      </c>
      <c r="B69" s="174">
        <v>124622</v>
      </c>
      <c r="C69" s="174">
        <v>9352129</v>
      </c>
      <c r="D69" s="173" t="s">
        <v>695</v>
      </c>
      <c r="E69" s="268">
        <v>502</v>
      </c>
    </row>
    <row r="70" spans="1:5" ht="15" x14ac:dyDescent="0.25">
      <c r="A70" s="177">
        <v>229</v>
      </c>
      <c r="B70" s="174">
        <v>124624</v>
      </c>
      <c r="C70" s="174">
        <v>9352131</v>
      </c>
      <c r="D70" s="173" t="s">
        <v>279</v>
      </c>
      <c r="E70" s="268">
        <v>229</v>
      </c>
    </row>
    <row r="71" spans="1:5" ht="15" x14ac:dyDescent="0.25">
      <c r="A71" s="177">
        <v>313</v>
      </c>
      <c r="B71" s="174">
        <v>124625</v>
      </c>
      <c r="C71" s="174">
        <v>9352132</v>
      </c>
      <c r="D71" s="173" t="s">
        <v>331</v>
      </c>
      <c r="E71" s="268">
        <v>313</v>
      </c>
    </row>
    <row r="72" spans="1:5" ht="15" x14ac:dyDescent="0.25">
      <c r="A72" s="177">
        <v>208</v>
      </c>
      <c r="B72" s="174">
        <v>124626</v>
      </c>
      <c r="C72" s="174">
        <v>9352133</v>
      </c>
      <c r="D72" s="173" t="s">
        <v>269</v>
      </c>
      <c r="E72" s="268">
        <v>208</v>
      </c>
    </row>
    <row r="73" spans="1:5" ht="15" x14ac:dyDescent="0.25">
      <c r="A73" s="177">
        <v>232</v>
      </c>
      <c r="B73" s="174">
        <v>124627</v>
      </c>
      <c r="C73" s="174">
        <v>9352134</v>
      </c>
      <c r="D73" s="173" t="s">
        <v>282</v>
      </c>
      <c r="E73" s="268">
        <v>232</v>
      </c>
    </row>
    <row r="74" spans="1:5" ht="15" x14ac:dyDescent="0.25">
      <c r="A74" s="177">
        <v>343</v>
      </c>
      <c r="B74" s="174">
        <v>124628</v>
      </c>
      <c r="C74" s="174">
        <v>9352135</v>
      </c>
      <c r="D74" s="173" t="s">
        <v>351</v>
      </c>
      <c r="E74" s="268">
        <v>343</v>
      </c>
    </row>
    <row r="75" spans="1:5" ht="15" x14ac:dyDescent="0.25">
      <c r="A75" s="177">
        <v>23</v>
      </c>
      <c r="B75" s="174">
        <v>124629</v>
      </c>
      <c r="C75" s="174">
        <v>9352136</v>
      </c>
      <c r="D75" s="173" t="s">
        <v>694</v>
      </c>
      <c r="E75" s="268">
        <v>23</v>
      </c>
    </row>
    <row r="76" spans="1:5" ht="15" x14ac:dyDescent="0.25">
      <c r="A76" s="177">
        <v>231</v>
      </c>
      <c r="B76" s="174">
        <v>124630</v>
      </c>
      <c r="C76" s="174">
        <v>9352137</v>
      </c>
      <c r="D76" s="173" t="s">
        <v>281</v>
      </c>
      <c r="E76" s="268">
        <v>231</v>
      </c>
    </row>
    <row r="77" spans="1:5" ht="15" x14ac:dyDescent="0.25">
      <c r="A77" s="177">
        <v>503</v>
      </c>
      <c r="B77" s="174">
        <v>124631</v>
      </c>
      <c r="C77" s="174">
        <v>9352138</v>
      </c>
      <c r="D77" s="173" t="s">
        <v>693</v>
      </c>
      <c r="E77" s="268">
        <v>503</v>
      </c>
    </row>
    <row r="78" spans="1:5" ht="15" x14ac:dyDescent="0.25">
      <c r="A78" s="177">
        <v>68</v>
      </c>
      <c r="B78" s="174">
        <v>124634</v>
      </c>
      <c r="C78" s="174">
        <v>9352141</v>
      </c>
      <c r="D78" s="173" t="s">
        <v>208</v>
      </c>
      <c r="E78" s="268">
        <v>68</v>
      </c>
    </row>
    <row r="79" spans="1:5" ht="15" x14ac:dyDescent="0.25">
      <c r="A79" s="177">
        <v>65</v>
      </c>
      <c r="B79" s="174">
        <v>124639</v>
      </c>
      <c r="C79" s="174">
        <v>9352147</v>
      </c>
      <c r="D79" s="173" t="s">
        <v>692</v>
      </c>
      <c r="E79" s="268">
        <v>65</v>
      </c>
    </row>
    <row r="80" spans="1:5" ht="15" x14ac:dyDescent="0.25">
      <c r="A80" s="177">
        <v>74</v>
      </c>
      <c r="B80" s="174">
        <v>124641</v>
      </c>
      <c r="C80" s="174">
        <v>9352152</v>
      </c>
      <c r="D80" s="173" t="s">
        <v>691</v>
      </c>
      <c r="E80" s="268">
        <v>74</v>
      </c>
    </row>
    <row r="81" spans="1:5" ht="15" x14ac:dyDescent="0.25">
      <c r="A81" s="177">
        <v>264</v>
      </c>
      <c r="B81" s="174">
        <v>124643</v>
      </c>
      <c r="C81" s="174">
        <v>9352154</v>
      </c>
      <c r="D81" s="173" t="s">
        <v>304</v>
      </c>
      <c r="E81" s="268">
        <v>264</v>
      </c>
    </row>
    <row r="82" spans="1:5" ht="15" x14ac:dyDescent="0.25">
      <c r="A82" s="177">
        <v>275</v>
      </c>
      <c r="B82" s="174">
        <v>124645</v>
      </c>
      <c r="C82" s="174">
        <v>9352157</v>
      </c>
      <c r="D82" s="173" t="s">
        <v>309</v>
      </c>
      <c r="E82" s="268">
        <v>275</v>
      </c>
    </row>
    <row r="83" spans="1:5" ht="15" x14ac:dyDescent="0.25">
      <c r="A83" s="177">
        <v>273</v>
      </c>
      <c r="B83" s="174">
        <v>124650</v>
      </c>
      <c r="C83" s="174">
        <v>9352162</v>
      </c>
      <c r="D83" s="173" t="s">
        <v>307</v>
      </c>
      <c r="E83" s="268">
        <v>273</v>
      </c>
    </row>
    <row r="84" spans="1:5" ht="15" x14ac:dyDescent="0.25">
      <c r="A84" s="177">
        <v>250</v>
      </c>
      <c r="B84" s="174">
        <v>124653</v>
      </c>
      <c r="C84" s="174">
        <v>9352165</v>
      </c>
      <c r="D84" s="173" t="s">
        <v>294</v>
      </c>
      <c r="E84" s="268">
        <v>250</v>
      </c>
    </row>
    <row r="85" spans="1:5" ht="15" x14ac:dyDescent="0.25">
      <c r="A85" s="177">
        <v>258</v>
      </c>
      <c r="B85" s="174">
        <v>124654</v>
      </c>
      <c r="C85" s="174">
        <v>9352166</v>
      </c>
      <c r="D85" s="173" t="s">
        <v>300</v>
      </c>
      <c r="E85" s="268">
        <v>258</v>
      </c>
    </row>
    <row r="86" spans="1:5" ht="15" x14ac:dyDescent="0.25">
      <c r="A86" s="177">
        <v>279</v>
      </c>
      <c r="B86" s="174">
        <v>124655</v>
      </c>
      <c r="C86" s="174">
        <v>9352167</v>
      </c>
      <c r="D86" s="173" t="s">
        <v>310</v>
      </c>
      <c r="E86" s="268">
        <v>279</v>
      </c>
    </row>
    <row r="87" spans="1:5" ht="15" x14ac:dyDescent="0.25">
      <c r="A87" s="177">
        <v>294</v>
      </c>
      <c r="B87" s="174">
        <v>124657</v>
      </c>
      <c r="C87" s="174">
        <v>9352171</v>
      </c>
      <c r="D87" s="173" t="s">
        <v>321</v>
      </c>
      <c r="E87" s="268">
        <v>294</v>
      </c>
    </row>
    <row r="88" spans="1:5" ht="15" x14ac:dyDescent="0.25">
      <c r="A88" s="177">
        <v>293</v>
      </c>
      <c r="B88" s="174">
        <v>124658</v>
      </c>
      <c r="C88" s="174">
        <v>9352172</v>
      </c>
      <c r="D88" s="173" t="s">
        <v>690</v>
      </c>
      <c r="E88" s="268">
        <v>293</v>
      </c>
    </row>
    <row r="89" spans="1:5" ht="15" x14ac:dyDescent="0.25">
      <c r="A89" s="177">
        <v>300</v>
      </c>
      <c r="B89" s="174">
        <v>124660</v>
      </c>
      <c r="C89" s="174">
        <v>9352176</v>
      </c>
      <c r="D89" s="173" t="s">
        <v>324</v>
      </c>
      <c r="E89" s="268">
        <v>300</v>
      </c>
    </row>
    <row r="90" spans="1:5" ht="15" x14ac:dyDescent="0.25">
      <c r="A90" s="177">
        <v>259</v>
      </c>
      <c r="B90" s="174">
        <v>124668</v>
      </c>
      <c r="C90" s="174">
        <v>9352184</v>
      </c>
      <c r="D90" s="173" t="s">
        <v>689</v>
      </c>
      <c r="E90" s="268">
        <v>259</v>
      </c>
    </row>
    <row r="91" spans="1:5" ht="15" x14ac:dyDescent="0.25">
      <c r="A91" s="177">
        <v>260</v>
      </c>
      <c r="B91" s="174">
        <v>124669</v>
      </c>
      <c r="C91" s="174">
        <v>9352185</v>
      </c>
      <c r="D91" s="173" t="s">
        <v>302</v>
      </c>
      <c r="E91" s="268">
        <v>260</v>
      </c>
    </row>
    <row r="92" spans="1:5" ht="15" x14ac:dyDescent="0.25">
      <c r="A92" s="177">
        <v>263</v>
      </c>
      <c r="B92" s="174">
        <v>124670</v>
      </c>
      <c r="C92" s="174">
        <v>9352186</v>
      </c>
      <c r="D92" s="173" t="s">
        <v>303</v>
      </c>
      <c r="E92" s="268">
        <v>263</v>
      </c>
    </row>
    <row r="93" spans="1:5" ht="15" x14ac:dyDescent="0.25">
      <c r="A93" s="177">
        <v>249</v>
      </c>
      <c r="B93" s="174">
        <v>124671</v>
      </c>
      <c r="C93" s="174">
        <v>9352194</v>
      </c>
      <c r="D93" s="173" t="s">
        <v>688</v>
      </c>
      <c r="E93" s="268">
        <v>249</v>
      </c>
    </row>
    <row r="94" spans="1:5" ht="15" x14ac:dyDescent="0.25">
      <c r="A94" s="177">
        <v>480</v>
      </c>
      <c r="B94" s="174">
        <v>124674</v>
      </c>
      <c r="C94" s="174">
        <v>9352916</v>
      </c>
      <c r="D94" s="173" t="s">
        <v>687</v>
      </c>
      <c r="E94" s="268">
        <v>480</v>
      </c>
    </row>
    <row r="95" spans="1:5" ht="15" x14ac:dyDescent="0.25">
      <c r="A95" s="177">
        <v>327</v>
      </c>
      <c r="B95" s="174">
        <v>124675</v>
      </c>
      <c r="C95" s="174">
        <v>9352918</v>
      </c>
      <c r="D95" s="173" t="s">
        <v>686</v>
      </c>
      <c r="E95" s="268">
        <v>327</v>
      </c>
    </row>
    <row r="96" spans="1:5" ht="15" x14ac:dyDescent="0.25">
      <c r="A96" s="177">
        <v>75</v>
      </c>
      <c r="B96" s="174">
        <v>124676</v>
      </c>
      <c r="C96" s="174">
        <v>9352919</v>
      </c>
      <c r="D96" s="173" t="s">
        <v>217</v>
      </c>
      <c r="E96" s="268">
        <v>75</v>
      </c>
    </row>
    <row r="97" spans="1:5" ht="15" x14ac:dyDescent="0.25">
      <c r="A97" s="177">
        <v>461</v>
      </c>
      <c r="B97" s="174">
        <v>124678</v>
      </c>
      <c r="C97" s="174">
        <v>9352921</v>
      </c>
      <c r="D97" s="173" t="s">
        <v>414</v>
      </c>
      <c r="E97" s="268">
        <v>461</v>
      </c>
    </row>
    <row r="98" spans="1:5" ht="15" x14ac:dyDescent="0.25">
      <c r="A98" s="177">
        <v>281</v>
      </c>
      <c r="B98" s="174">
        <v>124679</v>
      </c>
      <c r="C98" s="174">
        <v>9352922</v>
      </c>
      <c r="D98" s="173" t="s">
        <v>311</v>
      </c>
      <c r="E98" s="268">
        <v>281</v>
      </c>
    </row>
    <row r="99" spans="1:5" ht="15" x14ac:dyDescent="0.25">
      <c r="A99" s="177">
        <v>504</v>
      </c>
      <c r="B99" s="174">
        <v>124680</v>
      </c>
      <c r="C99" s="174">
        <v>9352923</v>
      </c>
      <c r="D99" s="173" t="s">
        <v>685</v>
      </c>
      <c r="E99" s="268">
        <v>504</v>
      </c>
    </row>
    <row r="100" spans="1:5" ht="15" x14ac:dyDescent="0.25">
      <c r="A100" s="177">
        <v>311</v>
      </c>
      <c r="B100" s="174">
        <v>124681</v>
      </c>
      <c r="C100" s="174">
        <v>9352924</v>
      </c>
      <c r="D100" s="173" t="s">
        <v>330</v>
      </c>
      <c r="E100" s="268">
        <v>311</v>
      </c>
    </row>
    <row r="101" spans="1:5" ht="15" x14ac:dyDescent="0.25">
      <c r="A101" s="177">
        <v>418</v>
      </c>
      <c r="B101" s="174">
        <v>124682</v>
      </c>
      <c r="C101" s="174">
        <v>9352925</v>
      </c>
      <c r="D101" s="173" t="s">
        <v>684</v>
      </c>
      <c r="E101" s="268">
        <v>418</v>
      </c>
    </row>
    <row r="102" spans="1:5" ht="15" x14ac:dyDescent="0.25">
      <c r="A102" s="177">
        <v>341</v>
      </c>
      <c r="B102" s="174">
        <v>124685</v>
      </c>
      <c r="C102" s="174">
        <v>9352928</v>
      </c>
      <c r="D102" s="173" t="s">
        <v>349</v>
      </c>
      <c r="E102" s="268">
        <v>341</v>
      </c>
    </row>
    <row r="103" spans="1:5" ht="15" x14ac:dyDescent="0.25">
      <c r="A103" s="177">
        <v>307</v>
      </c>
      <c r="B103" s="174">
        <v>131962</v>
      </c>
      <c r="C103" s="174">
        <v>9352929</v>
      </c>
      <c r="D103" s="173" t="s">
        <v>683</v>
      </c>
      <c r="E103" s="268">
        <v>307</v>
      </c>
    </row>
    <row r="104" spans="1:5" ht="15" x14ac:dyDescent="0.25">
      <c r="A104" s="177">
        <v>274</v>
      </c>
      <c r="B104" s="174">
        <v>132836</v>
      </c>
      <c r="C104" s="174">
        <v>9352930</v>
      </c>
      <c r="D104" s="173" t="s">
        <v>308</v>
      </c>
      <c r="E104" s="268">
        <v>274</v>
      </c>
    </row>
    <row r="105" spans="1:5" ht="15" x14ac:dyDescent="0.25">
      <c r="A105" s="177">
        <v>238</v>
      </c>
      <c r="B105" s="174">
        <v>133605</v>
      </c>
      <c r="C105" s="174">
        <v>9352931</v>
      </c>
      <c r="D105" s="173" t="s">
        <v>682</v>
      </c>
      <c r="E105" s="268">
        <v>238</v>
      </c>
    </row>
    <row r="106" spans="1:5" ht="15" x14ac:dyDescent="0.25">
      <c r="A106" s="177">
        <v>400</v>
      </c>
      <c r="B106" s="174">
        <v>124686</v>
      </c>
      <c r="C106" s="174">
        <v>9353000</v>
      </c>
      <c r="D106" s="173" t="s">
        <v>681</v>
      </c>
      <c r="E106" s="268">
        <v>400</v>
      </c>
    </row>
    <row r="107" spans="1:5" ht="15" x14ac:dyDescent="0.25">
      <c r="A107" s="177">
        <v>405</v>
      </c>
      <c r="B107" s="174">
        <v>124688</v>
      </c>
      <c r="C107" s="174">
        <v>9353003</v>
      </c>
      <c r="D107" s="173" t="s">
        <v>680</v>
      </c>
      <c r="E107" s="268">
        <v>405</v>
      </c>
    </row>
    <row r="108" spans="1:5" ht="15" x14ac:dyDescent="0.25">
      <c r="A108" s="177">
        <v>406</v>
      </c>
      <c r="B108" s="174">
        <v>124689</v>
      </c>
      <c r="C108" s="174">
        <v>9353004</v>
      </c>
      <c r="D108" s="173" t="s">
        <v>679</v>
      </c>
      <c r="E108" s="268">
        <v>406</v>
      </c>
    </row>
    <row r="109" spans="1:5" ht="15" x14ac:dyDescent="0.25">
      <c r="A109" s="177">
        <v>407</v>
      </c>
      <c r="B109" s="174">
        <v>124690</v>
      </c>
      <c r="C109" s="174">
        <v>9353005</v>
      </c>
      <c r="D109" s="173" t="s">
        <v>678</v>
      </c>
      <c r="E109" s="268">
        <v>407</v>
      </c>
    </row>
    <row r="110" spans="1:5" ht="15" x14ac:dyDescent="0.25">
      <c r="A110" s="177">
        <v>409</v>
      </c>
      <c r="B110" s="174">
        <v>124691</v>
      </c>
      <c r="C110" s="174">
        <v>9353006</v>
      </c>
      <c r="D110" s="173" t="s">
        <v>677</v>
      </c>
      <c r="E110" s="268">
        <v>409</v>
      </c>
    </row>
    <row r="111" spans="1:5" ht="15" x14ac:dyDescent="0.25">
      <c r="A111" s="177">
        <v>412</v>
      </c>
      <c r="B111" s="174">
        <v>124692</v>
      </c>
      <c r="C111" s="174">
        <v>9353009</v>
      </c>
      <c r="D111" s="173" t="s">
        <v>676</v>
      </c>
      <c r="E111" s="268">
        <v>412</v>
      </c>
    </row>
    <row r="112" spans="1:5" ht="15" x14ac:dyDescent="0.25">
      <c r="A112" s="177">
        <v>426</v>
      </c>
      <c r="B112" s="174">
        <v>124693</v>
      </c>
      <c r="C112" s="174">
        <v>9353010</v>
      </c>
      <c r="D112" s="173" t="s">
        <v>389</v>
      </c>
      <c r="E112" s="268">
        <v>426</v>
      </c>
    </row>
    <row r="113" spans="1:5" ht="15" x14ac:dyDescent="0.25">
      <c r="A113" s="177">
        <v>430</v>
      </c>
      <c r="B113" s="174">
        <v>124694</v>
      </c>
      <c r="C113" s="174">
        <v>9353013</v>
      </c>
      <c r="D113" s="173" t="s">
        <v>675</v>
      </c>
      <c r="E113" s="268">
        <v>430</v>
      </c>
    </row>
    <row r="114" spans="1:5" ht="15" x14ac:dyDescent="0.25">
      <c r="A114" s="177">
        <v>224</v>
      </c>
      <c r="B114" s="174">
        <v>124695</v>
      </c>
      <c r="C114" s="174">
        <v>9353020</v>
      </c>
      <c r="D114" s="173" t="s">
        <v>674</v>
      </c>
      <c r="E114" s="268">
        <v>224</v>
      </c>
    </row>
    <row r="115" spans="1:5" ht="15" x14ac:dyDescent="0.25">
      <c r="A115" s="177">
        <v>513</v>
      </c>
      <c r="B115" s="174">
        <v>124698</v>
      </c>
      <c r="C115" s="174">
        <v>9353026</v>
      </c>
      <c r="D115" s="173" t="s">
        <v>454</v>
      </c>
      <c r="E115" s="268">
        <v>513</v>
      </c>
    </row>
    <row r="116" spans="1:5" ht="15" x14ac:dyDescent="0.25">
      <c r="A116" s="177">
        <v>445</v>
      </c>
      <c r="B116" s="174">
        <v>124699</v>
      </c>
      <c r="C116" s="174">
        <v>9353027</v>
      </c>
      <c r="D116" s="173" t="s">
        <v>673</v>
      </c>
      <c r="E116" s="268">
        <v>445</v>
      </c>
    </row>
    <row r="117" spans="1:5" ht="15" x14ac:dyDescent="0.25">
      <c r="A117" s="177">
        <v>446</v>
      </c>
      <c r="B117" s="174">
        <v>124700</v>
      </c>
      <c r="C117" s="174">
        <v>9353028</v>
      </c>
      <c r="D117" s="173" t="s">
        <v>672</v>
      </c>
      <c r="E117" s="268">
        <v>446</v>
      </c>
    </row>
    <row r="118" spans="1:5" ht="15" x14ac:dyDescent="0.25">
      <c r="A118" s="177">
        <v>448</v>
      </c>
      <c r="B118" s="174">
        <v>124701</v>
      </c>
      <c r="C118" s="174">
        <v>9353029</v>
      </c>
      <c r="D118" s="173" t="s">
        <v>671</v>
      </c>
      <c r="E118" s="268">
        <v>448</v>
      </c>
    </row>
    <row r="119" spans="1:5" ht="15" x14ac:dyDescent="0.25">
      <c r="A119" s="177">
        <v>457</v>
      </c>
      <c r="B119" s="174">
        <v>124702</v>
      </c>
      <c r="C119" s="174">
        <v>9353036</v>
      </c>
      <c r="D119" s="173" t="s">
        <v>670</v>
      </c>
      <c r="E119" s="268">
        <v>457</v>
      </c>
    </row>
    <row r="120" spans="1:5" ht="15" x14ac:dyDescent="0.25">
      <c r="A120" s="177">
        <v>458</v>
      </c>
      <c r="B120" s="174">
        <v>124703</v>
      </c>
      <c r="C120" s="174">
        <v>9353037</v>
      </c>
      <c r="D120" s="173" t="s">
        <v>669</v>
      </c>
      <c r="E120" s="268">
        <v>458</v>
      </c>
    </row>
    <row r="121" spans="1:5" ht="15" x14ac:dyDescent="0.25">
      <c r="A121" s="177">
        <v>464</v>
      </c>
      <c r="B121" s="174">
        <v>124704</v>
      </c>
      <c r="C121" s="174">
        <v>9353040</v>
      </c>
      <c r="D121" s="173" t="s">
        <v>415</v>
      </c>
      <c r="E121" s="268">
        <v>464</v>
      </c>
    </row>
    <row r="122" spans="1:5" ht="15" x14ac:dyDescent="0.25">
      <c r="A122" s="177">
        <v>308</v>
      </c>
      <c r="B122" s="174">
        <v>124705</v>
      </c>
      <c r="C122" s="174">
        <v>9353042</v>
      </c>
      <c r="D122" s="173" t="s">
        <v>327</v>
      </c>
      <c r="E122" s="268">
        <v>308</v>
      </c>
    </row>
    <row r="123" spans="1:5" ht="15" x14ac:dyDescent="0.25">
      <c r="A123" s="177">
        <v>468</v>
      </c>
      <c r="B123" s="174">
        <v>124706</v>
      </c>
      <c r="C123" s="174">
        <v>9353043</v>
      </c>
      <c r="D123" s="173" t="s">
        <v>668</v>
      </c>
      <c r="E123" s="268">
        <v>468</v>
      </c>
    </row>
    <row r="124" spans="1:5" ht="15" x14ac:dyDescent="0.25">
      <c r="A124" s="177">
        <v>478</v>
      </c>
      <c r="B124" s="174">
        <v>124709</v>
      </c>
      <c r="C124" s="174">
        <v>9353048</v>
      </c>
      <c r="D124" s="173" t="s">
        <v>667</v>
      </c>
      <c r="E124" s="268">
        <v>478</v>
      </c>
    </row>
    <row r="125" spans="1:5" ht="15" x14ac:dyDescent="0.25">
      <c r="A125" s="177">
        <v>488</v>
      </c>
      <c r="B125" s="174">
        <v>124710</v>
      </c>
      <c r="C125" s="174">
        <v>9353049</v>
      </c>
      <c r="D125" s="173" t="s">
        <v>435</v>
      </c>
      <c r="E125" s="268">
        <v>488</v>
      </c>
    </row>
    <row r="126" spans="1:5" ht="15" x14ac:dyDescent="0.25">
      <c r="A126" s="177">
        <v>495</v>
      </c>
      <c r="B126" s="174">
        <v>124712</v>
      </c>
      <c r="C126" s="174">
        <v>9353056</v>
      </c>
      <c r="D126" s="173" t="s">
        <v>439</v>
      </c>
      <c r="E126" s="268">
        <v>495</v>
      </c>
    </row>
    <row r="127" spans="1:5" ht="15" x14ac:dyDescent="0.25">
      <c r="A127" s="177">
        <v>501</v>
      </c>
      <c r="B127" s="174">
        <v>124713</v>
      </c>
      <c r="C127" s="174">
        <v>9353058</v>
      </c>
      <c r="D127" s="173" t="s">
        <v>442</v>
      </c>
      <c r="E127" s="268">
        <v>501</v>
      </c>
    </row>
    <row r="128" spans="1:5" ht="15" x14ac:dyDescent="0.25">
      <c r="A128" s="177">
        <v>515</v>
      </c>
      <c r="B128" s="174">
        <v>124716</v>
      </c>
      <c r="C128" s="174">
        <v>9353063</v>
      </c>
      <c r="D128" s="173" t="s">
        <v>456</v>
      </c>
      <c r="E128" s="268">
        <v>515</v>
      </c>
    </row>
    <row r="129" spans="1:5" ht="15" x14ac:dyDescent="0.25">
      <c r="A129" s="177">
        <v>517</v>
      </c>
      <c r="B129" s="174">
        <v>124717</v>
      </c>
      <c r="C129" s="174">
        <v>9353064</v>
      </c>
      <c r="D129" s="173" t="s">
        <v>666</v>
      </c>
      <c r="E129" s="268">
        <v>517</v>
      </c>
    </row>
    <row r="130" spans="1:5" ht="15" x14ac:dyDescent="0.25">
      <c r="A130" s="177">
        <v>338</v>
      </c>
      <c r="B130" s="174">
        <v>124718</v>
      </c>
      <c r="C130" s="174">
        <v>9353066</v>
      </c>
      <c r="D130" s="173" t="s">
        <v>665</v>
      </c>
      <c r="E130" s="268">
        <v>338</v>
      </c>
    </row>
    <row r="131" spans="1:5" ht="15" x14ac:dyDescent="0.25">
      <c r="A131" s="177">
        <v>202</v>
      </c>
      <c r="B131" s="174">
        <v>124719</v>
      </c>
      <c r="C131" s="174">
        <v>9353074</v>
      </c>
      <c r="D131" s="173" t="s">
        <v>664</v>
      </c>
      <c r="E131" s="268">
        <v>202</v>
      </c>
    </row>
    <row r="132" spans="1:5" ht="15" x14ac:dyDescent="0.25">
      <c r="A132" s="177">
        <v>10</v>
      </c>
      <c r="B132" s="174">
        <v>124720</v>
      </c>
      <c r="C132" s="174">
        <v>9353075</v>
      </c>
      <c r="D132" s="173" t="s">
        <v>663</v>
      </c>
      <c r="E132" s="268">
        <v>10</v>
      </c>
    </row>
    <row r="133" spans="1:5" ht="15" x14ac:dyDescent="0.25">
      <c r="A133" s="177">
        <v>11</v>
      </c>
      <c r="B133" s="174">
        <v>124721</v>
      </c>
      <c r="C133" s="174">
        <v>9353076</v>
      </c>
      <c r="D133" s="173" t="s">
        <v>662</v>
      </c>
      <c r="E133" s="268">
        <v>11</v>
      </c>
    </row>
    <row r="134" spans="1:5" ht="15" x14ac:dyDescent="0.25">
      <c r="A134" s="177">
        <v>206</v>
      </c>
      <c r="B134" s="174">
        <v>124723</v>
      </c>
      <c r="C134" s="174">
        <v>9353078</v>
      </c>
      <c r="D134" s="173" t="s">
        <v>268</v>
      </c>
      <c r="E134" s="268">
        <v>206</v>
      </c>
    </row>
    <row r="135" spans="1:5" ht="15" x14ac:dyDescent="0.25">
      <c r="A135" s="177">
        <v>14</v>
      </c>
      <c r="B135" s="174">
        <v>124724</v>
      </c>
      <c r="C135" s="174">
        <v>9353079</v>
      </c>
      <c r="D135" s="173" t="s">
        <v>661</v>
      </c>
      <c r="E135" s="268">
        <v>14</v>
      </c>
    </row>
    <row r="136" spans="1:5" ht="15" x14ac:dyDescent="0.25">
      <c r="A136" s="177">
        <v>20</v>
      </c>
      <c r="B136" s="174">
        <v>124725</v>
      </c>
      <c r="C136" s="174">
        <v>9353081</v>
      </c>
      <c r="D136" s="173" t="s">
        <v>660</v>
      </c>
      <c r="E136" s="268">
        <v>20</v>
      </c>
    </row>
    <row r="137" spans="1:5" ht="15" x14ac:dyDescent="0.25">
      <c r="A137" s="177">
        <v>22</v>
      </c>
      <c r="B137" s="174">
        <v>124727</v>
      </c>
      <c r="C137" s="174">
        <v>9353083</v>
      </c>
      <c r="D137" s="173" t="s">
        <v>659</v>
      </c>
      <c r="E137" s="268">
        <v>22</v>
      </c>
    </row>
    <row r="138" spans="1:5" ht="15" x14ac:dyDescent="0.25">
      <c r="A138" s="177">
        <v>26</v>
      </c>
      <c r="B138" s="174">
        <v>124728</v>
      </c>
      <c r="C138" s="174">
        <v>9353084</v>
      </c>
      <c r="D138" s="173" t="s">
        <v>658</v>
      </c>
      <c r="E138" s="268">
        <v>26</v>
      </c>
    </row>
    <row r="139" spans="1:5" ht="15" x14ac:dyDescent="0.25">
      <c r="A139" s="177">
        <v>223</v>
      </c>
      <c r="B139" s="174">
        <v>124729</v>
      </c>
      <c r="C139" s="174">
        <v>9353085</v>
      </c>
      <c r="D139" s="173" t="s">
        <v>657</v>
      </c>
      <c r="E139" s="268">
        <v>223</v>
      </c>
    </row>
    <row r="140" spans="1:5" ht="15" x14ac:dyDescent="0.25">
      <c r="A140" s="177">
        <v>225</v>
      </c>
      <c r="B140" s="174">
        <v>124730</v>
      </c>
      <c r="C140" s="174">
        <v>9353086</v>
      </c>
      <c r="D140" s="173" t="s">
        <v>553</v>
      </c>
      <c r="E140" s="268">
        <v>225</v>
      </c>
    </row>
    <row r="141" spans="1:5" ht="15" x14ac:dyDescent="0.25">
      <c r="A141" s="177">
        <v>36</v>
      </c>
      <c r="B141" s="174">
        <v>124731</v>
      </c>
      <c r="C141" s="174">
        <v>9353089</v>
      </c>
      <c r="D141" s="173" t="s">
        <v>656</v>
      </c>
      <c r="E141" s="268">
        <v>36</v>
      </c>
    </row>
    <row r="142" spans="1:5" ht="15" x14ac:dyDescent="0.25">
      <c r="A142" s="177">
        <v>444</v>
      </c>
      <c r="B142" s="174">
        <v>124732</v>
      </c>
      <c r="C142" s="174">
        <v>9353090</v>
      </c>
      <c r="D142" s="173" t="s">
        <v>655</v>
      </c>
      <c r="E142" s="268">
        <v>444</v>
      </c>
    </row>
    <row r="143" spans="1:5" ht="15" x14ac:dyDescent="0.25">
      <c r="A143" s="177">
        <v>449</v>
      </c>
      <c r="B143" s="174">
        <v>124733</v>
      </c>
      <c r="C143" s="174">
        <v>9353091</v>
      </c>
      <c r="D143" s="173" t="s">
        <v>654</v>
      </c>
      <c r="E143" s="268">
        <v>449</v>
      </c>
    </row>
    <row r="144" spans="1:5" ht="15" x14ac:dyDescent="0.25">
      <c r="A144" s="177">
        <v>243</v>
      </c>
      <c r="B144" s="174">
        <v>124734</v>
      </c>
      <c r="C144" s="174">
        <v>9353092</v>
      </c>
      <c r="D144" s="173" t="s">
        <v>653</v>
      </c>
      <c r="E144" s="268">
        <v>243</v>
      </c>
    </row>
    <row r="145" spans="1:5" ht="15" x14ac:dyDescent="0.25">
      <c r="A145" s="177">
        <v>50</v>
      </c>
      <c r="B145" s="174">
        <v>124735</v>
      </c>
      <c r="C145" s="174">
        <v>9353093</v>
      </c>
      <c r="D145" s="173" t="s">
        <v>652</v>
      </c>
      <c r="E145" s="268">
        <v>50</v>
      </c>
    </row>
    <row r="146" spans="1:5" ht="15" x14ac:dyDescent="0.25">
      <c r="A146" s="177">
        <v>80</v>
      </c>
      <c r="B146" s="174">
        <v>124737</v>
      </c>
      <c r="C146" s="174">
        <v>9353096</v>
      </c>
      <c r="D146" s="173" t="s">
        <v>221</v>
      </c>
      <c r="E146" s="268">
        <v>80</v>
      </c>
    </row>
    <row r="147" spans="1:5" ht="15" x14ac:dyDescent="0.25">
      <c r="A147" s="177">
        <v>93</v>
      </c>
      <c r="B147" s="174">
        <v>124741</v>
      </c>
      <c r="C147" s="174">
        <v>9353101</v>
      </c>
      <c r="D147" s="173" t="s">
        <v>235</v>
      </c>
      <c r="E147" s="268">
        <v>93</v>
      </c>
    </row>
    <row r="148" spans="1:5" ht="15" x14ac:dyDescent="0.25">
      <c r="A148" s="177">
        <v>102</v>
      </c>
      <c r="B148" s="174">
        <v>124742</v>
      </c>
      <c r="C148" s="174">
        <v>9353102</v>
      </c>
      <c r="D148" s="173" t="s">
        <v>651</v>
      </c>
      <c r="E148" s="268">
        <v>102</v>
      </c>
    </row>
    <row r="149" spans="1:5" ht="15" x14ac:dyDescent="0.25">
      <c r="A149" s="177">
        <v>328</v>
      </c>
      <c r="B149" s="174">
        <v>124743</v>
      </c>
      <c r="C149" s="174">
        <v>9353103</v>
      </c>
      <c r="D149" s="173" t="s">
        <v>650</v>
      </c>
      <c r="E149" s="268">
        <v>328</v>
      </c>
    </row>
    <row r="150" spans="1:5" ht="15" x14ac:dyDescent="0.25">
      <c r="A150" s="177">
        <v>331</v>
      </c>
      <c r="B150" s="174">
        <v>124744</v>
      </c>
      <c r="C150" s="174">
        <v>9353104</v>
      </c>
      <c r="D150" s="173" t="s">
        <v>343</v>
      </c>
      <c r="E150" s="268">
        <v>331</v>
      </c>
    </row>
    <row r="151" spans="1:5" ht="15" x14ac:dyDescent="0.25">
      <c r="A151" s="177">
        <v>106</v>
      </c>
      <c r="B151" s="174">
        <v>124745</v>
      </c>
      <c r="C151" s="174">
        <v>9353105</v>
      </c>
      <c r="D151" s="173" t="s">
        <v>246</v>
      </c>
      <c r="E151" s="268">
        <v>106</v>
      </c>
    </row>
    <row r="152" spans="1:5" ht="15" x14ac:dyDescent="0.25">
      <c r="A152" s="177">
        <v>110</v>
      </c>
      <c r="B152" s="174">
        <v>124746</v>
      </c>
      <c r="C152" s="174">
        <v>9353108</v>
      </c>
      <c r="D152" s="173" t="s">
        <v>649</v>
      </c>
      <c r="E152" s="268">
        <v>110</v>
      </c>
    </row>
    <row r="153" spans="1:5" ht="15" x14ac:dyDescent="0.25">
      <c r="A153" s="177">
        <v>112</v>
      </c>
      <c r="B153" s="174">
        <v>124747</v>
      </c>
      <c r="C153" s="174">
        <v>9353109</v>
      </c>
      <c r="D153" s="173" t="s">
        <v>648</v>
      </c>
      <c r="E153" s="268">
        <v>112</v>
      </c>
    </row>
    <row r="154" spans="1:5" ht="15" x14ac:dyDescent="0.25">
      <c r="A154" s="177">
        <v>113</v>
      </c>
      <c r="B154" s="174">
        <v>124748</v>
      </c>
      <c r="C154" s="174">
        <v>9353111</v>
      </c>
      <c r="D154" s="173" t="s">
        <v>647</v>
      </c>
      <c r="E154" s="268">
        <v>113</v>
      </c>
    </row>
    <row r="155" spans="1:5" ht="15" x14ac:dyDescent="0.25">
      <c r="A155" s="177">
        <v>216</v>
      </c>
      <c r="B155" s="174">
        <v>124749</v>
      </c>
      <c r="C155" s="174">
        <v>9353112</v>
      </c>
      <c r="D155" s="173" t="s">
        <v>646</v>
      </c>
      <c r="E155" s="268">
        <v>216</v>
      </c>
    </row>
    <row r="156" spans="1:5" ht="15" x14ac:dyDescent="0.25">
      <c r="A156" s="177">
        <v>114</v>
      </c>
      <c r="B156" s="174">
        <v>124750</v>
      </c>
      <c r="C156" s="174">
        <v>9353113</v>
      </c>
      <c r="D156" s="173" t="s">
        <v>645</v>
      </c>
      <c r="E156" s="268">
        <v>114</v>
      </c>
    </row>
    <row r="157" spans="1:5" ht="15" x14ac:dyDescent="0.25">
      <c r="A157" s="177">
        <v>12</v>
      </c>
      <c r="B157" s="174">
        <v>124751</v>
      </c>
      <c r="C157" s="174">
        <v>9353114</v>
      </c>
      <c r="D157" s="173" t="s">
        <v>644</v>
      </c>
      <c r="E157" s="268">
        <v>12</v>
      </c>
    </row>
    <row r="158" spans="1:5" ht="15" x14ac:dyDescent="0.25">
      <c r="A158" s="177">
        <v>203</v>
      </c>
      <c r="B158" s="174">
        <v>124754</v>
      </c>
      <c r="C158" s="174">
        <v>9353117</v>
      </c>
      <c r="D158" s="173" t="s">
        <v>643</v>
      </c>
      <c r="E158" s="268">
        <v>203</v>
      </c>
    </row>
    <row r="159" spans="1:5" ht="15" x14ac:dyDescent="0.25">
      <c r="A159" s="177">
        <v>217</v>
      </c>
      <c r="B159" s="174">
        <v>124755</v>
      </c>
      <c r="C159" s="174">
        <v>9353121</v>
      </c>
      <c r="D159" s="173" t="s">
        <v>272</v>
      </c>
      <c r="E159" s="268">
        <v>217</v>
      </c>
    </row>
    <row r="160" spans="1:5" ht="15" x14ac:dyDescent="0.25">
      <c r="A160" s="177">
        <v>496</v>
      </c>
      <c r="B160" s="174">
        <v>124756</v>
      </c>
      <c r="C160" s="174">
        <v>9353123</v>
      </c>
      <c r="D160" s="173" t="s">
        <v>642</v>
      </c>
      <c r="E160" s="268">
        <v>496</v>
      </c>
    </row>
    <row r="161" spans="1:5" ht="15" x14ac:dyDescent="0.25">
      <c r="A161" s="177">
        <v>507</v>
      </c>
      <c r="B161" s="174">
        <v>124757</v>
      </c>
      <c r="C161" s="174">
        <v>9353124</v>
      </c>
      <c r="D161" s="173" t="s">
        <v>449</v>
      </c>
      <c r="E161" s="268">
        <v>507</v>
      </c>
    </row>
    <row r="162" spans="1:5" ht="15" x14ac:dyDescent="0.25">
      <c r="A162" s="177">
        <v>17</v>
      </c>
      <c r="B162" s="174">
        <v>124758</v>
      </c>
      <c r="C162" s="174">
        <v>9353125</v>
      </c>
      <c r="D162" s="173" t="s">
        <v>641</v>
      </c>
      <c r="E162" s="268">
        <v>17</v>
      </c>
    </row>
    <row r="163" spans="1:5" ht="15" x14ac:dyDescent="0.25">
      <c r="A163" s="177">
        <v>481</v>
      </c>
      <c r="B163" s="174">
        <v>124761</v>
      </c>
      <c r="C163" s="174">
        <v>9353305</v>
      </c>
      <c r="D163" s="173" t="s">
        <v>640</v>
      </c>
      <c r="E163" s="268">
        <v>481</v>
      </c>
    </row>
    <row r="164" spans="1:5" ht="15" x14ac:dyDescent="0.25">
      <c r="A164" s="177">
        <v>421</v>
      </c>
      <c r="B164" s="174">
        <v>124762</v>
      </c>
      <c r="C164" s="174">
        <v>9353308</v>
      </c>
      <c r="D164" s="173" t="s">
        <v>639</v>
      </c>
      <c r="E164" s="268">
        <v>421</v>
      </c>
    </row>
    <row r="165" spans="1:5" ht="15" x14ac:dyDescent="0.25">
      <c r="A165" s="177">
        <v>509</v>
      </c>
      <c r="B165" s="174">
        <v>124763</v>
      </c>
      <c r="C165" s="174">
        <v>9353310</v>
      </c>
      <c r="D165" s="173" t="s">
        <v>638</v>
      </c>
      <c r="E165" s="268">
        <v>509</v>
      </c>
    </row>
    <row r="166" spans="1:5" ht="15" x14ac:dyDescent="0.25">
      <c r="A166" s="177">
        <v>420</v>
      </c>
      <c r="B166" s="174">
        <v>124764</v>
      </c>
      <c r="C166" s="174">
        <v>9353311</v>
      </c>
      <c r="D166" s="173" t="s">
        <v>637</v>
      </c>
      <c r="E166" s="268">
        <v>420</v>
      </c>
    </row>
    <row r="167" spans="1:5" ht="15" x14ac:dyDescent="0.25">
      <c r="A167" s="177">
        <v>455</v>
      </c>
      <c r="B167" s="174">
        <v>124769</v>
      </c>
      <c r="C167" s="174">
        <v>9353320</v>
      </c>
      <c r="D167" s="173" t="s">
        <v>552</v>
      </c>
      <c r="E167" s="268">
        <v>455</v>
      </c>
    </row>
    <row r="168" spans="1:5" ht="15" x14ac:dyDescent="0.25">
      <c r="A168" s="177">
        <v>432</v>
      </c>
      <c r="B168" s="174">
        <v>124770</v>
      </c>
      <c r="C168" s="174">
        <v>9353322</v>
      </c>
      <c r="D168" s="173" t="s">
        <v>636</v>
      </c>
      <c r="E168" s="268">
        <v>432</v>
      </c>
    </row>
    <row r="169" spans="1:5" ht="15" x14ac:dyDescent="0.25">
      <c r="A169" s="177">
        <v>31</v>
      </c>
      <c r="B169" s="174">
        <v>124771</v>
      </c>
      <c r="C169" s="174">
        <v>9353323</v>
      </c>
      <c r="D169" s="173" t="s">
        <v>635</v>
      </c>
      <c r="E169" s="268">
        <v>31</v>
      </c>
    </row>
    <row r="170" spans="1:5" ht="15" x14ac:dyDescent="0.25">
      <c r="A170" s="177">
        <v>101</v>
      </c>
      <c r="B170" s="174">
        <v>124772</v>
      </c>
      <c r="C170" s="174">
        <v>9353327</v>
      </c>
      <c r="D170" s="173" t="s">
        <v>634</v>
      </c>
      <c r="E170" s="268">
        <v>101</v>
      </c>
    </row>
    <row r="171" spans="1:5" ht="15" x14ac:dyDescent="0.25">
      <c r="A171" s="177">
        <v>25</v>
      </c>
      <c r="B171" s="174">
        <v>124774</v>
      </c>
      <c r="C171" s="174">
        <v>9353329</v>
      </c>
      <c r="D171" s="173" t="s">
        <v>633</v>
      </c>
      <c r="E171" s="268">
        <v>25</v>
      </c>
    </row>
    <row r="172" spans="1:5" ht="15" x14ac:dyDescent="0.25">
      <c r="A172" s="177">
        <v>35</v>
      </c>
      <c r="B172" s="174">
        <v>124775</v>
      </c>
      <c r="C172" s="174">
        <v>9353330</v>
      </c>
      <c r="D172" s="173" t="s">
        <v>632</v>
      </c>
      <c r="E172" s="268">
        <v>35</v>
      </c>
    </row>
    <row r="173" spans="1:5" ht="15" x14ac:dyDescent="0.25">
      <c r="A173" s="177">
        <v>56</v>
      </c>
      <c r="B173" s="174">
        <v>124776</v>
      </c>
      <c r="C173" s="174">
        <v>9353331</v>
      </c>
      <c r="D173" s="173" t="s">
        <v>631</v>
      </c>
      <c r="E173" s="268">
        <v>56</v>
      </c>
    </row>
    <row r="174" spans="1:5" ht="15" x14ac:dyDescent="0.25">
      <c r="A174" s="177">
        <v>317</v>
      </c>
      <c r="B174" s="174">
        <v>124777</v>
      </c>
      <c r="C174" s="174">
        <v>9353332</v>
      </c>
      <c r="D174" s="173" t="s">
        <v>334</v>
      </c>
      <c r="E174" s="268">
        <v>317</v>
      </c>
    </row>
    <row r="175" spans="1:5" ht="15" x14ac:dyDescent="0.25">
      <c r="A175" s="177">
        <v>284</v>
      </c>
      <c r="B175" s="174">
        <v>124781</v>
      </c>
      <c r="C175" s="174">
        <v>9353337</v>
      </c>
      <c r="D175" s="173" t="s">
        <v>630</v>
      </c>
      <c r="E175" s="268">
        <v>284</v>
      </c>
    </row>
    <row r="176" spans="1:5" ht="15" x14ac:dyDescent="0.25">
      <c r="A176" s="177">
        <v>285</v>
      </c>
      <c r="B176" s="174">
        <v>124782</v>
      </c>
      <c r="C176" s="174">
        <v>9353338</v>
      </c>
      <c r="D176" s="173" t="s">
        <v>629</v>
      </c>
      <c r="E176" s="268">
        <v>285</v>
      </c>
    </row>
    <row r="177" spans="1:5" ht="15" x14ac:dyDescent="0.25">
      <c r="A177" s="177">
        <v>288</v>
      </c>
      <c r="B177" s="174">
        <v>124783</v>
      </c>
      <c r="C177" s="174">
        <v>9353339</v>
      </c>
      <c r="D177" s="173" t="s">
        <v>628</v>
      </c>
      <c r="E177" s="268">
        <v>288</v>
      </c>
    </row>
    <row r="178" spans="1:5" ht="15" x14ac:dyDescent="0.25">
      <c r="A178" s="177">
        <v>289</v>
      </c>
      <c r="B178" s="174">
        <v>124784</v>
      </c>
      <c r="C178" s="174">
        <v>9353340</v>
      </c>
      <c r="D178" s="173" t="s">
        <v>627</v>
      </c>
      <c r="E178" s="268">
        <v>289</v>
      </c>
    </row>
    <row r="179" spans="1:5" ht="15" x14ac:dyDescent="0.25">
      <c r="A179" s="177">
        <v>291</v>
      </c>
      <c r="B179" s="174">
        <v>124785</v>
      </c>
      <c r="C179" s="174">
        <v>9353341</v>
      </c>
      <c r="D179" s="173" t="s">
        <v>626</v>
      </c>
      <c r="E179" s="268">
        <v>291</v>
      </c>
    </row>
    <row r="180" spans="1:5" ht="15" x14ac:dyDescent="0.25">
      <c r="A180" s="177">
        <v>287</v>
      </c>
      <c r="B180" s="174">
        <v>124786</v>
      </c>
      <c r="C180" s="174">
        <v>9353342</v>
      </c>
      <c r="D180" s="173" t="s">
        <v>625</v>
      </c>
      <c r="E180" s="268">
        <v>287</v>
      </c>
    </row>
    <row r="181" spans="1:5" ht="15" x14ac:dyDescent="0.25">
      <c r="A181" s="177">
        <v>425</v>
      </c>
      <c r="B181" s="174">
        <v>134362</v>
      </c>
      <c r="C181" s="174">
        <v>9353343</v>
      </c>
      <c r="D181" s="173" t="s">
        <v>624</v>
      </c>
      <c r="E181" s="268">
        <v>425</v>
      </c>
    </row>
    <row r="182" spans="1:5" ht="15" x14ac:dyDescent="0.25">
      <c r="A182" s="177">
        <v>320</v>
      </c>
      <c r="B182" s="174">
        <v>134882</v>
      </c>
      <c r="C182" s="174">
        <v>9353346</v>
      </c>
      <c r="D182" s="173" t="s">
        <v>623</v>
      </c>
      <c r="E182" s="268">
        <v>320</v>
      </c>
    </row>
    <row r="183" spans="1:5" ht="15" x14ac:dyDescent="0.25">
      <c r="A183" s="177">
        <v>560</v>
      </c>
      <c r="B183" s="174">
        <v>124802</v>
      </c>
      <c r="C183" s="174">
        <v>9354024</v>
      </c>
      <c r="D183" s="173" t="s">
        <v>622</v>
      </c>
      <c r="E183" s="268">
        <v>560</v>
      </c>
    </row>
    <row r="184" spans="1:5" ht="15" x14ac:dyDescent="0.25">
      <c r="A184" s="177">
        <v>558</v>
      </c>
      <c r="B184" s="174">
        <v>124818</v>
      </c>
      <c r="C184" s="174">
        <v>9354057</v>
      </c>
      <c r="D184" s="173" t="s">
        <v>473</v>
      </c>
      <c r="E184" s="268">
        <v>558</v>
      </c>
    </row>
    <row r="185" spans="1:5" ht="15" x14ac:dyDescent="0.25">
      <c r="A185" s="177">
        <v>370</v>
      </c>
      <c r="B185" s="174">
        <v>124840</v>
      </c>
      <c r="C185" s="174">
        <v>9354090</v>
      </c>
      <c r="D185" s="173" t="s">
        <v>360</v>
      </c>
      <c r="E185" s="268">
        <v>370</v>
      </c>
    </row>
    <row r="186" spans="1:5" ht="15" x14ac:dyDescent="0.25">
      <c r="A186" s="177">
        <v>356</v>
      </c>
      <c r="B186" s="174">
        <v>124846</v>
      </c>
      <c r="C186" s="174">
        <v>9354096</v>
      </c>
      <c r="D186" s="173" t="s">
        <v>354</v>
      </c>
      <c r="E186" s="268">
        <v>356</v>
      </c>
    </row>
    <row r="187" spans="1:5" ht="15" x14ac:dyDescent="0.25">
      <c r="A187" s="177">
        <v>552</v>
      </c>
      <c r="B187" s="174">
        <v>124856</v>
      </c>
      <c r="C187" s="174">
        <v>9354500</v>
      </c>
      <c r="D187" s="173" t="s">
        <v>621</v>
      </c>
      <c r="E187" s="268">
        <v>552</v>
      </c>
    </row>
    <row r="188" spans="1:5" ht="15" x14ac:dyDescent="0.25">
      <c r="A188" s="177">
        <v>553</v>
      </c>
      <c r="B188" s="174">
        <v>124861</v>
      </c>
      <c r="C188" s="174">
        <v>9354600</v>
      </c>
      <c r="D188" s="173" t="s">
        <v>620</v>
      </c>
      <c r="E188" s="268">
        <v>553</v>
      </c>
    </row>
    <row r="189" spans="1:5" ht="15" x14ac:dyDescent="0.25">
      <c r="A189" s="177">
        <v>157</v>
      </c>
      <c r="B189" s="174">
        <v>136438</v>
      </c>
      <c r="C189" s="174">
        <v>9354605</v>
      </c>
      <c r="D189" s="173" t="s">
        <v>619</v>
      </c>
      <c r="E189" s="268">
        <v>157</v>
      </c>
    </row>
    <row r="190" spans="1:5" ht="15" x14ac:dyDescent="0.25">
      <c r="A190" s="177">
        <v>233</v>
      </c>
      <c r="B190" s="174">
        <v>138117</v>
      </c>
      <c r="C190" s="174">
        <v>9352000</v>
      </c>
      <c r="D190" s="173" t="s">
        <v>618</v>
      </c>
      <c r="E190" s="268">
        <v>233</v>
      </c>
    </row>
    <row r="191" spans="1:5" ht="15" x14ac:dyDescent="0.25">
      <c r="A191" s="177">
        <v>262</v>
      </c>
      <c r="B191" s="174">
        <v>139803</v>
      </c>
      <c r="C191" s="174">
        <v>9352001</v>
      </c>
      <c r="D191" s="173" t="s">
        <v>526</v>
      </c>
      <c r="E191" s="268">
        <v>262</v>
      </c>
    </row>
    <row r="192" spans="1:5" ht="15" x14ac:dyDescent="0.25">
      <c r="A192" s="177">
        <v>411</v>
      </c>
      <c r="B192" s="174">
        <v>136316</v>
      </c>
      <c r="C192" s="174">
        <v>9352003</v>
      </c>
      <c r="D192" s="173" t="s">
        <v>375</v>
      </c>
      <c r="E192" s="268">
        <v>411</v>
      </c>
    </row>
    <row r="193" spans="1:5" ht="15" x14ac:dyDescent="0.25">
      <c r="A193" s="177">
        <v>73</v>
      </c>
      <c r="B193" s="174">
        <v>139804</v>
      </c>
      <c r="C193" s="174">
        <v>9352006</v>
      </c>
      <c r="D193" s="173" t="s">
        <v>529</v>
      </c>
      <c r="E193" s="268">
        <v>73</v>
      </c>
    </row>
    <row r="194" spans="1:5" ht="15" x14ac:dyDescent="0.25">
      <c r="A194" s="177">
        <v>453</v>
      </c>
      <c r="B194" s="174">
        <v>140044</v>
      </c>
      <c r="C194" s="174">
        <v>9352010</v>
      </c>
      <c r="D194" s="173" t="s">
        <v>617</v>
      </c>
      <c r="E194" s="268">
        <v>453</v>
      </c>
    </row>
    <row r="195" spans="1:5" ht="15" x14ac:dyDescent="0.25">
      <c r="A195" s="177">
        <v>61</v>
      </c>
      <c r="B195" s="174">
        <v>140573</v>
      </c>
      <c r="C195" s="174">
        <v>9352014</v>
      </c>
      <c r="D195" s="173" t="s">
        <v>616</v>
      </c>
      <c r="E195" s="268">
        <v>61</v>
      </c>
    </row>
    <row r="196" spans="1:5" ht="15" x14ac:dyDescent="0.25">
      <c r="A196" s="177">
        <v>292</v>
      </c>
      <c r="B196" s="174">
        <v>140822</v>
      </c>
      <c r="C196" s="174">
        <v>9352017</v>
      </c>
      <c r="D196" s="173" t="s">
        <v>319</v>
      </c>
      <c r="E196" s="268">
        <v>292</v>
      </c>
    </row>
    <row r="197" spans="1:5" ht="15" x14ac:dyDescent="0.25">
      <c r="A197" s="177">
        <v>484</v>
      </c>
      <c r="B197" s="174">
        <v>142993</v>
      </c>
      <c r="C197" s="174">
        <v>9352022</v>
      </c>
      <c r="D197" s="173" t="s">
        <v>615</v>
      </c>
      <c r="E197" s="268">
        <v>484</v>
      </c>
    </row>
    <row r="198" spans="1:5" ht="15" x14ac:dyDescent="0.25">
      <c r="A198" s="177">
        <v>77</v>
      </c>
      <c r="B198" s="174">
        <v>140823</v>
      </c>
      <c r="C198" s="174">
        <v>9352025</v>
      </c>
      <c r="D198" s="173" t="s">
        <v>219</v>
      </c>
      <c r="E198" s="268">
        <v>77</v>
      </c>
    </row>
    <row r="199" spans="1:5" ht="15" x14ac:dyDescent="0.25">
      <c r="A199" s="177">
        <v>267</v>
      </c>
      <c r="B199" s="174">
        <v>140887</v>
      </c>
      <c r="C199" s="174">
        <v>9352027</v>
      </c>
      <c r="D199" s="173" t="s">
        <v>614</v>
      </c>
      <c r="E199" s="268">
        <v>267</v>
      </c>
    </row>
    <row r="200" spans="1:5" ht="15" x14ac:dyDescent="0.25">
      <c r="A200" s="177">
        <v>423</v>
      </c>
      <c r="B200" s="174">
        <v>140998</v>
      </c>
      <c r="C200" s="174">
        <v>9352029</v>
      </c>
      <c r="D200" s="173" t="s">
        <v>385</v>
      </c>
      <c r="E200" s="268">
        <v>423</v>
      </c>
    </row>
    <row r="201" spans="1:5" ht="15" x14ac:dyDescent="0.25">
      <c r="A201" s="177">
        <v>521</v>
      </c>
      <c r="B201" s="174">
        <v>142995</v>
      </c>
      <c r="C201" s="174">
        <v>9352030</v>
      </c>
      <c r="D201" s="173" t="s">
        <v>613</v>
      </c>
      <c r="E201" s="268">
        <v>521</v>
      </c>
    </row>
    <row r="202" spans="1:5" ht="15" x14ac:dyDescent="0.25">
      <c r="A202" s="177">
        <v>522</v>
      </c>
      <c r="B202" s="174">
        <v>142566</v>
      </c>
      <c r="C202" s="174">
        <v>9352031</v>
      </c>
      <c r="D202" s="173" t="s">
        <v>612</v>
      </c>
      <c r="E202" s="268">
        <v>522</v>
      </c>
    </row>
    <row r="203" spans="1:5" ht="15" x14ac:dyDescent="0.25">
      <c r="A203" s="177">
        <v>454</v>
      </c>
      <c r="B203" s="174">
        <v>138161</v>
      </c>
      <c r="C203" s="174">
        <v>9352036</v>
      </c>
      <c r="D203" s="173" t="s">
        <v>611</v>
      </c>
      <c r="E203" s="268">
        <v>454</v>
      </c>
    </row>
    <row r="204" spans="1:5" ht="15" x14ac:dyDescent="0.25">
      <c r="A204" s="177">
        <v>450</v>
      </c>
      <c r="B204" s="174">
        <v>141546</v>
      </c>
      <c r="C204" s="174">
        <v>9352040</v>
      </c>
      <c r="D204" s="173" t="s">
        <v>610</v>
      </c>
      <c r="E204" s="268">
        <v>450</v>
      </c>
    </row>
    <row r="205" spans="1:5" ht="15" x14ac:dyDescent="0.25">
      <c r="A205" s="177">
        <v>52</v>
      </c>
      <c r="B205" s="174">
        <v>141172</v>
      </c>
      <c r="C205" s="174">
        <v>9352043</v>
      </c>
      <c r="D205" s="173" t="s">
        <v>609</v>
      </c>
      <c r="E205" s="268">
        <v>52</v>
      </c>
    </row>
    <row r="206" spans="1:5" ht="15" x14ac:dyDescent="0.25">
      <c r="A206" s="177">
        <v>447</v>
      </c>
      <c r="B206" s="174">
        <v>141371</v>
      </c>
      <c r="C206" s="174">
        <v>9352047</v>
      </c>
      <c r="D206" s="173" t="s">
        <v>608</v>
      </c>
      <c r="E206" s="268">
        <v>447</v>
      </c>
    </row>
    <row r="207" spans="1:5" ht="15" x14ac:dyDescent="0.25">
      <c r="A207" s="177">
        <v>251</v>
      </c>
      <c r="B207" s="174">
        <v>141372</v>
      </c>
      <c r="C207" s="174">
        <v>9352048</v>
      </c>
      <c r="D207" s="173" t="s">
        <v>295</v>
      </c>
      <c r="E207" s="268">
        <v>251</v>
      </c>
    </row>
    <row r="208" spans="1:5" ht="15" x14ac:dyDescent="0.25">
      <c r="A208" s="177">
        <v>252</v>
      </c>
      <c r="B208" s="174">
        <v>141373</v>
      </c>
      <c r="C208" s="174">
        <v>9352050</v>
      </c>
      <c r="D208" s="173" t="s">
        <v>607</v>
      </c>
      <c r="E208" s="268">
        <v>252</v>
      </c>
    </row>
    <row r="209" spans="1:5" ht="15" x14ac:dyDescent="0.25">
      <c r="A209" s="177">
        <v>440</v>
      </c>
      <c r="B209" s="174">
        <v>141406</v>
      </c>
      <c r="C209" s="174">
        <v>9352051</v>
      </c>
      <c r="D209" s="173" t="s">
        <v>606</v>
      </c>
      <c r="E209" s="268">
        <v>440</v>
      </c>
    </row>
    <row r="210" spans="1:5" ht="15" x14ac:dyDescent="0.25">
      <c r="A210" s="177">
        <v>92</v>
      </c>
      <c r="B210" s="174">
        <v>141702</v>
      </c>
      <c r="C210" s="174">
        <v>9352052</v>
      </c>
      <c r="D210" s="173" t="s">
        <v>233</v>
      </c>
      <c r="E210" s="268">
        <v>92</v>
      </c>
    </row>
    <row r="211" spans="1:5" ht="15" x14ac:dyDescent="0.25">
      <c r="A211" s="177">
        <v>59</v>
      </c>
      <c r="B211" s="174">
        <v>141736</v>
      </c>
      <c r="C211" s="174">
        <v>9352053</v>
      </c>
      <c r="D211" s="173" t="s">
        <v>605</v>
      </c>
      <c r="E211" s="268">
        <v>59</v>
      </c>
    </row>
    <row r="212" spans="1:5" ht="15" x14ac:dyDescent="0.25">
      <c r="A212" s="177">
        <v>465</v>
      </c>
      <c r="B212" s="174">
        <v>139485</v>
      </c>
      <c r="C212" s="174">
        <v>9352054</v>
      </c>
      <c r="D212" s="173" t="s">
        <v>604</v>
      </c>
      <c r="E212" s="268">
        <v>465</v>
      </c>
    </row>
    <row r="213" spans="1:5" ht="15" x14ac:dyDescent="0.25">
      <c r="A213" s="177">
        <v>63</v>
      </c>
      <c r="B213" s="174">
        <v>141983</v>
      </c>
      <c r="C213" s="174">
        <v>9352056</v>
      </c>
      <c r="D213" s="173" t="s">
        <v>603</v>
      </c>
      <c r="E213" s="268">
        <v>63</v>
      </c>
    </row>
    <row r="214" spans="1:5" ht="15" x14ac:dyDescent="0.25">
      <c r="A214" s="177">
        <v>70</v>
      </c>
      <c r="B214" s="174">
        <v>141984</v>
      </c>
      <c r="C214" s="174">
        <v>9352057</v>
      </c>
      <c r="D214" s="173" t="s">
        <v>602</v>
      </c>
      <c r="E214" s="268">
        <v>70</v>
      </c>
    </row>
    <row r="215" spans="1:5" ht="15" x14ac:dyDescent="0.25">
      <c r="A215" s="177">
        <v>295</v>
      </c>
      <c r="B215" s="174">
        <v>141985</v>
      </c>
      <c r="C215" s="174">
        <v>9352059</v>
      </c>
      <c r="D215" s="173" t="s">
        <v>601</v>
      </c>
      <c r="E215" s="268">
        <v>295</v>
      </c>
    </row>
    <row r="216" spans="1:5" ht="15" x14ac:dyDescent="0.25">
      <c r="A216" s="177">
        <v>402</v>
      </c>
      <c r="B216" s="174">
        <v>143359</v>
      </c>
      <c r="C216" s="174">
        <v>9352060</v>
      </c>
      <c r="D216" s="173" t="s">
        <v>600</v>
      </c>
      <c r="E216" s="268">
        <v>402</v>
      </c>
    </row>
    <row r="217" spans="1:5" ht="15" x14ac:dyDescent="0.25">
      <c r="A217" s="177">
        <v>6</v>
      </c>
      <c r="B217" s="174">
        <v>143492</v>
      </c>
      <c r="C217" s="174">
        <v>9352063</v>
      </c>
      <c r="D217" s="173" t="s">
        <v>599</v>
      </c>
      <c r="E217" s="268">
        <v>6</v>
      </c>
    </row>
    <row r="218" spans="1:5" ht="15" x14ac:dyDescent="0.25">
      <c r="A218" s="177">
        <v>7</v>
      </c>
      <c r="B218" s="174">
        <v>143491</v>
      </c>
      <c r="C218" s="174">
        <v>9352064</v>
      </c>
      <c r="D218" s="173" t="s">
        <v>598</v>
      </c>
      <c r="E218" s="268">
        <v>7</v>
      </c>
    </row>
    <row r="219" spans="1:5" ht="15" x14ac:dyDescent="0.25">
      <c r="A219" s="177">
        <v>64</v>
      </c>
      <c r="B219" s="174">
        <v>142016</v>
      </c>
      <c r="C219" s="174">
        <v>9352065</v>
      </c>
      <c r="D219" s="173" t="s">
        <v>597</v>
      </c>
      <c r="E219" s="268">
        <v>64</v>
      </c>
    </row>
    <row r="220" spans="1:5" ht="15" x14ac:dyDescent="0.25">
      <c r="A220" s="177">
        <v>30</v>
      </c>
      <c r="B220" s="174">
        <v>141550</v>
      </c>
      <c r="C220" s="174">
        <v>9352073</v>
      </c>
      <c r="D220" s="173" t="s">
        <v>596</v>
      </c>
      <c r="E220" s="268">
        <v>30</v>
      </c>
    </row>
    <row r="221" spans="1:5" ht="15" x14ac:dyDescent="0.25">
      <c r="A221" s="177">
        <v>8</v>
      </c>
      <c r="B221" s="174">
        <v>142017</v>
      </c>
      <c r="C221" s="174">
        <v>9352078</v>
      </c>
      <c r="D221" s="173" t="s">
        <v>531</v>
      </c>
      <c r="E221" s="268">
        <v>8</v>
      </c>
    </row>
    <row r="222" spans="1:5" ht="15" x14ac:dyDescent="0.25">
      <c r="A222" s="177">
        <v>45</v>
      </c>
      <c r="B222" s="174">
        <v>143074</v>
      </c>
      <c r="C222" s="174">
        <v>9352087</v>
      </c>
      <c r="D222" s="173" t="s">
        <v>595</v>
      </c>
      <c r="E222" s="268">
        <v>45</v>
      </c>
    </row>
    <row r="223" spans="1:5" ht="15" x14ac:dyDescent="0.25">
      <c r="A223" s="177">
        <v>312</v>
      </c>
      <c r="B223" s="174">
        <v>142018</v>
      </c>
      <c r="C223" s="174">
        <v>9352090</v>
      </c>
      <c r="D223" s="173" t="s">
        <v>594</v>
      </c>
      <c r="E223" s="268">
        <v>312</v>
      </c>
    </row>
    <row r="224" spans="1:5" ht="15" x14ac:dyDescent="0.25">
      <c r="A224" s="177">
        <v>57</v>
      </c>
      <c r="B224" s="174">
        <v>141554</v>
      </c>
      <c r="C224" s="174">
        <v>9352091</v>
      </c>
      <c r="D224" s="173" t="s">
        <v>190</v>
      </c>
      <c r="E224" s="268">
        <v>57</v>
      </c>
    </row>
    <row r="225" spans="1:5" ht="15" x14ac:dyDescent="0.25">
      <c r="A225" s="177">
        <v>81</v>
      </c>
      <c r="B225" s="174">
        <v>143069</v>
      </c>
      <c r="C225" s="174">
        <v>9352096</v>
      </c>
      <c r="D225" s="173" t="s">
        <v>593</v>
      </c>
      <c r="E225" s="268">
        <v>81</v>
      </c>
    </row>
    <row r="226" spans="1:5" ht="15" x14ac:dyDescent="0.25">
      <c r="A226" s="177">
        <v>471</v>
      </c>
      <c r="B226" s="174">
        <v>143361</v>
      </c>
      <c r="C226" s="174">
        <v>9352097</v>
      </c>
      <c r="D226" s="173" t="s">
        <v>592</v>
      </c>
      <c r="E226" s="268">
        <v>471</v>
      </c>
    </row>
    <row r="227" spans="1:5" ht="15" x14ac:dyDescent="0.25">
      <c r="A227" s="177">
        <v>511</v>
      </c>
      <c r="B227" s="174">
        <v>142026</v>
      </c>
      <c r="C227" s="174">
        <v>9352099</v>
      </c>
      <c r="D227" s="173" t="s">
        <v>591</v>
      </c>
      <c r="E227" s="268">
        <v>511</v>
      </c>
    </row>
    <row r="228" spans="1:5" ht="15" x14ac:dyDescent="0.25">
      <c r="A228" s="177">
        <v>474</v>
      </c>
      <c r="B228" s="174">
        <v>142027</v>
      </c>
      <c r="C228" s="174">
        <v>9352103</v>
      </c>
      <c r="D228" s="173" t="s">
        <v>590</v>
      </c>
      <c r="E228" s="268">
        <v>474</v>
      </c>
    </row>
    <row r="229" spans="1:5" ht="15" x14ac:dyDescent="0.25">
      <c r="A229" s="177">
        <v>62</v>
      </c>
      <c r="B229" s="174">
        <v>142187</v>
      </c>
      <c r="C229" s="174">
        <v>9352104</v>
      </c>
      <c r="D229" s="173" t="s">
        <v>589</v>
      </c>
      <c r="E229" s="268">
        <v>62</v>
      </c>
    </row>
    <row r="230" spans="1:5" ht="15" x14ac:dyDescent="0.25">
      <c r="A230" s="177">
        <v>60</v>
      </c>
      <c r="B230" s="174">
        <v>142580</v>
      </c>
      <c r="C230" s="174">
        <v>9352113</v>
      </c>
      <c r="D230" s="173" t="s">
        <v>588</v>
      </c>
      <c r="E230" s="268">
        <v>60</v>
      </c>
    </row>
    <row r="231" spans="1:5" ht="15" x14ac:dyDescent="0.25">
      <c r="A231" s="177">
        <v>16</v>
      </c>
      <c r="B231" s="174">
        <v>142770</v>
      </c>
      <c r="C231" s="174">
        <v>9352116</v>
      </c>
      <c r="D231" s="173" t="s">
        <v>587</v>
      </c>
      <c r="E231" s="268">
        <v>16</v>
      </c>
    </row>
    <row r="232" spans="1:5" ht="15" x14ac:dyDescent="0.25">
      <c r="A232" s="177">
        <v>9</v>
      </c>
      <c r="B232" s="174">
        <v>142786</v>
      </c>
      <c r="C232" s="174">
        <v>9352120</v>
      </c>
      <c r="D232" s="173" t="s">
        <v>133</v>
      </c>
      <c r="E232" s="268">
        <v>9</v>
      </c>
    </row>
    <row r="233" spans="1:5" ht="15" x14ac:dyDescent="0.25">
      <c r="A233" s="177">
        <v>111</v>
      </c>
      <c r="B233" s="174">
        <v>141551</v>
      </c>
      <c r="C233" s="174">
        <v>9352123</v>
      </c>
      <c r="D233" s="173" t="s">
        <v>586</v>
      </c>
      <c r="E233" s="268">
        <v>111</v>
      </c>
    </row>
    <row r="234" spans="1:5" ht="15" x14ac:dyDescent="0.25">
      <c r="A234" s="177">
        <v>67</v>
      </c>
      <c r="B234" s="174">
        <v>141640</v>
      </c>
      <c r="C234" s="174">
        <v>9352145</v>
      </c>
      <c r="D234" s="173" t="s">
        <v>206</v>
      </c>
      <c r="E234" s="268">
        <v>67</v>
      </c>
    </row>
    <row r="235" spans="1:5" ht="15" x14ac:dyDescent="0.25">
      <c r="A235" s="177">
        <v>13</v>
      </c>
      <c r="B235" s="174">
        <v>143050</v>
      </c>
      <c r="C235" s="174">
        <v>9352150</v>
      </c>
      <c r="D235" s="173" t="s">
        <v>585</v>
      </c>
      <c r="E235" s="268">
        <v>13</v>
      </c>
    </row>
    <row r="236" spans="1:5" ht="15" x14ac:dyDescent="0.25">
      <c r="A236" s="177">
        <v>469</v>
      </c>
      <c r="B236" s="174">
        <v>143147</v>
      </c>
      <c r="C236" s="174">
        <v>9352155</v>
      </c>
      <c r="D236" s="173" t="s">
        <v>584</v>
      </c>
      <c r="E236" s="268">
        <v>469</v>
      </c>
    </row>
    <row r="237" spans="1:5" ht="15" x14ac:dyDescent="0.25">
      <c r="A237" s="177">
        <v>283</v>
      </c>
      <c r="B237" s="174">
        <v>141819</v>
      </c>
      <c r="C237" s="174">
        <v>9352158</v>
      </c>
      <c r="D237" s="173" t="s">
        <v>312</v>
      </c>
      <c r="E237" s="268">
        <v>283</v>
      </c>
    </row>
    <row r="238" spans="1:5" ht="15" x14ac:dyDescent="0.25">
      <c r="A238" s="177">
        <v>256</v>
      </c>
      <c r="B238" s="174">
        <v>141591</v>
      </c>
      <c r="C238" s="174">
        <v>9352159</v>
      </c>
      <c r="D238" s="173" t="s">
        <v>583</v>
      </c>
      <c r="E238" s="268">
        <v>256</v>
      </c>
    </row>
    <row r="239" spans="1:5" ht="15" x14ac:dyDescent="0.25">
      <c r="A239" s="177">
        <v>303</v>
      </c>
      <c r="B239" s="174">
        <v>141849</v>
      </c>
      <c r="C239" s="174">
        <v>9352927</v>
      </c>
      <c r="D239" s="173" t="s">
        <v>325</v>
      </c>
      <c r="E239" s="268">
        <v>303</v>
      </c>
    </row>
    <row r="240" spans="1:5" ht="15" x14ac:dyDescent="0.25">
      <c r="A240" s="177">
        <v>404</v>
      </c>
      <c r="B240" s="174">
        <v>143056</v>
      </c>
      <c r="C240" s="174">
        <v>9353002</v>
      </c>
      <c r="D240" s="173" t="s">
        <v>582</v>
      </c>
      <c r="E240" s="268">
        <v>404</v>
      </c>
    </row>
    <row r="241" spans="1:5" ht="15" x14ac:dyDescent="0.25">
      <c r="A241" s="177">
        <v>441</v>
      </c>
      <c r="B241" s="174">
        <v>142547</v>
      </c>
      <c r="C241" s="174">
        <v>9353025</v>
      </c>
      <c r="D241" s="173" t="s">
        <v>581</v>
      </c>
      <c r="E241" s="268">
        <v>441</v>
      </c>
    </row>
    <row r="242" spans="1:5" ht="15" x14ac:dyDescent="0.25">
      <c r="A242" s="177">
        <v>492</v>
      </c>
      <c r="B242" s="174">
        <v>142554</v>
      </c>
      <c r="C242" s="174">
        <v>9353054</v>
      </c>
      <c r="D242" s="173" t="s">
        <v>580</v>
      </c>
      <c r="E242" s="268">
        <v>492</v>
      </c>
    </row>
    <row r="243" spans="1:5" ht="15" x14ac:dyDescent="0.25">
      <c r="A243" s="177">
        <v>514</v>
      </c>
      <c r="B243" s="174">
        <v>142562</v>
      </c>
      <c r="C243" s="174">
        <v>9353062</v>
      </c>
      <c r="D243" s="173" t="s">
        <v>579</v>
      </c>
      <c r="E243" s="268">
        <v>514</v>
      </c>
    </row>
    <row r="244" spans="1:5" ht="15" x14ac:dyDescent="0.25">
      <c r="A244" s="177">
        <v>316</v>
      </c>
      <c r="B244" s="174">
        <v>142994</v>
      </c>
      <c r="C244" s="174">
        <v>9353097</v>
      </c>
      <c r="D244" s="173" t="s">
        <v>578</v>
      </c>
      <c r="E244" s="268">
        <v>316</v>
      </c>
    </row>
    <row r="245" spans="1:5" ht="15" x14ac:dyDescent="0.25">
      <c r="A245" s="177">
        <v>489</v>
      </c>
      <c r="B245" s="174">
        <v>143070</v>
      </c>
      <c r="C245" s="174">
        <v>9353098</v>
      </c>
      <c r="D245" s="173" t="s">
        <v>436</v>
      </c>
      <c r="E245" s="268">
        <v>489</v>
      </c>
    </row>
    <row r="246" spans="1:5" ht="15" x14ac:dyDescent="0.25">
      <c r="A246" s="177">
        <v>86</v>
      </c>
      <c r="B246" s="174">
        <v>143071</v>
      </c>
      <c r="C246" s="174">
        <v>9353099</v>
      </c>
      <c r="D246" s="173" t="s">
        <v>229</v>
      </c>
      <c r="E246" s="268">
        <v>86</v>
      </c>
    </row>
    <row r="247" spans="1:5" ht="15" x14ac:dyDescent="0.25">
      <c r="A247" s="177">
        <v>325</v>
      </c>
      <c r="B247" s="174">
        <v>142595</v>
      </c>
      <c r="C247" s="174">
        <v>9353115</v>
      </c>
      <c r="D247" s="173" t="s">
        <v>577</v>
      </c>
      <c r="E247" s="268">
        <v>325</v>
      </c>
    </row>
    <row r="248" spans="1:5" ht="15" x14ac:dyDescent="0.25">
      <c r="A248" s="177">
        <v>38</v>
      </c>
      <c r="B248" s="174">
        <v>143065</v>
      </c>
      <c r="C248" s="174">
        <v>9353116</v>
      </c>
      <c r="D248" s="173" t="s">
        <v>576</v>
      </c>
      <c r="E248" s="268">
        <v>38</v>
      </c>
    </row>
    <row r="249" spans="1:5" ht="15" x14ac:dyDescent="0.25">
      <c r="A249" s="177">
        <v>240</v>
      </c>
      <c r="B249" s="174">
        <v>142597</v>
      </c>
      <c r="C249" s="174">
        <v>9353302</v>
      </c>
      <c r="D249" s="173" t="s">
        <v>575</v>
      </c>
      <c r="E249" s="268">
        <v>240</v>
      </c>
    </row>
    <row r="250" spans="1:5" ht="15" x14ac:dyDescent="0.25">
      <c r="A250" s="177">
        <v>437</v>
      </c>
      <c r="B250" s="174">
        <v>139149</v>
      </c>
      <c r="C250" s="174">
        <v>9353312</v>
      </c>
      <c r="D250" s="173" t="s">
        <v>574</v>
      </c>
      <c r="E250" s="268">
        <v>437</v>
      </c>
    </row>
    <row r="251" spans="1:5" ht="15" x14ac:dyDescent="0.25">
      <c r="A251" s="177">
        <v>472</v>
      </c>
      <c r="B251" s="174">
        <v>137419</v>
      </c>
      <c r="C251" s="174">
        <v>9353314</v>
      </c>
      <c r="D251" s="173" t="s">
        <v>573</v>
      </c>
      <c r="E251" s="268">
        <v>472</v>
      </c>
    </row>
    <row r="252" spans="1:5" ht="15" x14ac:dyDescent="0.25">
      <c r="A252" s="177">
        <v>487</v>
      </c>
      <c r="B252" s="174">
        <v>139448</v>
      </c>
      <c r="C252" s="174">
        <v>9353318</v>
      </c>
      <c r="D252" s="173" t="s">
        <v>572</v>
      </c>
      <c r="E252" s="268">
        <v>487</v>
      </c>
    </row>
    <row r="253" spans="1:5" ht="15" x14ac:dyDescent="0.25">
      <c r="A253" s="177">
        <v>344</v>
      </c>
      <c r="B253" s="174">
        <v>142598</v>
      </c>
      <c r="C253" s="174">
        <v>9353328</v>
      </c>
      <c r="D253" s="173" t="s">
        <v>571</v>
      </c>
      <c r="E253" s="268">
        <v>344</v>
      </c>
    </row>
    <row r="254" spans="1:5" ht="15" x14ac:dyDescent="0.25">
      <c r="A254" s="177">
        <v>72</v>
      </c>
      <c r="B254" s="174">
        <v>142806</v>
      </c>
      <c r="C254" s="174">
        <v>9353335</v>
      </c>
      <c r="D254" s="173" t="s">
        <v>570</v>
      </c>
      <c r="E254" s="268">
        <v>72</v>
      </c>
    </row>
    <row r="255" spans="1:5" ht="15" x14ac:dyDescent="0.25">
      <c r="A255" s="177">
        <v>253</v>
      </c>
      <c r="B255" s="174">
        <v>141842</v>
      </c>
      <c r="C255" s="174">
        <v>9353344</v>
      </c>
      <c r="D255" s="173" t="s">
        <v>569</v>
      </c>
      <c r="E255" s="268">
        <v>253</v>
      </c>
    </row>
    <row r="256" spans="1:5" ht="15" x14ac:dyDescent="0.25">
      <c r="A256" s="177">
        <v>505</v>
      </c>
      <c r="B256" s="174">
        <v>143360</v>
      </c>
      <c r="C256" s="174">
        <v>9353345</v>
      </c>
      <c r="D256" s="173" t="s">
        <v>568</v>
      </c>
      <c r="E256" s="268">
        <v>505</v>
      </c>
    </row>
    <row r="257" spans="1:5" ht="15" x14ac:dyDescent="0.25">
      <c r="A257" s="177">
        <v>527</v>
      </c>
      <c r="B257" s="174">
        <v>137179</v>
      </c>
      <c r="C257" s="174">
        <v>9354029</v>
      </c>
      <c r="D257" s="173" t="s">
        <v>460</v>
      </c>
      <c r="E257" s="268">
        <v>527</v>
      </c>
    </row>
    <row r="258" spans="1:5" ht="15" x14ac:dyDescent="0.25">
      <c r="A258" s="177">
        <v>531</v>
      </c>
      <c r="B258" s="174">
        <v>137180</v>
      </c>
      <c r="C258" s="174">
        <v>9354030</v>
      </c>
      <c r="D258" s="173" t="s">
        <v>464</v>
      </c>
      <c r="E258" s="268">
        <v>531</v>
      </c>
    </row>
    <row r="259" spans="1:5" ht="15" x14ac:dyDescent="0.25">
      <c r="A259" s="177">
        <v>551</v>
      </c>
      <c r="B259" s="174">
        <v>136990</v>
      </c>
      <c r="C259" s="174">
        <v>9354000</v>
      </c>
      <c r="D259" s="173" t="s">
        <v>466</v>
      </c>
      <c r="E259" s="268">
        <v>551</v>
      </c>
    </row>
    <row r="260" spans="1:5" ht="15" x14ac:dyDescent="0.25">
      <c r="A260" s="177">
        <v>990</v>
      </c>
      <c r="B260" s="174">
        <v>136757</v>
      </c>
      <c r="C260" s="174">
        <v>9354001</v>
      </c>
      <c r="D260" s="173" t="s">
        <v>477</v>
      </c>
      <c r="E260" s="268">
        <v>990</v>
      </c>
    </row>
    <row r="261" spans="1:5" ht="15" x14ac:dyDescent="0.25">
      <c r="A261" s="177">
        <v>170</v>
      </c>
      <c r="B261" s="174">
        <v>137134</v>
      </c>
      <c r="C261" s="174">
        <v>9354002</v>
      </c>
      <c r="D261" s="173" t="s">
        <v>263</v>
      </c>
      <c r="E261" s="268">
        <v>170</v>
      </c>
    </row>
    <row r="262" spans="1:5" ht="15" x14ac:dyDescent="0.25">
      <c r="A262" s="177">
        <v>350</v>
      </c>
      <c r="B262" s="174">
        <v>137321</v>
      </c>
      <c r="C262" s="174">
        <v>9354003</v>
      </c>
      <c r="D262" s="173" t="s">
        <v>353</v>
      </c>
      <c r="E262" s="268">
        <v>350</v>
      </c>
    </row>
    <row r="263" spans="1:5" ht="15" x14ac:dyDescent="0.25">
      <c r="A263" s="177">
        <v>556</v>
      </c>
      <c r="B263" s="174">
        <v>138162</v>
      </c>
      <c r="C263" s="174">
        <v>9354004</v>
      </c>
      <c r="D263" s="173" t="s">
        <v>471</v>
      </c>
      <c r="E263" s="268">
        <v>556</v>
      </c>
    </row>
    <row r="264" spans="1:5" ht="15" x14ac:dyDescent="0.25">
      <c r="A264" s="177">
        <v>373</v>
      </c>
      <c r="B264" s="174">
        <v>137674</v>
      </c>
      <c r="C264" s="174">
        <v>9354006</v>
      </c>
      <c r="D264" s="173" t="s">
        <v>363</v>
      </c>
      <c r="E264" s="268">
        <v>373</v>
      </c>
    </row>
    <row r="265" spans="1:5" ht="15" x14ac:dyDescent="0.25">
      <c r="A265" s="177">
        <v>365</v>
      </c>
      <c r="B265" s="174">
        <v>138373</v>
      </c>
      <c r="C265" s="174">
        <v>9354007</v>
      </c>
      <c r="D265" s="173" t="s">
        <v>567</v>
      </c>
      <c r="E265" s="268">
        <v>365</v>
      </c>
    </row>
    <row r="266" spans="1:5" ht="15" x14ac:dyDescent="0.25">
      <c r="A266" s="177">
        <v>559</v>
      </c>
      <c r="B266" s="174">
        <v>138506</v>
      </c>
      <c r="C266" s="174">
        <v>9354008</v>
      </c>
      <c r="D266" s="173" t="s">
        <v>566</v>
      </c>
      <c r="E266" s="268">
        <v>559</v>
      </c>
    </row>
    <row r="267" spans="1:5" ht="15" x14ac:dyDescent="0.25">
      <c r="A267" s="177">
        <v>991</v>
      </c>
      <c r="B267" s="174">
        <v>138250</v>
      </c>
      <c r="C267" s="174">
        <v>9354009</v>
      </c>
      <c r="D267" s="173" t="s">
        <v>478</v>
      </c>
      <c r="E267" s="268">
        <v>991</v>
      </c>
    </row>
    <row r="268" spans="1:5" ht="15" x14ac:dyDescent="0.25">
      <c r="A268" s="177">
        <v>992</v>
      </c>
      <c r="B268" s="174">
        <v>138273</v>
      </c>
      <c r="C268" s="174">
        <v>9354010</v>
      </c>
      <c r="D268" s="173" t="s">
        <v>479</v>
      </c>
      <c r="E268" s="268">
        <v>992</v>
      </c>
    </row>
    <row r="269" spans="1:5" ht="15" x14ac:dyDescent="0.25">
      <c r="A269" s="177">
        <v>993</v>
      </c>
      <c r="B269" s="174">
        <v>138274</v>
      </c>
      <c r="C269" s="174">
        <v>9354016</v>
      </c>
      <c r="D269" s="173" t="s">
        <v>480</v>
      </c>
      <c r="E269" s="268">
        <v>993</v>
      </c>
    </row>
    <row r="270" spans="1:5" ht="15" x14ac:dyDescent="0.25">
      <c r="A270" s="177">
        <v>361</v>
      </c>
      <c r="B270" s="174">
        <v>136918</v>
      </c>
      <c r="C270" s="174">
        <v>9354017</v>
      </c>
      <c r="D270" s="173" t="s">
        <v>356</v>
      </c>
      <c r="E270" s="268">
        <v>361</v>
      </c>
    </row>
    <row r="271" spans="1:5" ht="15" x14ac:dyDescent="0.25">
      <c r="A271" s="177">
        <v>555</v>
      </c>
      <c r="B271" s="174">
        <v>141639</v>
      </c>
      <c r="C271" s="174">
        <v>9354019</v>
      </c>
      <c r="D271" s="173" t="s">
        <v>470</v>
      </c>
      <c r="E271" s="268">
        <v>555</v>
      </c>
    </row>
    <row r="272" spans="1:5" ht="15" x14ac:dyDescent="0.25">
      <c r="A272" s="177">
        <v>169</v>
      </c>
      <c r="B272" s="174">
        <v>139403</v>
      </c>
      <c r="C272" s="174">
        <v>9354032</v>
      </c>
      <c r="D272" s="173" t="s">
        <v>528</v>
      </c>
      <c r="E272" s="268">
        <v>169</v>
      </c>
    </row>
    <row r="273" spans="1:5" ht="15" x14ac:dyDescent="0.25">
      <c r="A273" s="177">
        <v>561</v>
      </c>
      <c r="B273" s="174">
        <v>139867</v>
      </c>
      <c r="C273" s="174">
        <v>9354033</v>
      </c>
      <c r="D273" s="173" t="s">
        <v>522</v>
      </c>
      <c r="E273" s="268">
        <v>561</v>
      </c>
    </row>
    <row r="274" spans="1:5" ht="15" x14ac:dyDescent="0.25">
      <c r="A274" s="177">
        <v>371</v>
      </c>
      <c r="B274" s="174">
        <v>140032</v>
      </c>
      <c r="C274" s="174">
        <v>9354034</v>
      </c>
      <c r="D274" s="173" t="s">
        <v>565</v>
      </c>
      <c r="E274" s="268">
        <v>371</v>
      </c>
    </row>
    <row r="275" spans="1:5" ht="15" x14ac:dyDescent="0.25">
      <c r="A275" s="177">
        <v>994</v>
      </c>
      <c r="B275" s="174">
        <v>140047</v>
      </c>
      <c r="C275" s="174">
        <v>9354035</v>
      </c>
      <c r="D275" s="173" t="s">
        <v>481</v>
      </c>
      <c r="E275" s="268">
        <v>994</v>
      </c>
    </row>
    <row r="276" spans="1:5" ht="15" x14ac:dyDescent="0.25">
      <c r="A276" s="177">
        <v>166</v>
      </c>
      <c r="B276" s="174">
        <v>136271</v>
      </c>
      <c r="C276" s="174">
        <v>9354036</v>
      </c>
      <c r="D276" s="173" t="s">
        <v>564</v>
      </c>
      <c r="E276" s="268">
        <v>166</v>
      </c>
    </row>
    <row r="277" spans="1:5" ht="15" x14ac:dyDescent="0.25">
      <c r="A277" s="177">
        <v>165</v>
      </c>
      <c r="B277" s="174">
        <v>136782</v>
      </c>
      <c r="C277" s="174">
        <v>9354040</v>
      </c>
      <c r="D277" s="173" t="s">
        <v>260</v>
      </c>
      <c r="E277" s="268">
        <v>165</v>
      </c>
    </row>
    <row r="278" spans="1:5" ht="15" x14ac:dyDescent="0.25">
      <c r="A278" s="177">
        <v>557</v>
      </c>
      <c r="B278" s="174">
        <v>140669</v>
      </c>
      <c r="C278" s="174">
        <v>9354041</v>
      </c>
      <c r="D278" s="173" t="s">
        <v>563</v>
      </c>
      <c r="E278" s="268">
        <v>557</v>
      </c>
    </row>
    <row r="279" spans="1:5" ht="15" x14ac:dyDescent="0.25">
      <c r="A279" s="177">
        <v>599</v>
      </c>
      <c r="B279" s="174">
        <v>140969</v>
      </c>
      <c r="C279" s="174">
        <v>9354042</v>
      </c>
      <c r="D279" s="173" t="s">
        <v>516</v>
      </c>
      <c r="E279" s="268">
        <v>599</v>
      </c>
    </row>
    <row r="280" spans="1:5" ht="15" x14ac:dyDescent="0.25">
      <c r="A280" s="177">
        <v>167</v>
      </c>
      <c r="B280" s="174">
        <v>141236</v>
      </c>
      <c r="C280" s="174">
        <v>9354043</v>
      </c>
      <c r="D280" s="173" t="s">
        <v>562</v>
      </c>
      <c r="E280" s="268">
        <v>167</v>
      </c>
    </row>
    <row r="281" spans="1:5" ht="15" x14ac:dyDescent="0.25">
      <c r="A281" s="177">
        <v>171</v>
      </c>
      <c r="B281" s="174">
        <v>142759</v>
      </c>
      <c r="C281" s="174">
        <v>9354045</v>
      </c>
      <c r="D281" s="173" t="s">
        <v>561</v>
      </c>
      <c r="E281" s="268">
        <v>171</v>
      </c>
    </row>
    <row r="282" spans="1:5" ht="15" x14ac:dyDescent="0.25">
      <c r="A282" s="177">
        <v>175</v>
      </c>
      <c r="B282" s="174">
        <v>137901</v>
      </c>
      <c r="C282" s="174">
        <v>9354051</v>
      </c>
      <c r="D282" s="173" t="s">
        <v>560</v>
      </c>
      <c r="E282" s="268">
        <v>175</v>
      </c>
    </row>
    <row r="283" spans="1:5" ht="15" x14ac:dyDescent="0.25">
      <c r="A283" s="177">
        <v>155</v>
      </c>
      <c r="B283" s="174">
        <v>137055</v>
      </c>
      <c r="C283" s="174">
        <v>9354056</v>
      </c>
      <c r="D283" s="173" t="s">
        <v>255</v>
      </c>
      <c r="E283" s="268">
        <v>155</v>
      </c>
    </row>
    <row r="284" spans="1:5" ht="15" x14ac:dyDescent="0.25">
      <c r="A284" s="177">
        <v>156</v>
      </c>
      <c r="B284" s="174">
        <v>136998</v>
      </c>
      <c r="C284" s="174">
        <v>9354075</v>
      </c>
      <c r="D284" s="173" t="s">
        <v>256</v>
      </c>
      <c r="E284" s="268">
        <v>156</v>
      </c>
    </row>
    <row r="285" spans="1:5" ht="15" x14ac:dyDescent="0.25">
      <c r="A285" s="177">
        <v>378</v>
      </c>
      <c r="B285" s="174">
        <v>136834</v>
      </c>
      <c r="C285" s="174">
        <v>9354076</v>
      </c>
      <c r="D285" s="173" t="s">
        <v>367</v>
      </c>
      <c r="E285" s="268">
        <v>378</v>
      </c>
    </row>
    <row r="286" spans="1:5" ht="15" x14ac:dyDescent="0.25">
      <c r="A286" s="177">
        <v>366</v>
      </c>
      <c r="B286" s="174">
        <v>136827</v>
      </c>
      <c r="C286" s="174">
        <v>9354092</v>
      </c>
      <c r="D286" s="173" t="s">
        <v>358</v>
      </c>
      <c r="E286" s="268">
        <v>366</v>
      </c>
    </row>
    <row r="287" spans="1:5" ht="15" x14ac:dyDescent="0.25">
      <c r="A287" s="177">
        <v>375</v>
      </c>
      <c r="B287" s="174">
        <v>139288</v>
      </c>
      <c r="C287" s="174">
        <v>9354095</v>
      </c>
      <c r="D287" s="173" t="s">
        <v>559</v>
      </c>
      <c r="E287" s="268">
        <v>375</v>
      </c>
    </row>
    <row r="288" spans="1:5" ht="15" x14ac:dyDescent="0.25">
      <c r="A288" s="177">
        <v>357</v>
      </c>
      <c r="B288" s="174">
        <v>137218</v>
      </c>
      <c r="C288" s="174">
        <v>9354097</v>
      </c>
      <c r="D288" s="173" t="s">
        <v>355</v>
      </c>
      <c r="E288" s="268">
        <v>357</v>
      </c>
    </row>
    <row r="289" spans="1:5" ht="15" x14ac:dyDescent="0.25">
      <c r="A289" s="177">
        <v>362</v>
      </c>
      <c r="B289" s="174">
        <v>137208</v>
      </c>
      <c r="C289" s="174">
        <v>9354098</v>
      </c>
      <c r="D289" s="173" t="s">
        <v>558</v>
      </c>
      <c r="E289" s="268">
        <v>362</v>
      </c>
    </row>
    <row r="290" spans="1:5" ht="15" x14ac:dyDescent="0.25">
      <c r="A290" s="177">
        <v>376</v>
      </c>
      <c r="B290" s="174">
        <v>136969</v>
      </c>
      <c r="C290" s="174">
        <v>9354099</v>
      </c>
      <c r="D290" s="173" t="s">
        <v>366</v>
      </c>
      <c r="E290" s="268">
        <v>376</v>
      </c>
    </row>
    <row r="291" spans="1:5" ht="15" x14ac:dyDescent="0.25">
      <c r="A291" s="177">
        <v>554</v>
      </c>
      <c r="B291" s="174">
        <v>136322</v>
      </c>
      <c r="C291" s="174">
        <v>9354102</v>
      </c>
      <c r="D291" s="173" t="s">
        <v>469</v>
      </c>
      <c r="E291" s="268">
        <v>554</v>
      </c>
    </row>
    <row r="292" spans="1:5" ht="15" x14ac:dyDescent="0.25">
      <c r="A292" s="177">
        <v>562</v>
      </c>
      <c r="B292" s="174">
        <v>143362</v>
      </c>
      <c r="C292" s="174">
        <v>9354103</v>
      </c>
      <c r="D292" s="173" t="s">
        <v>476</v>
      </c>
      <c r="E292" s="268">
        <v>562</v>
      </c>
    </row>
    <row r="293" spans="1:5" ht="15" x14ac:dyDescent="0.25">
      <c r="A293" s="177">
        <v>159</v>
      </c>
      <c r="B293" s="174">
        <v>136416</v>
      </c>
      <c r="C293" s="174">
        <v>9354504</v>
      </c>
      <c r="D293" s="173" t="s">
        <v>259</v>
      </c>
      <c r="E293" s="268">
        <v>159</v>
      </c>
    </row>
    <row r="294" spans="1:5" ht="15" x14ac:dyDescent="0.25">
      <c r="A294" s="177">
        <v>372</v>
      </c>
      <c r="B294" s="174">
        <v>137849</v>
      </c>
      <c r="C294" s="174">
        <v>9354603</v>
      </c>
      <c r="D294" s="173" t="s">
        <v>362</v>
      </c>
      <c r="E294" s="268">
        <v>372</v>
      </c>
    </row>
    <row r="295" spans="1:5" ht="15" x14ac:dyDescent="0.25">
      <c r="A295" s="177">
        <v>368</v>
      </c>
      <c r="B295" s="174">
        <v>136453</v>
      </c>
      <c r="C295" s="174">
        <v>9354606</v>
      </c>
      <c r="D295" s="173" t="s">
        <v>359</v>
      </c>
      <c r="E295" s="268">
        <v>368</v>
      </c>
    </row>
    <row r="296" spans="1:5" ht="15" x14ac:dyDescent="0.25">
      <c r="A296" s="177">
        <v>483</v>
      </c>
      <c r="B296" s="174">
        <v>124546</v>
      </c>
      <c r="C296" s="174">
        <v>9352023</v>
      </c>
      <c r="D296" s="173" t="s">
        <v>557</v>
      </c>
      <c r="E296" s="268">
        <v>483</v>
      </c>
    </row>
    <row r="297" spans="1:5" ht="15" x14ac:dyDescent="0.25">
      <c r="A297" s="177">
        <v>512</v>
      </c>
      <c r="B297" s="174">
        <v>124560</v>
      </c>
      <c r="C297" s="174">
        <v>9352044</v>
      </c>
      <c r="D297" s="173" t="s">
        <v>556</v>
      </c>
      <c r="E297" s="268">
        <v>512</v>
      </c>
    </row>
    <row r="298" spans="1:5" ht="12.75" x14ac:dyDescent="0.2">
      <c r="A298" s="177">
        <v>270</v>
      </c>
      <c r="B298" s="177">
        <v>124649</v>
      </c>
      <c r="C298" s="177">
        <v>9352161</v>
      </c>
      <c r="D298" s="177" t="s">
        <v>555</v>
      </c>
      <c r="E298" s="268">
        <v>270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5" tint="0.39997558519241921"/>
    <pageSetUpPr fitToPage="1"/>
  </sheetPr>
  <dimension ref="A1:AP331"/>
  <sheetViews>
    <sheetView workbookViewId="0">
      <pane xSplit="4" ySplit="10" topLeftCell="E11" activePane="bottomRight" state="frozen"/>
      <selection activeCell="I48" sqref="I48"/>
      <selection pane="topRight" activeCell="I48" sqref="I48"/>
      <selection pane="bottomLeft" activeCell="I48" sqref="I48"/>
      <selection pane="bottomRight" activeCell="I48" sqref="I48"/>
    </sheetView>
  </sheetViews>
  <sheetFormatPr defaultRowHeight="11.25" outlineLevelCol="1" x14ac:dyDescent="0.2"/>
  <cols>
    <col min="1" max="5" width="9.33203125" style="270"/>
    <col min="6" max="6" width="13.83203125" style="270" bestFit="1" customWidth="1"/>
    <col min="7" max="8" width="11.6640625" style="270" customWidth="1" outlineLevel="1"/>
    <col min="9" max="9" width="12.6640625" style="270" customWidth="1" outlineLevel="1"/>
    <col min="10" max="10" width="2.33203125" style="270" customWidth="1"/>
    <col min="11" max="11" width="13.83203125" style="270" bestFit="1" customWidth="1"/>
    <col min="12" max="12" width="12.6640625" style="270" customWidth="1" outlineLevel="1"/>
    <col min="13" max="13" width="12.1640625" style="270" customWidth="1" outlineLevel="1"/>
    <col min="14" max="14" width="11.83203125" style="270" customWidth="1" outlineLevel="1"/>
    <col min="15" max="15" width="2.33203125" style="270" customWidth="1"/>
    <col min="16" max="16" width="13.83203125" style="270" bestFit="1" customWidth="1"/>
    <col min="17" max="18" width="10.1640625" style="270" bestFit="1" customWidth="1"/>
    <col min="19" max="19" width="3.33203125" style="270" customWidth="1"/>
    <col min="20" max="20" width="10.1640625" style="270" customWidth="1"/>
    <col min="21" max="21" width="13.83203125" style="270" bestFit="1" customWidth="1"/>
    <col min="22" max="22" width="12.6640625" style="270" customWidth="1" outlineLevel="1"/>
    <col min="23" max="23" width="11.6640625" style="270" customWidth="1" outlineLevel="1"/>
    <col min="24" max="24" width="12.1640625" style="270" customWidth="1" outlineLevel="1"/>
    <col min="25" max="25" width="13.5" style="270" customWidth="1"/>
    <col min="26" max="26" width="13.83203125" style="270" bestFit="1" customWidth="1"/>
    <col min="27" max="27" width="9.83203125" style="270" customWidth="1"/>
    <col min="28" max="28" width="12" style="270" bestFit="1" customWidth="1"/>
    <col min="29" max="29" width="10.33203125" style="270" bestFit="1" customWidth="1"/>
    <col min="30" max="30" width="1.6640625" style="270" customWidth="1"/>
    <col min="31" max="31" width="14.1640625" style="270" bestFit="1" customWidth="1"/>
    <col min="32" max="32" width="13.83203125" style="270" bestFit="1" customWidth="1"/>
    <col min="33" max="33" width="1.83203125" style="270" customWidth="1"/>
    <col min="34" max="34" width="12.6640625" style="270" customWidth="1"/>
    <col min="35" max="35" width="1.83203125" style="270" customWidth="1"/>
    <col min="36" max="36" width="10.6640625" style="270" bestFit="1" customWidth="1"/>
    <col min="37" max="37" width="14.1640625" style="270" bestFit="1" customWidth="1"/>
    <col min="38" max="38" width="13.83203125" style="270" bestFit="1" customWidth="1"/>
    <col min="39" max="39" width="1.83203125" style="270" customWidth="1"/>
    <col min="40" max="40" width="13.83203125" style="270" bestFit="1" customWidth="1"/>
    <col min="41" max="41" width="13.83203125" style="270" customWidth="1"/>
    <col min="42" max="42" width="11.83203125" style="270" bestFit="1" customWidth="1"/>
    <col min="43" max="43" width="9.33203125" style="270"/>
    <col min="44" max="45" width="10.83203125" style="270" bestFit="1" customWidth="1"/>
    <col min="46" max="46" width="9.33203125" style="270"/>
    <col min="47" max="48" width="10.83203125" style="270" bestFit="1" customWidth="1"/>
    <col min="49" max="49" width="11.6640625" style="270" bestFit="1" customWidth="1"/>
    <col min="50" max="51" width="13.83203125" style="270" bestFit="1" customWidth="1"/>
    <col min="52" max="16384" width="9.33203125" style="270"/>
  </cols>
  <sheetData>
    <row r="1" spans="1:42" x14ac:dyDescent="0.2">
      <c r="A1" s="269"/>
      <c r="B1" s="269">
        <v>2</v>
      </c>
      <c r="C1" s="269">
        <v>3</v>
      </c>
      <c r="D1" s="269">
        <v>4</v>
      </c>
      <c r="E1" s="269">
        <v>5</v>
      </c>
      <c r="F1" s="269">
        <v>6</v>
      </c>
      <c r="G1" s="269">
        <v>7</v>
      </c>
      <c r="H1" s="269">
        <v>8</v>
      </c>
      <c r="I1" s="269">
        <v>9</v>
      </c>
      <c r="J1" s="269">
        <v>10</v>
      </c>
      <c r="K1" s="269">
        <v>11</v>
      </c>
      <c r="L1" s="269">
        <v>12</v>
      </c>
      <c r="M1" s="269">
        <v>13</v>
      </c>
      <c r="N1" s="269">
        <v>14</v>
      </c>
      <c r="O1" s="269">
        <v>15</v>
      </c>
      <c r="P1" s="269">
        <v>16</v>
      </c>
      <c r="Q1" s="269">
        <v>17</v>
      </c>
      <c r="R1" s="269">
        <v>18</v>
      </c>
      <c r="S1" s="269">
        <v>19</v>
      </c>
      <c r="T1" s="269">
        <v>20</v>
      </c>
      <c r="U1" s="269">
        <v>21</v>
      </c>
      <c r="V1" s="269">
        <v>22</v>
      </c>
      <c r="W1" s="269">
        <v>23</v>
      </c>
      <c r="X1" s="269">
        <v>24</v>
      </c>
      <c r="Y1" s="269">
        <v>25</v>
      </c>
      <c r="Z1" s="269">
        <v>26</v>
      </c>
      <c r="AA1" s="269">
        <v>27</v>
      </c>
      <c r="AB1" s="269">
        <v>28</v>
      </c>
      <c r="AC1" s="269">
        <v>29</v>
      </c>
      <c r="AD1" s="269">
        <v>30</v>
      </c>
      <c r="AE1" s="269">
        <v>31</v>
      </c>
      <c r="AF1" s="269">
        <v>32</v>
      </c>
      <c r="AG1" s="269">
        <v>33</v>
      </c>
      <c r="AH1" s="269">
        <v>34</v>
      </c>
      <c r="AI1" s="269">
        <v>35</v>
      </c>
      <c r="AJ1" s="269">
        <v>36</v>
      </c>
      <c r="AK1" s="269">
        <v>37</v>
      </c>
      <c r="AL1" s="269">
        <v>38</v>
      </c>
      <c r="AM1" s="269">
        <v>39</v>
      </c>
      <c r="AN1" s="269">
        <v>40</v>
      </c>
      <c r="AO1" s="269">
        <v>41</v>
      </c>
      <c r="AP1" s="269">
        <v>42</v>
      </c>
    </row>
    <row r="2" spans="1:42" ht="11.25" customHeight="1" x14ac:dyDescent="0.2">
      <c r="P2" s="604" t="s">
        <v>902</v>
      </c>
      <c r="Q2" s="605"/>
      <c r="R2" s="606"/>
      <c r="Z2" s="610" t="s">
        <v>903</v>
      </c>
      <c r="AA2" s="611"/>
      <c r="AB2" s="611"/>
      <c r="AC2" s="612"/>
      <c r="AE2" s="610" t="s">
        <v>904</v>
      </c>
      <c r="AF2" s="611"/>
      <c r="AG2" s="611"/>
      <c r="AH2" s="612"/>
      <c r="AJ2" s="610" t="s">
        <v>905</v>
      </c>
      <c r="AK2" s="611"/>
      <c r="AL2" s="612"/>
      <c r="AM2" s="271"/>
      <c r="AN2" s="610" t="s">
        <v>906</v>
      </c>
      <c r="AO2" s="611"/>
      <c r="AP2" s="612"/>
    </row>
    <row r="3" spans="1:42" x14ac:dyDescent="0.2">
      <c r="P3" s="607"/>
      <c r="Q3" s="608"/>
      <c r="R3" s="609"/>
      <c r="Z3" s="613"/>
      <c r="AA3" s="614"/>
      <c r="AB3" s="614"/>
      <c r="AC3" s="615"/>
      <c r="AE3" s="613"/>
      <c r="AF3" s="614"/>
      <c r="AG3" s="614"/>
      <c r="AH3" s="615"/>
      <c r="AJ3" s="613"/>
      <c r="AK3" s="614"/>
      <c r="AL3" s="615"/>
      <c r="AM3" s="271"/>
      <c r="AN3" s="613"/>
      <c r="AO3" s="614"/>
      <c r="AP3" s="615"/>
    </row>
    <row r="4" spans="1:42" s="272" customFormat="1" x14ac:dyDescent="0.2"/>
    <row r="5" spans="1:42" s="272" customFormat="1" x14ac:dyDescent="0.2">
      <c r="F5" s="272" t="s">
        <v>907</v>
      </c>
      <c r="K5" s="272" t="s">
        <v>908</v>
      </c>
      <c r="P5" s="272" t="s">
        <v>10</v>
      </c>
      <c r="Q5" s="273" t="s">
        <v>908</v>
      </c>
      <c r="R5" s="274" t="s">
        <v>10</v>
      </c>
      <c r="U5" s="272" t="s">
        <v>909</v>
      </c>
      <c r="Z5" s="272" t="s">
        <v>10</v>
      </c>
      <c r="AA5" s="274" t="s">
        <v>10</v>
      </c>
      <c r="AB5" s="272" t="s">
        <v>10</v>
      </c>
      <c r="AC5" s="272" t="s">
        <v>10</v>
      </c>
      <c r="AE5" s="272" t="s">
        <v>10</v>
      </c>
      <c r="AF5" s="272" t="s">
        <v>910</v>
      </c>
      <c r="AH5" s="272" t="s">
        <v>911</v>
      </c>
      <c r="AJ5" s="272" t="s">
        <v>10</v>
      </c>
      <c r="AK5" s="272" t="s">
        <v>912</v>
      </c>
      <c r="AL5" s="272" t="s">
        <v>910</v>
      </c>
      <c r="AN5" s="272" t="s">
        <v>52</v>
      </c>
      <c r="AO5" s="272" t="s">
        <v>911</v>
      </c>
      <c r="AP5" s="272" t="s">
        <v>913</v>
      </c>
    </row>
    <row r="6" spans="1:42" s="272" customFormat="1" x14ac:dyDescent="0.2">
      <c r="E6" s="272" t="s">
        <v>847</v>
      </c>
      <c r="F6" s="272" t="s">
        <v>914</v>
      </c>
      <c r="G6" s="272" t="s">
        <v>915</v>
      </c>
      <c r="H6" s="272" t="s">
        <v>916</v>
      </c>
      <c r="I6" s="272" t="s">
        <v>917</v>
      </c>
      <c r="K6" s="272" t="s">
        <v>914</v>
      </c>
      <c r="L6" s="272" t="s">
        <v>918</v>
      </c>
      <c r="M6" s="272" t="s">
        <v>8</v>
      </c>
      <c r="N6" s="272" t="s">
        <v>7</v>
      </c>
      <c r="P6" s="272" t="s">
        <v>914</v>
      </c>
      <c r="Q6" s="273" t="s">
        <v>914</v>
      </c>
      <c r="R6" s="274" t="s">
        <v>914</v>
      </c>
      <c r="T6" s="275" t="s">
        <v>847</v>
      </c>
      <c r="U6" s="272" t="s">
        <v>919</v>
      </c>
      <c r="V6" s="272" t="s">
        <v>920</v>
      </c>
      <c r="W6" s="272" t="s">
        <v>8</v>
      </c>
      <c r="X6" s="272" t="s">
        <v>7</v>
      </c>
      <c r="Y6" s="272" t="s">
        <v>921</v>
      </c>
      <c r="Z6" s="272" t="s">
        <v>919</v>
      </c>
      <c r="AA6" s="274" t="s">
        <v>914</v>
      </c>
      <c r="AB6" s="272" t="s">
        <v>922</v>
      </c>
      <c r="AE6" s="272" t="s">
        <v>923</v>
      </c>
      <c r="AF6" s="272" t="s">
        <v>924</v>
      </c>
      <c r="AH6" s="272" t="s">
        <v>925</v>
      </c>
      <c r="AK6" s="272" t="s">
        <v>926</v>
      </c>
      <c r="AL6" s="272" t="s">
        <v>924</v>
      </c>
      <c r="AN6" s="272" t="s">
        <v>927</v>
      </c>
      <c r="AO6" s="272" t="s">
        <v>925</v>
      </c>
      <c r="AP6" s="272" t="s">
        <v>925</v>
      </c>
    </row>
    <row r="7" spans="1:42" s="272" customFormat="1" x14ac:dyDescent="0.2">
      <c r="E7" s="276" t="s">
        <v>928</v>
      </c>
      <c r="F7" s="276" t="s">
        <v>929</v>
      </c>
      <c r="G7" s="272" t="s">
        <v>930</v>
      </c>
      <c r="H7" s="272" t="s">
        <v>931</v>
      </c>
      <c r="K7" s="276" t="s">
        <v>929</v>
      </c>
      <c r="L7" s="272" t="s">
        <v>932</v>
      </c>
      <c r="N7" s="272" t="s">
        <v>933</v>
      </c>
      <c r="P7" s="276" t="s">
        <v>929</v>
      </c>
      <c r="Q7" s="273" t="s">
        <v>934</v>
      </c>
      <c r="R7" s="274" t="s">
        <v>934</v>
      </c>
      <c r="T7" s="277" t="s">
        <v>935</v>
      </c>
      <c r="U7" s="272" t="s">
        <v>914</v>
      </c>
      <c r="V7" s="272" t="s">
        <v>932</v>
      </c>
      <c r="X7" s="272" t="s">
        <v>933</v>
      </c>
      <c r="Y7" s="272" t="s">
        <v>936</v>
      </c>
      <c r="Z7" s="272" t="s">
        <v>914</v>
      </c>
      <c r="AA7" s="274" t="s">
        <v>934</v>
      </c>
      <c r="AB7" s="272" t="s">
        <v>937</v>
      </c>
      <c r="AE7" s="272" t="s">
        <v>938</v>
      </c>
      <c r="AH7" s="272" t="s">
        <v>908</v>
      </c>
      <c r="AJ7" s="272" t="s">
        <v>939</v>
      </c>
      <c r="AN7" s="272" t="s">
        <v>940</v>
      </c>
      <c r="AO7" s="272" t="s">
        <v>908</v>
      </c>
      <c r="AP7" s="272" t="s">
        <v>908</v>
      </c>
    </row>
    <row r="8" spans="1:42" s="272" customFormat="1" x14ac:dyDescent="0.2">
      <c r="K8" s="272" t="s">
        <v>73</v>
      </c>
      <c r="N8" s="272" t="s">
        <v>941</v>
      </c>
      <c r="R8" s="274" t="s">
        <v>929</v>
      </c>
      <c r="U8" s="272" t="s">
        <v>942</v>
      </c>
      <c r="AA8" s="274" t="s">
        <v>942</v>
      </c>
      <c r="AF8" s="272" t="s">
        <v>943</v>
      </c>
      <c r="AH8" s="272" t="s">
        <v>515</v>
      </c>
      <c r="AJ8" s="278">
        <v>4.5400000000000003E-2</v>
      </c>
      <c r="AL8" s="272" t="s">
        <v>944</v>
      </c>
      <c r="AN8" s="272" t="s">
        <v>56</v>
      </c>
      <c r="AO8" s="272" t="s">
        <v>515</v>
      </c>
      <c r="AP8" s="272" t="s">
        <v>515</v>
      </c>
    </row>
    <row r="9" spans="1:42" s="272" customFormat="1" x14ac:dyDescent="0.2"/>
    <row r="10" spans="1:42" s="272" customFormat="1" x14ac:dyDescent="0.2">
      <c r="AC10" s="278">
        <v>-1.4999999999999999E-2</v>
      </c>
    </row>
    <row r="11" spans="1:42" s="272" customFormat="1" x14ac:dyDescent="0.2"/>
    <row r="13" spans="1:42" x14ac:dyDescent="0.2">
      <c r="A13" s="270">
        <v>1</v>
      </c>
      <c r="B13" s="279" t="s">
        <v>121</v>
      </c>
      <c r="C13" s="280">
        <v>1</v>
      </c>
      <c r="D13" s="281" t="s">
        <v>122</v>
      </c>
      <c r="E13" s="282">
        <v>97</v>
      </c>
      <c r="F13" s="283">
        <v>452441.15620747331</v>
      </c>
      <c r="G13" s="270">
        <v>0</v>
      </c>
      <c r="H13" s="270">
        <v>0</v>
      </c>
      <c r="I13" s="270">
        <v>0</v>
      </c>
      <c r="K13" s="270">
        <v>452441.15620747331</v>
      </c>
      <c r="L13" s="270">
        <v>114000</v>
      </c>
      <c r="M13" s="270">
        <v>6951.3</v>
      </c>
      <c r="N13" s="270">
        <v>32576.769025367154</v>
      </c>
      <c r="P13" s="270">
        <v>298913.08718210616</v>
      </c>
      <c r="Q13" s="270">
        <v>4664.3418165718895</v>
      </c>
      <c r="R13" s="270">
        <v>3081.5782183722285</v>
      </c>
      <c r="T13" s="270">
        <v>101</v>
      </c>
      <c r="U13" s="270">
        <v>464897.11207616347</v>
      </c>
      <c r="V13" s="270">
        <v>114000</v>
      </c>
      <c r="W13" s="270">
        <v>6532.58</v>
      </c>
      <c r="X13" s="270">
        <v>32576.769025367154</v>
      </c>
      <c r="Y13" s="270">
        <v>0</v>
      </c>
      <c r="Z13" s="270">
        <v>311787.76305079629</v>
      </c>
      <c r="AA13" s="270">
        <v>3087.0075549583789</v>
      </c>
      <c r="AB13" s="284">
        <v>1.7618688222096482E-3</v>
      </c>
      <c r="AC13" s="284">
        <v>0</v>
      </c>
      <c r="AE13" s="270">
        <v>0</v>
      </c>
      <c r="AF13" s="270">
        <v>464897.11207616347</v>
      </c>
      <c r="AH13" s="270">
        <v>12455.955868690158</v>
      </c>
      <c r="AJ13" s="284">
        <v>0</v>
      </c>
      <c r="AK13" s="270">
        <v>0</v>
      </c>
      <c r="AL13" s="270">
        <v>0</v>
      </c>
      <c r="AN13" s="270">
        <v>464897.11207616347</v>
      </c>
      <c r="AO13" s="270">
        <v>12455.955868690158</v>
      </c>
      <c r="AP13" s="284">
        <v>2.7530554410877473E-2</v>
      </c>
    </row>
    <row r="14" spans="1:42" x14ac:dyDescent="0.2">
      <c r="A14" s="270">
        <v>5</v>
      </c>
      <c r="B14" s="279" t="s">
        <v>532</v>
      </c>
      <c r="C14" s="280">
        <v>5</v>
      </c>
      <c r="D14" s="281" t="s">
        <v>122</v>
      </c>
      <c r="E14" s="282">
        <v>61</v>
      </c>
      <c r="F14" s="270">
        <v>311408.22755605134</v>
      </c>
      <c r="G14" s="270">
        <v>0</v>
      </c>
      <c r="H14" s="270">
        <v>0</v>
      </c>
      <c r="I14" s="270">
        <v>0</v>
      </c>
      <c r="K14" s="270">
        <v>311408.22755605134</v>
      </c>
      <c r="L14" s="270">
        <v>114000</v>
      </c>
      <c r="M14" s="270">
        <v>3155.2000000000003</v>
      </c>
      <c r="N14" s="270">
        <v>0</v>
      </c>
      <c r="P14" s="270">
        <v>194253.02755605133</v>
      </c>
      <c r="Q14" s="270">
        <v>5105.0529107549401</v>
      </c>
      <c r="R14" s="270">
        <v>3184.4758615746118</v>
      </c>
      <c r="T14" s="270">
        <v>63</v>
      </c>
      <c r="U14" s="270">
        <v>312429.31070512818</v>
      </c>
      <c r="V14" s="270">
        <v>114000</v>
      </c>
      <c r="W14" s="270">
        <v>3096.92</v>
      </c>
      <c r="X14" s="270">
        <v>0</v>
      </c>
      <c r="Y14" s="270">
        <v>0</v>
      </c>
      <c r="Z14" s="270">
        <v>195332.39070512817</v>
      </c>
      <c r="AA14" s="270">
        <v>3100.5141381766375</v>
      </c>
      <c r="AB14" s="284">
        <v>-2.6365947505238171E-2</v>
      </c>
      <c r="AC14" s="284">
        <v>1.1365947505238172E-2</v>
      </c>
      <c r="AE14" s="270">
        <v>2280.2588848843734</v>
      </c>
      <c r="AF14" s="270">
        <v>314709.56959001254</v>
      </c>
      <c r="AH14" s="270">
        <v>3301.3420339612057</v>
      </c>
      <c r="AJ14" s="284">
        <v>0</v>
      </c>
      <c r="AK14" s="270">
        <v>0</v>
      </c>
      <c r="AL14" s="270">
        <v>0</v>
      </c>
      <c r="AN14" s="270">
        <v>314709.56959001254</v>
      </c>
      <c r="AO14" s="270">
        <v>3301.3420339612057</v>
      </c>
      <c r="AP14" s="284">
        <v>1.0601332083838367E-2</v>
      </c>
    </row>
    <row r="15" spans="1:42" x14ac:dyDescent="0.2">
      <c r="A15" s="270">
        <v>6</v>
      </c>
      <c r="B15" s="279" t="s">
        <v>127</v>
      </c>
      <c r="C15" s="280">
        <v>6</v>
      </c>
      <c r="D15" s="281" t="s">
        <v>122</v>
      </c>
      <c r="E15" s="282">
        <v>340</v>
      </c>
      <c r="F15" s="270">
        <v>1186464.1041355778</v>
      </c>
      <c r="G15" s="270">
        <v>0</v>
      </c>
      <c r="H15" s="270">
        <v>0</v>
      </c>
      <c r="I15" s="270">
        <v>0</v>
      </c>
      <c r="K15" s="270">
        <v>1186464.1041355778</v>
      </c>
      <c r="L15" s="270">
        <v>114000</v>
      </c>
      <c r="M15" s="270">
        <v>32045</v>
      </c>
      <c r="N15" s="270">
        <v>0</v>
      </c>
      <c r="P15" s="270">
        <v>1040419.1041355778</v>
      </c>
      <c r="Q15" s="270">
        <v>3489.600306281111</v>
      </c>
      <c r="R15" s="270">
        <v>3060.0561886340524</v>
      </c>
      <c r="T15" s="270">
        <v>345</v>
      </c>
      <c r="U15" s="270">
        <v>1219785.3565872922</v>
      </c>
      <c r="V15" s="270">
        <v>114000</v>
      </c>
      <c r="W15" s="270">
        <v>32305</v>
      </c>
      <c r="X15" s="270">
        <v>0</v>
      </c>
      <c r="Y15" s="270">
        <v>0</v>
      </c>
      <c r="Z15" s="270">
        <v>1073480.3565872922</v>
      </c>
      <c r="AA15" s="270">
        <v>3111.537265470412</v>
      </c>
      <c r="AB15" s="284">
        <v>1.6823572399609972E-2</v>
      </c>
      <c r="AC15" s="284">
        <v>0</v>
      </c>
      <c r="AE15" s="270">
        <v>0</v>
      </c>
      <c r="AF15" s="270">
        <v>1219785.3565872922</v>
      </c>
      <c r="AH15" s="270">
        <v>33321.252451714361</v>
      </c>
      <c r="AJ15" s="284">
        <v>0</v>
      </c>
      <c r="AK15" s="270">
        <v>0</v>
      </c>
      <c r="AL15" s="270">
        <v>0</v>
      </c>
      <c r="AN15" s="270">
        <v>1219785.3565872922</v>
      </c>
      <c r="AO15" s="270">
        <v>33321.252451714361</v>
      </c>
      <c r="AP15" s="284">
        <v>2.8084501111806687E-2</v>
      </c>
    </row>
    <row r="16" spans="1:42" x14ac:dyDescent="0.2">
      <c r="A16" s="270">
        <v>7</v>
      </c>
      <c r="B16" s="279" t="s">
        <v>129</v>
      </c>
      <c r="C16" s="280">
        <v>7</v>
      </c>
      <c r="D16" s="281" t="s">
        <v>122</v>
      </c>
      <c r="E16" s="282">
        <v>60</v>
      </c>
      <c r="F16" s="270">
        <v>306556.79999999999</v>
      </c>
      <c r="G16" s="270">
        <v>0</v>
      </c>
      <c r="H16" s="270">
        <v>0</v>
      </c>
      <c r="I16" s="270">
        <v>0</v>
      </c>
      <c r="K16" s="270">
        <v>306556.79999999999</v>
      </c>
      <c r="L16" s="270">
        <v>114000</v>
      </c>
      <c r="M16" s="270">
        <v>2514.3000000000002</v>
      </c>
      <c r="N16" s="270">
        <v>0</v>
      </c>
      <c r="P16" s="270">
        <v>190042.5</v>
      </c>
      <c r="Q16" s="270">
        <v>5109.28</v>
      </c>
      <c r="R16" s="270">
        <v>3167.375</v>
      </c>
      <c r="T16" s="270">
        <v>58</v>
      </c>
      <c r="U16" s="270">
        <v>295328.6038596491</v>
      </c>
      <c r="V16" s="270">
        <v>114000</v>
      </c>
      <c r="W16" s="270">
        <v>2467.86</v>
      </c>
      <c r="X16" s="270">
        <v>0</v>
      </c>
      <c r="Y16" s="270">
        <v>0</v>
      </c>
      <c r="Z16" s="270">
        <v>178860.74385964911</v>
      </c>
      <c r="AA16" s="270">
        <v>3083.8059286146399</v>
      </c>
      <c r="AB16" s="284">
        <v>-2.6384331310741568E-2</v>
      </c>
      <c r="AC16" s="284">
        <v>1.1384331310741569E-2</v>
      </c>
      <c r="AE16" s="270">
        <v>2091.3898903508843</v>
      </c>
      <c r="AF16" s="270">
        <v>297419.99374999997</v>
      </c>
      <c r="AH16" s="270">
        <v>-9136.8062500000233</v>
      </c>
      <c r="AJ16" s="284">
        <v>0</v>
      </c>
      <c r="AK16" s="270">
        <v>0</v>
      </c>
      <c r="AL16" s="270">
        <v>0</v>
      </c>
      <c r="AN16" s="270">
        <v>297419.99374999997</v>
      </c>
      <c r="AO16" s="270">
        <v>-9136.8062500000233</v>
      </c>
      <c r="AP16" s="284">
        <v>-2.9804611249856547E-2</v>
      </c>
    </row>
    <row r="17" spans="1:42" x14ac:dyDescent="0.2">
      <c r="A17" s="270">
        <v>8</v>
      </c>
      <c r="B17" s="279" t="s">
        <v>131</v>
      </c>
      <c r="C17" s="280">
        <v>8</v>
      </c>
      <c r="D17" s="281" t="s">
        <v>122</v>
      </c>
      <c r="E17" s="282">
        <v>276</v>
      </c>
      <c r="F17" s="270">
        <v>1108928.9272688257</v>
      </c>
      <c r="G17" s="270">
        <v>0</v>
      </c>
      <c r="H17" s="270">
        <v>0</v>
      </c>
      <c r="I17" s="270">
        <v>0</v>
      </c>
      <c r="K17" s="270">
        <v>1108928.9272688257</v>
      </c>
      <c r="L17" s="270">
        <v>114000</v>
      </c>
      <c r="M17" s="270">
        <v>13434.25</v>
      </c>
      <c r="N17" s="270">
        <v>0</v>
      </c>
      <c r="P17" s="270">
        <v>981494.6772688257</v>
      </c>
      <c r="Q17" s="270">
        <v>4017.8584321334265</v>
      </c>
      <c r="R17" s="270">
        <v>3556.140135031977</v>
      </c>
      <c r="T17" s="270">
        <v>258</v>
      </c>
      <c r="U17" s="270">
        <v>1045568.8085601077</v>
      </c>
      <c r="V17" s="270">
        <v>114000</v>
      </c>
      <c r="W17" s="270">
        <v>2708.65</v>
      </c>
      <c r="X17" s="270">
        <v>0</v>
      </c>
      <c r="Y17" s="270">
        <v>0</v>
      </c>
      <c r="Z17" s="270">
        <v>928860.15856010769</v>
      </c>
      <c r="AA17" s="270">
        <v>3600.2331727135956</v>
      </c>
      <c r="AB17" s="284">
        <v>1.2399128270354885E-2</v>
      </c>
      <c r="AC17" s="284">
        <v>0</v>
      </c>
      <c r="AE17" s="270">
        <v>0</v>
      </c>
      <c r="AF17" s="270">
        <v>1045568.8085601077</v>
      </c>
      <c r="AH17" s="270">
        <v>-63360.118708717986</v>
      </c>
      <c r="AJ17" s="284">
        <v>0</v>
      </c>
      <c r="AK17" s="270">
        <v>0</v>
      </c>
      <c r="AL17" s="270">
        <v>0</v>
      </c>
      <c r="AN17" s="270">
        <v>1045568.8085601077</v>
      </c>
      <c r="AO17" s="270">
        <v>-63360.118708717986</v>
      </c>
      <c r="AP17" s="284">
        <v>-5.7136320597900928E-2</v>
      </c>
    </row>
    <row r="18" spans="1:42" x14ac:dyDescent="0.2">
      <c r="A18" s="270">
        <v>9</v>
      </c>
      <c r="B18" s="279" t="s">
        <v>133</v>
      </c>
      <c r="C18" s="280">
        <v>9</v>
      </c>
      <c r="D18" s="281" t="s">
        <v>122</v>
      </c>
      <c r="E18" s="282">
        <v>91</v>
      </c>
      <c r="F18" s="270">
        <v>391820.47947794781</v>
      </c>
      <c r="G18" s="270">
        <v>0</v>
      </c>
      <c r="H18" s="270">
        <v>0</v>
      </c>
      <c r="I18" s="270">
        <v>0</v>
      </c>
      <c r="K18" s="270">
        <v>391820.47947794781</v>
      </c>
      <c r="L18" s="270">
        <v>114000</v>
      </c>
      <c r="M18" s="270">
        <v>936.69999999999993</v>
      </c>
      <c r="N18" s="270">
        <v>0</v>
      </c>
      <c r="P18" s="270">
        <v>276883.7794779478</v>
      </c>
      <c r="Q18" s="270">
        <v>4305.7195547027231</v>
      </c>
      <c r="R18" s="270">
        <v>3042.6788953620639</v>
      </c>
      <c r="T18" s="270">
        <v>90</v>
      </c>
      <c r="U18" s="270">
        <v>401521.16129032255</v>
      </c>
      <c r="V18" s="270">
        <v>114000</v>
      </c>
      <c r="W18" s="270">
        <v>4597</v>
      </c>
      <c r="X18" s="270">
        <v>0</v>
      </c>
      <c r="Y18" s="270">
        <v>0</v>
      </c>
      <c r="Z18" s="270">
        <v>282924.16129032255</v>
      </c>
      <c r="AA18" s="270">
        <v>3143.6017921146949</v>
      </c>
      <c r="AB18" s="284">
        <v>3.3169092179417006E-2</v>
      </c>
      <c r="AC18" s="284">
        <v>0</v>
      </c>
      <c r="AE18" s="270">
        <v>0</v>
      </c>
      <c r="AF18" s="270">
        <v>401521.16129032255</v>
      </c>
      <c r="AH18" s="270">
        <v>9700.6818123747362</v>
      </c>
      <c r="AJ18" s="284">
        <v>0</v>
      </c>
      <c r="AK18" s="270">
        <v>0</v>
      </c>
      <c r="AL18" s="270">
        <v>0</v>
      </c>
      <c r="AN18" s="270">
        <v>401521.16129032255</v>
      </c>
      <c r="AO18" s="270">
        <v>9700.6818123747362</v>
      </c>
      <c r="AP18" s="284">
        <v>2.4757975451665241E-2</v>
      </c>
    </row>
    <row r="19" spans="1:42" x14ac:dyDescent="0.2">
      <c r="A19" s="270">
        <v>10</v>
      </c>
      <c r="B19" s="279" t="s">
        <v>135</v>
      </c>
      <c r="C19" s="280">
        <v>10</v>
      </c>
      <c r="D19" s="281" t="s">
        <v>122</v>
      </c>
      <c r="E19" s="282">
        <v>52</v>
      </c>
      <c r="F19" s="270">
        <v>285063.96497133077</v>
      </c>
      <c r="G19" s="270">
        <v>0</v>
      </c>
      <c r="H19" s="270">
        <v>0</v>
      </c>
      <c r="I19" s="270">
        <v>0</v>
      </c>
      <c r="K19" s="270">
        <v>285063.96497133077</v>
      </c>
      <c r="L19" s="270">
        <v>114000</v>
      </c>
      <c r="M19" s="270">
        <v>4042.6</v>
      </c>
      <c r="N19" s="270">
        <v>0</v>
      </c>
      <c r="P19" s="270">
        <v>167021.36497133077</v>
      </c>
      <c r="Q19" s="270">
        <v>5481.9993263717461</v>
      </c>
      <c r="R19" s="270">
        <v>3211.9493263717454</v>
      </c>
      <c r="T19" s="270">
        <v>57</v>
      </c>
      <c r="U19" s="270">
        <v>286825.63387755101</v>
      </c>
      <c r="V19" s="270">
        <v>114000</v>
      </c>
      <c r="W19" s="270">
        <v>3967.94</v>
      </c>
      <c r="X19" s="270">
        <v>0</v>
      </c>
      <c r="Y19" s="270">
        <v>0</v>
      </c>
      <c r="Z19" s="270">
        <v>168857.69387755101</v>
      </c>
      <c r="AA19" s="270">
        <v>2962.4156820622984</v>
      </c>
      <c r="AB19" s="284">
        <v>-7.7689159745033418E-2</v>
      </c>
      <c r="AC19" s="284">
        <v>6.2689159745033418E-2</v>
      </c>
      <c r="AE19" s="270">
        <v>11477.201051590639</v>
      </c>
      <c r="AF19" s="270">
        <v>298302.83492914162</v>
      </c>
      <c r="AH19" s="270">
        <v>13238.86995781085</v>
      </c>
      <c r="AJ19" s="284">
        <v>0</v>
      </c>
      <c r="AK19" s="270">
        <v>0</v>
      </c>
      <c r="AL19" s="270">
        <v>0</v>
      </c>
      <c r="AN19" s="270">
        <v>298302.83492914162</v>
      </c>
      <c r="AO19" s="270">
        <v>13238.86995781085</v>
      </c>
      <c r="AP19" s="284">
        <v>4.6441751973604589E-2</v>
      </c>
    </row>
    <row r="20" spans="1:42" x14ac:dyDescent="0.2">
      <c r="A20" s="270">
        <v>11</v>
      </c>
      <c r="B20" s="279" t="s">
        <v>137</v>
      </c>
      <c r="C20" s="280">
        <v>11</v>
      </c>
      <c r="D20" s="281" t="s">
        <v>122</v>
      </c>
      <c r="E20" s="282">
        <v>80</v>
      </c>
      <c r="F20" s="270">
        <v>388422.76226963405</v>
      </c>
      <c r="G20" s="270">
        <v>0</v>
      </c>
      <c r="H20" s="270">
        <v>0</v>
      </c>
      <c r="I20" s="270">
        <v>0</v>
      </c>
      <c r="K20" s="270">
        <v>388422.76226963405</v>
      </c>
      <c r="L20" s="270">
        <v>114000</v>
      </c>
      <c r="M20" s="270">
        <v>1725.5</v>
      </c>
      <c r="N20" s="270">
        <v>0</v>
      </c>
      <c r="P20" s="270">
        <v>272697.26226963405</v>
      </c>
      <c r="Q20" s="270">
        <v>4855.2845283704255</v>
      </c>
      <c r="R20" s="270">
        <v>3408.7157783704256</v>
      </c>
      <c r="T20" s="270">
        <v>88</v>
      </c>
      <c r="U20" s="270">
        <v>372759.70736842102</v>
      </c>
      <c r="V20" s="270">
        <v>114000</v>
      </c>
      <c r="W20" s="270">
        <v>3871.16</v>
      </c>
      <c r="X20" s="270">
        <v>0</v>
      </c>
      <c r="Y20" s="270">
        <v>0</v>
      </c>
      <c r="Z20" s="270">
        <v>254888.54736842102</v>
      </c>
      <c r="AA20" s="270">
        <v>2896.4607655502386</v>
      </c>
      <c r="AB20" s="284">
        <v>-0.15027800677036093</v>
      </c>
      <c r="AC20" s="284">
        <v>0.13527800677036095</v>
      </c>
      <c r="AE20" s="270">
        <v>40578.936300727495</v>
      </c>
      <c r="AF20" s="270">
        <v>413338.6436691485</v>
      </c>
      <c r="AH20" s="270">
        <v>24915.881399514445</v>
      </c>
      <c r="AJ20" s="284">
        <v>0</v>
      </c>
      <c r="AK20" s="270">
        <v>0</v>
      </c>
      <c r="AL20" s="270">
        <v>0</v>
      </c>
      <c r="AN20" s="270">
        <v>413338.6436691485</v>
      </c>
      <c r="AO20" s="270">
        <v>24915.881399514445</v>
      </c>
      <c r="AP20" s="284">
        <v>6.4146295788449229E-2</v>
      </c>
    </row>
    <row r="21" spans="1:42" x14ac:dyDescent="0.2">
      <c r="A21" s="270">
        <v>12</v>
      </c>
      <c r="B21" s="279" t="s">
        <v>139</v>
      </c>
      <c r="C21" s="280">
        <v>12</v>
      </c>
      <c r="D21" s="281" t="s">
        <v>122</v>
      </c>
      <c r="E21" s="282">
        <v>189</v>
      </c>
      <c r="F21" s="270">
        <v>685769.32536764711</v>
      </c>
      <c r="G21" s="270">
        <v>0</v>
      </c>
      <c r="H21" s="270">
        <v>0</v>
      </c>
      <c r="I21" s="270">
        <v>0</v>
      </c>
      <c r="K21" s="270">
        <v>685769.32536764711</v>
      </c>
      <c r="L21" s="270">
        <v>114000</v>
      </c>
      <c r="M21" s="270">
        <v>18857.25</v>
      </c>
      <c r="N21" s="270">
        <v>0</v>
      </c>
      <c r="P21" s="270">
        <v>552912.07536764711</v>
      </c>
      <c r="Q21" s="270">
        <v>3628.4091289293497</v>
      </c>
      <c r="R21" s="270">
        <v>2925.4607162309371</v>
      </c>
      <c r="T21" s="270">
        <v>181</v>
      </c>
      <c r="U21" s="270">
        <v>679984.49281840434</v>
      </c>
      <c r="V21" s="270">
        <v>114000</v>
      </c>
      <c r="W21" s="270">
        <v>19010.25</v>
      </c>
      <c r="X21" s="270">
        <v>0</v>
      </c>
      <c r="Y21" s="270">
        <v>0</v>
      </c>
      <c r="Z21" s="270">
        <v>546974.24281840434</v>
      </c>
      <c r="AA21" s="270">
        <v>3021.957142643118</v>
      </c>
      <c r="AB21" s="284">
        <v>3.298503578489461E-2</v>
      </c>
      <c r="AC21" s="284">
        <v>0</v>
      </c>
      <c r="AE21" s="270">
        <v>0</v>
      </c>
      <c r="AF21" s="270">
        <v>679984.49281840434</v>
      </c>
      <c r="AH21" s="270">
        <v>-5784.8325492427684</v>
      </c>
      <c r="AJ21" s="284">
        <v>0</v>
      </c>
      <c r="AK21" s="270">
        <v>0</v>
      </c>
      <c r="AL21" s="270">
        <v>0</v>
      </c>
      <c r="AN21" s="270">
        <v>679984.49281840434</v>
      </c>
      <c r="AO21" s="270">
        <v>-5784.8325492427684</v>
      </c>
      <c r="AP21" s="284">
        <v>-8.435537046136421E-3</v>
      </c>
    </row>
    <row r="22" spans="1:42" x14ac:dyDescent="0.2">
      <c r="A22" s="270">
        <v>13</v>
      </c>
      <c r="B22" s="279" t="s">
        <v>141</v>
      </c>
      <c r="C22" s="280">
        <v>13</v>
      </c>
      <c r="D22" s="281" t="s">
        <v>122</v>
      </c>
      <c r="E22" s="282">
        <v>103</v>
      </c>
      <c r="F22" s="270">
        <v>458168.85230314691</v>
      </c>
      <c r="G22" s="270">
        <v>0</v>
      </c>
      <c r="H22" s="270">
        <v>0</v>
      </c>
      <c r="I22" s="270">
        <v>0</v>
      </c>
      <c r="K22" s="270">
        <v>458168.85230314691</v>
      </c>
      <c r="L22" s="270">
        <v>114000</v>
      </c>
      <c r="M22" s="270">
        <v>9736.75</v>
      </c>
      <c r="N22" s="270">
        <v>37917.222963951928</v>
      </c>
      <c r="P22" s="270">
        <v>296514.87933919497</v>
      </c>
      <c r="Q22" s="270">
        <v>4448.241284496572</v>
      </c>
      <c r="R22" s="270">
        <v>2878.7852363028637</v>
      </c>
      <c r="T22" s="270">
        <v>93</v>
      </c>
      <c r="U22" s="270">
        <v>438196.54687699542</v>
      </c>
      <c r="V22" s="270">
        <v>114000</v>
      </c>
      <c r="W22" s="270">
        <v>9815.75</v>
      </c>
      <c r="X22" s="270">
        <v>37917.222963951928</v>
      </c>
      <c r="Y22" s="270">
        <v>0</v>
      </c>
      <c r="Z22" s="270">
        <v>276463.57391304348</v>
      </c>
      <c r="AA22" s="270">
        <v>2972.7266012155214</v>
      </c>
      <c r="AB22" s="284">
        <v>3.2632293554938387E-2</v>
      </c>
      <c r="AC22" s="284">
        <v>0</v>
      </c>
      <c r="AE22" s="270">
        <v>0</v>
      </c>
      <c r="AF22" s="270">
        <v>438196.54687699542</v>
      </c>
      <c r="AH22" s="270">
        <v>-19972.305426151492</v>
      </c>
      <c r="AJ22" s="284">
        <v>0</v>
      </c>
      <c r="AK22" s="270">
        <v>0</v>
      </c>
      <c r="AL22" s="270">
        <v>0</v>
      </c>
      <c r="AN22" s="270">
        <v>438196.54687699542</v>
      </c>
      <c r="AO22" s="270">
        <v>-19972.305426151492</v>
      </c>
      <c r="AP22" s="284">
        <v>-4.3591582722731309E-2</v>
      </c>
    </row>
    <row r="23" spans="1:42" x14ac:dyDescent="0.2">
      <c r="A23" s="270">
        <v>14</v>
      </c>
      <c r="B23" s="279" t="s">
        <v>143</v>
      </c>
      <c r="C23" s="280">
        <v>14</v>
      </c>
      <c r="D23" s="281" t="s">
        <v>122</v>
      </c>
      <c r="E23" s="282">
        <v>78</v>
      </c>
      <c r="F23" s="270">
        <v>370577.93899372657</v>
      </c>
      <c r="G23" s="270">
        <v>0</v>
      </c>
      <c r="H23" s="270">
        <v>0</v>
      </c>
      <c r="I23" s="270">
        <v>0</v>
      </c>
      <c r="K23" s="270">
        <v>370577.93899372657</v>
      </c>
      <c r="L23" s="270">
        <v>114000</v>
      </c>
      <c r="M23" s="270">
        <v>5669.5</v>
      </c>
      <c r="N23" s="270">
        <v>55273.698264352468</v>
      </c>
      <c r="P23" s="270">
        <v>195634.74072937411</v>
      </c>
      <c r="Q23" s="270">
        <v>4750.9992178682896</v>
      </c>
      <c r="R23" s="270">
        <v>2508.1377016586425</v>
      </c>
      <c r="T23" s="270">
        <v>67</v>
      </c>
      <c r="U23" s="270">
        <v>380197.35493101913</v>
      </c>
      <c r="V23" s="270">
        <v>114000</v>
      </c>
      <c r="W23" s="270">
        <v>5564.79</v>
      </c>
      <c r="X23" s="270">
        <v>55273.698264352468</v>
      </c>
      <c r="Y23" s="270">
        <v>0</v>
      </c>
      <c r="Z23" s="270">
        <v>205358.86666666664</v>
      </c>
      <c r="AA23" s="270">
        <v>3065.0577114427856</v>
      </c>
      <c r="AB23" s="284">
        <v>0.22204522878303271</v>
      </c>
      <c r="AC23" s="284">
        <v>0</v>
      </c>
      <c r="AE23" s="270">
        <v>0</v>
      </c>
      <c r="AF23" s="270">
        <v>380197.35493101913</v>
      </c>
      <c r="AH23" s="270">
        <v>9619.4159372925642</v>
      </c>
      <c r="AJ23" s="284">
        <v>0.17664522878303271</v>
      </c>
      <c r="AK23" s="270">
        <v>-29684.387394632329</v>
      </c>
      <c r="AL23" s="270">
        <v>350512.9675363868</v>
      </c>
      <c r="AN23" s="270">
        <v>350512.9675363868</v>
      </c>
      <c r="AO23" s="270">
        <v>-20064.971457339765</v>
      </c>
      <c r="AP23" s="284">
        <v>-5.4145078122633306E-2</v>
      </c>
    </row>
    <row r="24" spans="1:42" x14ac:dyDescent="0.2">
      <c r="A24" s="270">
        <v>15</v>
      </c>
      <c r="B24" s="279" t="s">
        <v>145</v>
      </c>
      <c r="C24" s="280">
        <v>15</v>
      </c>
      <c r="D24" s="281" t="s">
        <v>122</v>
      </c>
      <c r="E24" s="282">
        <v>200</v>
      </c>
      <c r="F24" s="270">
        <v>769595.54736488115</v>
      </c>
      <c r="G24" s="270">
        <v>0</v>
      </c>
      <c r="H24" s="270">
        <v>0</v>
      </c>
      <c r="I24" s="270">
        <v>0</v>
      </c>
      <c r="K24" s="270">
        <v>769595.54736488115</v>
      </c>
      <c r="L24" s="270">
        <v>114000</v>
      </c>
      <c r="M24" s="270">
        <v>16885.25</v>
      </c>
      <c r="N24" s="270">
        <v>0</v>
      </c>
      <c r="P24" s="270">
        <v>638710.29736488115</v>
      </c>
      <c r="Q24" s="270">
        <v>3847.9777368244058</v>
      </c>
      <c r="R24" s="270">
        <v>3193.5514868244059</v>
      </c>
      <c r="T24" s="270">
        <v>182</v>
      </c>
      <c r="U24" s="270">
        <v>710196.31881399674</v>
      </c>
      <c r="V24" s="270">
        <v>114000</v>
      </c>
      <c r="W24" s="270">
        <v>17022.25</v>
      </c>
      <c r="X24" s="270">
        <v>0</v>
      </c>
      <c r="Y24" s="270">
        <v>0</v>
      </c>
      <c r="Z24" s="270">
        <v>579174.06881399674</v>
      </c>
      <c r="AA24" s="270">
        <v>3182.2751033736085</v>
      </c>
      <c r="AB24" s="284">
        <v>-3.5309853300690914E-3</v>
      </c>
      <c r="AC24" s="284">
        <v>0</v>
      </c>
      <c r="AE24" s="270">
        <v>0</v>
      </c>
      <c r="AF24" s="270">
        <v>710196.31881399674</v>
      </c>
      <c r="AH24" s="270">
        <v>-59399.228550884407</v>
      </c>
      <c r="AJ24" s="284">
        <v>0</v>
      </c>
      <c r="AK24" s="270">
        <v>0</v>
      </c>
      <c r="AL24" s="270">
        <v>0</v>
      </c>
      <c r="AN24" s="270">
        <v>710196.31881399674</v>
      </c>
      <c r="AO24" s="270">
        <v>-59399.228550884407</v>
      </c>
      <c r="AP24" s="284">
        <v>-7.7182396330474093E-2</v>
      </c>
    </row>
    <row r="25" spans="1:42" x14ac:dyDescent="0.2">
      <c r="A25" s="270">
        <v>16</v>
      </c>
      <c r="B25" s="279" t="s">
        <v>147</v>
      </c>
      <c r="C25" s="280">
        <v>16</v>
      </c>
      <c r="D25" s="281" t="s">
        <v>122</v>
      </c>
      <c r="E25" s="282">
        <v>97</v>
      </c>
      <c r="F25" s="270">
        <v>399604.8</v>
      </c>
      <c r="G25" s="270">
        <v>0</v>
      </c>
      <c r="H25" s="270">
        <v>0</v>
      </c>
      <c r="I25" s="270">
        <v>0</v>
      </c>
      <c r="K25" s="270">
        <v>399604.8</v>
      </c>
      <c r="L25" s="270">
        <v>114000</v>
      </c>
      <c r="M25" s="270">
        <v>1429.7</v>
      </c>
      <c r="N25" s="270">
        <v>0</v>
      </c>
      <c r="P25" s="270">
        <v>284175.09999999998</v>
      </c>
      <c r="Q25" s="270">
        <v>4119.6371134020619</v>
      </c>
      <c r="R25" s="270">
        <v>2929.640206185567</v>
      </c>
      <c r="T25" s="270">
        <v>96</v>
      </c>
      <c r="U25" s="270">
        <v>412193.91890251078</v>
      </c>
      <c r="V25" s="270">
        <v>114000</v>
      </c>
      <c r="W25" s="270">
        <v>7016.47</v>
      </c>
      <c r="X25" s="270">
        <v>0</v>
      </c>
      <c r="Y25" s="270">
        <v>0</v>
      </c>
      <c r="Z25" s="270">
        <v>291177.44890251081</v>
      </c>
      <c r="AA25" s="270">
        <v>3033.098426067821</v>
      </c>
      <c r="AB25" s="284">
        <v>3.5314309130457404E-2</v>
      </c>
      <c r="AC25" s="284">
        <v>0</v>
      </c>
      <c r="AE25" s="270">
        <v>0</v>
      </c>
      <c r="AF25" s="270">
        <v>412193.91890251078</v>
      </c>
      <c r="AH25" s="270">
        <v>12589.118902510789</v>
      </c>
      <c r="AJ25" s="284">
        <v>0</v>
      </c>
      <c r="AK25" s="270">
        <v>0</v>
      </c>
      <c r="AL25" s="270">
        <v>0</v>
      </c>
      <c r="AN25" s="270">
        <v>412193.91890251078</v>
      </c>
      <c r="AO25" s="270">
        <v>12589.118902510789</v>
      </c>
      <c r="AP25" s="284">
        <v>3.1503923132331718E-2</v>
      </c>
    </row>
    <row r="26" spans="1:42" x14ac:dyDescent="0.2">
      <c r="A26" s="270">
        <v>17</v>
      </c>
      <c r="B26" s="279" t="s">
        <v>149</v>
      </c>
      <c r="C26" s="280">
        <v>17</v>
      </c>
      <c r="D26" s="281" t="s">
        <v>122</v>
      </c>
      <c r="E26" s="282">
        <v>180</v>
      </c>
      <c r="F26" s="270">
        <v>648074.85641891893</v>
      </c>
      <c r="G26" s="270">
        <v>0</v>
      </c>
      <c r="H26" s="270">
        <v>0</v>
      </c>
      <c r="I26" s="270">
        <v>0</v>
      </c>
      <c r="K26" s="270">
        <v>648074.85641891893</v>
      </c>
      <c r="L26" s="270">
        <v>114000</v>
      </c>
      <c r="M26" s="270">
        <v>22801.25</v>
      </c>
      <c r="N26" s="270">
        <v>0</v>
      </c>
      <c r="P26" s="270">
        <v>511273.60641891893</v>
      </c>
      <c r="Q26" s="270">
        <v>3600.4158689939941</v>
      </c>
      <c r="R26" s="270">
        <v>2840.4089245495497</v>
      </c>
      <c r="T26" s="270">
        <v>172</v>
      </c>
      <c r="U26" s="270">
        <v>640512.20039781765</v>
      </c>
      <c r="V26" s="270">
        <v>114000</v>
      </c>
      <c r="W26" s="270">
        <v>22986.25</v>
      </c>
      <c r="X26" s="270">
        <v>0</v>
      </c>
      <c r="Y26" s="270">
        <v>0</v>
      </c>
      <c r="Z26" s="270">
        <v>503525.95039781765</v>
      </c>
      <c r="AA26" s="270">
        <v>2927.4764558012653</v>
      </c>
      <c r="AB26" s="284">
        <v>3.0653167753133738E-2</v>
      </c>
      <c r="AC26" s="284">
        <v>0</v>
      </c>
      <c r="AE26" s="270">
        <v>0</v>
      </c>
      <c r="AF26" s="270">
        <v>640512.20039781765</v>
      </c>
      <c r="AH26" s="270">
        <v>-7562.6560211012838</v>
      </c>
      <c r="AJ26" s="284">
        <v>0</v>
      </c>
      <c r="AK26" s="270">
        <v>0</v>
      </c>
      <c r="AL26" s="270">
        <v>0</v>
      </c>
      <c r="AN26" s="270">
        <v>640512.20039781765</v>
      </c>
      <c r="AO26" s="270">
        <v>-7562.6560211012838</v>
      </c>
      <c r="AP26" s="284">
        <v>-1.1669417423305718E-2</v>
      </c>
    </row>
    <row r="27" spans="1:42" x14ac:dyDescent="0.2">
      <c r="A27" s="270">
        <v>19</v>
      </c>
      <c r="B27" s="279" t="s">
        <v>151</v>
      </c>
      <c r="C27" s="280">
        <v>19</v>
      </c>
      <c r="D27" s="281" t="s">
        <v>122</v>
      </c>
      <c r="E27" s="282">
        <v>410</v>
      </c>
      <c r="F27" s="270">
        <v>1408338.9099618574</v>
      </c>
      <c r="G27" s="270">
        <v>0</v>
      </c>
      <c r="H27" s="270">
        <v>0</v>
      </c>
      <c r="I27" s="270">
        <v>0</v>
      </c>
      <c r="K27" s="270">
        <v>1408338.9099618574</v>
      </c>
      <c r="L27" s="270">
        <v>114000</v>
      </c>
      <c r="M27" s="270">
        <v>30566</v>
      </c>
      <c r="N27" s="270">
        <v>0</v>
      </c>
      <c r="P27" s="270">
        <v>1263772.9099618574</v>
      </c>
      <c r="Q27" s="270">
        <v>3434.9729511264813</v>
      </c>
      <c r="R27" s="270">
        <v>3082.3729511264814</v>
      </c>
      <c r="T27" s="270">
        <v>415</v>
      </c>
      <c r="U27" s="270">
        <v>1451078.1727157955</v>
      </c>
      <c r="V27" s="270">
        <v>114000</v>
      </c>
      <c r="W27" s="270">
        <v>30814</v>
      </c>
      <c r="X27" s="270">
        <v>0</v>
      </c>
      <c r="Y27" s="270">
        <v>0</v>
      </c>
      <c r="Z27" s="270">
        <v>1306264.1727157955</v>
      </c>
      <c r="AA27" s="270">
        <v>3147.6245125681817</v>
      </c>
      <c r="AB27" s="284">
        <v>2.1169262278224136E-2</v>
      </c>
      <c r="AC27" s="284">
        <v>0</v>
      </c>
      <c r="AE27" s="270">
        <v>0</v>
      </c>
      <c r="AF27" s="270">
        <v>1451078.1727157955</v>
      </c>
      <c r="AH27" s="270">
        <v>42739.262753938092</v>
      </c>
      <c r="AJ27" s="284">
        <v>0</v>
      </c>
      <c r="AK27" s="270">
        <v>0</v>
      </c>
      <c r="AL27" s="270">
        <v>0</v>
      </c>
      <c r="AN27" s="270">
        <v>1451078.1727157955</v>
      </c>
      <c r="AO27" s="270">
        <v>42739.262753938092</v>
      </c>
      <c r="AP27" s="284">
        <v>3.0347285338509618E-2</v>
      </c>
    </row>
    <row r="28" spans="1:42" x14ac:dyDescent="0.2">
      <c r="A28" s="270">
        <v>20</v>
      </c>
      <c r="B28" s="279" t="s">
        <v>153</v>
      </c>
      <c r="C28" s="280">
        <v>20</v>
      </c>
      <c r="D28" s="281" t="s">
        <v>122</v>
      </c>
      <c r="E28" s="282">
        <v>43</v>
      </c>
      <c r="F28" s="270">
        <v>254031.34925102931</v>
      </c>
      <c r="G28" s="270">
        <v>0</v>
      </c>
      <c r="H28" s="270">
        <v>0</v>
      </c>
      <c r="I28" s="270">
        <v>0</v>
      </c>
      <c r="K28" s="270">
        <v>254031.34925102931</v>
      </c>
      <c r="L28" s="270">
        <v>114000</v>
      </c>
      <c r="M28" s="270">
        <v>4930</v>
      </c>
      <c r="N28" s="270">
        <v>68624.833110814405</v>
      </c>
      <c r="P28" s="270">
        <v>66476.51614021491</v>
      </c>
      <c r="Q28" s="270">
        <v>5907.7057965355652</v>
      </c>
      <c r="R28" s="270">
        <v>1545.9654916329048</v>
      </c>
      <c r="T28" s="270">
        <v>47</v>
      </c>
      <c r="U28" s="270">
        <v>327762.14560678863</v>
      </c>
      <c r="V28" s="270">
        <v>114000</v>
      </c>
      <c r="W28" s="270">
        <v>5685.76</v>
      </c>
      <c r="X28" s="270">
        <v>68624.833110814405</v>
      </c>
      <c r="Y28" s="270">
        <v>0</v>
      </c>
      <c r="Z28" s="270">
        <v>139451.55249597423</v>
      </c>
      <c r="AA28" s="270">
        <v>2967.0543084249834</v>
      </c>
      <c r="AB28" s="284">
        <v>0.91922415117498724</v>
      </c>
      <c r="AC28" s="284">
        <v>0</v>
      </c>
      <c r="AE28" s="270">
        <v>0</v>
      </c>
      <c r="AF28" s="270">
        <v>327762.14560678863</v>
      </c>
      <c r="AH28" s="270">
        <v>73730.796355759318</v>
      </c>
      <c r="AJ28" s="284">
        <v>0.87382415117498724</v>
      </c>
      <c r="AK28" s="270">
        <v>-63492.393223181411</v>
      </c>
      <c r="AL28" s="270">
        <v>264269.75238360721</v>
      </c>
      <c r="AN28" s="270">
        <v>264269.75238360721</v>
      </c>
      <c r="AO28" s="270">
        <v>10238.403132577892</v>
      </c>
      <c r="AP28" s="284">
        <v>4.0303699377120902E-2</v>
      </c>
    </row>
    <row r="29" spans="1:42" x14ac:dyDescent="0.2">
      <c r="A29" s="270">
        <v>22</v>
      </c>
      <c r="B29" s="279" t="s">
        <v>530</v>
      </c>
      <c r="C29" s="280">
        <v>22</v>
      </c>
      <c r="D29" s="281" t="s">
        <v>122</v>
      </c>
      <c r="E29" s="282">
        <v>109</v>
      </c>
      <c r="F29" s="270">
        <v>453938.47580645164</v>
      </c>
      <c r="G29" s="270">
        <v>0</v>
      </c>
      <c r="H29" s="270">
        <v>0</v>
      </c>
      <c r="I29" s="270">
        <v>0</v>
      </c>
      <c r="K29" s="270">
        <v>453938.47580645164</v>
      </c>
      <c r="L29" s="270">
        <v>114000</v>
      </c>
      <c r="M29" s="270">
        <v>7271.75</v>
      </c>
      <c r="N29" s="270">
        <v>0</v>
      </c>
      <c r="P29" s="270">
        <v>332666.72580645164</v>
      </c>
      <c r="Q29" s="270">
        <v>4164.5731725362539</v>
      </c>
      <c r="R29" s="270">
        <v>3051.9883101509326</v>
      </c>
      <c r="T29" s="270">
        <v>110</v>
      </c>
      <c r="U29" s="270">
        <v>459511.26978723402</v>
      </c>
      <c r="V29" s="270">
        <v>114000</v>
      </c>
      <c r="W29" s="270">
        <v>7137.44</v>
      </c>
      <c r="X29" s="270">
        <v>0</v>
      </c>
      <c r="Y29" s="270">
        <v>0</v>
      </c>
      <c r="Z29" s="270">
        <v>338373.82978723402</v>
      </c>
      <c r="AA29" s="270">
        <v>3076.1257253384911</v>
      </c>
      <c r="AB29" s="284">
        <v>7.9087508648959179E-3</v>
      </c>
      <c r="AC29" s="284">
        <v>0</v>
      </c>
      <c r="AE29" s="270">
        <v>0</v>
      </c>
      <c r="AF29" s="270">
        <v>459511.26978723402</v>
      </c>
      <c r="AH29" s="270">
        <v>5572.7939807823859</v>
      </c>
      <c r="AJ29" s="284">
        <v>0</v>
      </c>
      <c r="AK29" s="270">
        <v>0</v>
      </c>
      <c r="AL29" s="270">
        <v>0</v>
      </c>
      <c r="AN29" s="270">
        <v>459511.26978723402</v>
      </c>
      <c r="AO29" s="270">
        <v>5572.7939807823859</v>
      </c>
      <c r="AP29" s="284">
        <v>1.227654027537972E-2</v>
      </c>
    </row>
    <row r="30" spans="1:42" x14ac:dyDescent="0.2">
      <c r="A30" s="270">
        <v>23</v>
      </c>
      <c r="B30" s="279" t="s">
        <v>156</v>
      </c>
      <c r="C30" s="280">
        <v>23</v>
      </c>
      <c r="D30" s="281" t="s">
        <v>122</v>
      </c>
      <c r="E30" s="282">
        <v>135</v>
      </c>
      <c r="F30" s="270">
        <v>515268.0524296675</v>
      </c>
      <c r="G30" s="270">
        <v>0</v>
      </c>
      <c r="H30" s="270">
        <v>0</v>
      </c>
      <c r="I30" s="270">
        <v>0</v>
      </c>
      <c r="K30" s="270">
        <v>515268.0524296675</v>
      </c>
      <c r="L30" s="270">
        <v>114000</v>
      </c>
      <c r="M30" s="270">
        <v>8381</v>
      </c>
      <c r="N30" s="270">
        <v>0</v>
      </c>
      <c r="P30" s="270">
        <v>392887.0524296675</v>
      </c>
      <c r="Q30" s="270">
        <v>3816.8003883679075</v>
      </c>
      <c r="R30" s="270">
        <v>2910.2744624419815</v>
      </c>
      <c r="T30" s="270">
        <v>123</v>
      </c>
      <c r="U30" s="270">
        <v>475835.87923076923</v>
      </c>
      <c r="V30" s="270">
        <v>114000</v>
      </c>
      <c r="W30" s="270">
        <v>8226.2099999999991</v>
      </c>
      <c r="X30" s="270">
        <v>0</v>
      </c>
      <c r="Y30" s="270">
        <v>0</v>
      </c>
      <c r="Z30" s="270">
        <v>353609.66923076921</v>
      </c>
      <c r="AA30" s="270">
        <v>2874.8753595997496</v>
      </c>
      <c r="AB30" s="284">
        <v>-1.2163492927924379E-2</v>
      </c>
      <c r="AC30" s="284">
        <v>0</v>
      </c>
      <c r="AE30" s="270">
        <v>0</v>
      </c>
      <c r="AF30" s="270">
        <v>475835.87923076923</v>
      </c>
      <c r="AH30" s="270">
        <v>-39432.173198898265</v>
      </c>
      <c r="AJ30" s="284">
        <v>0</v>
      </c>
      <c r="AK30" s="270">
        <v>0</v>
      </c>
      <c r="AL30" s="270">
        <v>0</v>
      </c>
      <c r="AN30" s="270">
        <v>475835.87923076923</v>
      </c>
      <c r="AO30" s="270">
        <v>-39432.173198898265</v>
      </c>
      <c r="AP30" s="284">
        <v>-7.652749479219971E-2</v>
      </c>
    </row>
    <row r="31" spans="1:42" x14ac:dyDescent="0.2">
      <c r="A31" s="270">
        <v>25</v>
      </c>
      <c r="B31" s="279" t="s">
        <v>158</v>
      </c>
      <c r="C31" s="280">
        <v>25</v>
      </c>
      <c r="D31" s="281" t="s">
        <v>122</v>
      </c>
      <c r="E31" s="282">
        <v>199</v>
      </c>
      <c r="F31" s="270">
        <v>670604.9858311055</v>
      </c>
      <c r="G31" s="270">
        <v>0</v>
      </c>
      <c r="H31" s="270">
        <v>0</v>
      </c>
      <c r="I31" s="270">
        <v>0</v>
      </c>
      <c r="K31" s="270">
        <v>670604.9858311055</v>
      </c>
      <c r="L31" s="270">
        <v>114000</v>
      </c>
      <c r="M31" s="270">
        <v>2982.65</v>
      </c>
      <c r="N31" s="270">
        <v>0</v>
      </c>
      <c r="P31" s="270">
        <v>553622.33583110548</v>
      </c>
      <c r="Q31" s="270">
        <v>3369.8743006588215</v>
      </c>
      <c r="R31" s="270">
        <v>2782.0217880960076</v>
      </c>
      <c r="T31" s="270">
        <v>199</v>
      </c>
      <c r="U31" s="270">
        <v>686060.98799694818</v>
      </c>
      <c r="V31" s="270">
        <v>114000</v>
      </c>
      <c r="W31" s="270">
        <v>3553.55</v>
      </c>
      <c r="X31" s="270">
        <v>0</v>
      </c>
      <c r="Y31" s="270">
        <v>0</v>
      </c>
      <c r="Z31" s="270">
        <v>568507.43799694814</v>
      </c>
      <c r="AA31" s="270">
        <v>2856.8212964670761</v>
      </c>
      <c r="AB31" s="284">
        <v>2.6886744270346135E-2</v>
      </c>
      <c r="AC31" s="284">
        <v>0</v>
      </c>
      <c r="AE31" s="270">
        <v>0</v>
      </c>
      <c r="AF31" s="270">
        <v>686060.98799694818</v>
      </c>
      <c r="AH31" s="270">
        <v>15456.002165842685</v>
      </c>
      <c r="AJ31" s="284">
        <v>0</v>
      </c>
      <c r="AK31" s="270">
        <v>0</v>
      </c>
      <c r="AL31" s="270">
        <v>0</v>
      </c>
      <c r="AN31" s="270">
        <v>686060.98799694818</v>
      </c>
      <c r="AO31" s="270">
        <v>15456.002165842685</v>
      </c>
      <c r="AP31" s="284">
        <v>2.3047848573161875E-2</v>
      </c>
    </row>
    <row r="32" spans="1:42" x14ac:dyDescent="0.2">
      <c r="A32" s="270">
        <v>26</v>
      </c>
      <c r="B32" s="279" t="s">
        <v>160</v>
      </c>
      <c r="C32" s="280">
        <v>26</v>
      </c>
      <c r="D32" s="281" t="s">
        <v>122</v>
      </c>
      <c r="E32" s="282">
        <v>37</v>
      </c>
      <c r="F32" s="270">
        <v>223979.15179077117</v>
      </c>
      <c r="G32" s="270">
        <v>0</v>
      </c>
      <c r="H32" s="270">
        <v>0</v>
      </c>
      <c r="I32" s="270">
        <v>0</v>
      </c>
      <c r="K32" s="270">
        <v>223979.15179077117</v>
      </c>
      <c r="L32" s="270">
        <v>114000</v>
      </c>
      <c r="M32" s="270">
        <v>7271.75</v>
      </c>
      <c r="N32" s="270">
        <v>73965.287049399194</v>
      </c>
      <c r="P32" s="270">
        <v>28742.114741371974</v>
      </c>
      <c r="Q32" s="270">
        <v>6053.4905889397614</v>
      </c>
      <c r="R32" s="270">
        <v>776.81391192897229</v>
      </c>
      <c r="T32" s="270">
        <v>39</v>
      </c>
      <c r="U32" s="270">
        <v>315976.18557881098</v>
      </c>
      <c r="V32" s="270">
        <v>114000</v>
      </c>
      <c r="W32" s="270">
        <v>7137.44</v>
      </c>
      <c r="X32" s="270">
        <v>73965.287049399194</v>
      </c>
      <c r="Y32" s="270">
        <v>0</v>
      </c>
      <c r="Z32" s="270">
        <v>120873.45852941179</v>
      </c>
      <c r="AA32" s="270">
        <v>3099.3194494720969</v>
      </c>
      <c r="AB32" s="284">
        <v>2.9897836558770106</v>
      </c>
      <c r="AC32" s="284">
        <v>0</v>
      </c>
      <c r="AE32" s="270">
        <v>0</v>
      </c>
      <c r="AF32" s="270">
        <v>315976.18557881098</v>
      </c>
      <c r="AH32" s="270">
        <v>91997.033788039815</v>
      </c>
      <c r="AJ32" s="284">
        <v>2.9443836558770107</v>
      </c>
      <c r="AK32" s="270">
        <v>-89202.289251720431</v>
      </c>
      <c r="AL32" s="270">
        <v>226773.89632709057</v>
      </c>
      <c r="AN32" s="270">
        <v>226773.89632709057</v>
      </c>
      <c r="AO32" s="270">
        <v>2794.7445363193983</v>
      </c>
      <c r="AP32" s="284">
        <v>1.2477699437535565E-2</v>
      </c>
    </row>
    <row r="33" spans="1:42" x14ac:dyDescent="0.2">
      <c r="A33" s="270">
        <v>29</v>
      </c>
      <c r="B33" s="279" t="s">
        <v>162</v>
      </c>
      <c r="C33" s="280">
        <v>29</v>
      </c>
      <c r="D33" s="281" t="s">
        <v>122</v>
      </c>
      <c r="E33" s="282">
        <v>80</v>
      </c>
      <c r="F33" s="283">
        <v>373864.98251248593</v>
      </c>
      <c r="G33" s="270">
        <v>0</v>
      </c>
      <c r="H33" s="270">
        <v>0</v>
      </c>
      <c r="I33" s="270">
        <v>0</v>
      </c>
      <c r="K33" s="270">
        <v>373864.98251248593</v>
      </c>
      <c r="L33" s="270">
        <v>114000</v>
      </c>
      <c r="M33" s="270">
        <v>6902</v>
      </c>
      <c r="N33" s="270">
        <v>53271.02803738317</v>
      </c>
      <c r="P33" s="270">
        <v>199691.95447510277</v>
      </c>
      <c r="Q33" s="270">
        <v>4673.3122814060744</v>
      </c>
      <c r="R33" s="270">
        <v>2496.1494309387845</v>
      </c>
      <c r="T33" s="270">
        <v>70</v>
      </c>
      <c r="U33" s="270">
        <v>381712.31938767264</v>
      </c>
      <c r="V33" s="270">
        <v>114000</v>
      </c>
      <c r="W33" s="270">
        <v>6774.52</v>
      </c>
      <c r="X33" s="270">
        <v>53271.02803738317</v>
      </c>
      <c r="Y33" s="270">
        <v>0</v>
      </c>
      <c r="Z33" s="270">
        <v>207666.77135028949</v>
      </c>
      <c r="AA33" s="270">
        <v>2966.6681621469929</v>
      </c>
      <c r="AB33" s="284">
        <v>0.18849782203593862</v>
      </c>
      <c r="AC33" s="284">
        <v>0</v>
      </c>
      <c r="AE33" s="270">
        <v>0</v>
      </c>
      <c r="AF33" s="270">
        <v>381712.31938767264</v>
      </c>
      <c r="AH33" s="270">
        <v>7847.3368751867092</v>
      </c>
      <c r="AJ33" s="284">
        <v>0.14309782203593863</v>
      </c>
      <c r="AK33" s="270">
        <v>-25003.548293051135</v>
      </c>
      <c r="AL33" s="270">
        <v>356708.77109462151</v>
      </c>
      <c r="AN33" s="270">
        <v>356708.77109462151</v>
      </c>
      <c r="AO33" s="270">
        <v>-17156.211417864426</v>
      </c>
      <c r="AP33" s="284">
        <v>-4.5888789323272505E-2</v>
      </c>
    </row>
    <row r="34" spans="1:42" x14ac:dyDescent="0.2">
      <c r="A34" s="270">
        <v>30</v>
      </c>
      <c r="B34" s="279" t="s">
        <v>164</v>
      </c>
      <c r="C34" s="280">
        <v>30</v>
      </c>
      <c r="D34" s="281" t="s">
        <v>122</v>
      </c>
      <c r="E34" s="282">
        <v>75</v>
      </c>
      <c r="F34" s="270">
        <v>380711.10288388084</v>
      </c>
      <c r="G34" s="270">
        <v>0</v>
      </c>
      <c r="H34" s="270">
        <v>0</v>
      </c>
      <c r="I34" s="270">
        <v>0</v>
      </c>
      <c r="K34" s="270">
        <v>380711.10288388084</v>
      </c>
      <c r="L34" s="270">
        <v>114000</v>
      </c>
      <c r="M34" s="270">
        <v>5792.75</v>
      </c>
      <c r="N34" s="270">
        <v>55941.255006675558</v>
      </c>
      <c r="P34" s="270">
        <v>204977.09787720529</v>
      </c>
      <c r="Q34" s="270">
        <v>5076.1480384517445</v>
      </c>
      <c r="R34" s="270">
        <v>2733.0279716960704</v>
      </c>
      <c r="T34" s="270">
        <v>66</v>
      </c>
      <c r="U34" s="270">
        <v>365527.3478638184</v>
      </c>
      <c r="V34" s="270">
        <v>114000</v>
      </c>
      <c r="W34" s="270">
        <v>1366.75</v>
      </c>
      <c r="X34" s="270">
        <v>55941.255006675558</v>
      </c>
      <c r="Y34" s="270">
        <v>0</v>
      </c>
      <c r="Z34" s="270">
        <v>194219.34285714285</v>
      </c>
      <c r="AA34" s="270">
        <v>2942.7173160173161</v>
      </c>
      <c r="AB34" s="284">
        <v>7.6724185223437755E-2</v>
      </c>
      <c r="AC34" s="284">
        <v>0</v>
      </c>
      <c r="AE34" s="270">
        <v>0</v>
      </c>
      <c r="AF34" s="270">
        <v>365527.3478638184</v>
      </c>
      <c r="AH34" s="270">
        <v>-15183.755020062439</v>
      </c>
      <c r="AJ34" s="284">
        <v>3.1324185223437752E-2</v>
      </c>
      <c r="AK34" s="270">
        <v>-5650.251710812111</v>
      </c>
      <c r="AL34" s="270">
        <v>359877.09615300631</v>
      </c>
      <c r="AN34" s="270">
        <v>359877.09615300631</v>
      </c>
      <c r="AO34" s="270">
        <v>-20834.006730874535</v>
      </c>
      <c r="AP34" s="284">
        <v>-5.4723927337703704E-2</v>
      </c>
    </row>
    <row r="35" spans="1:42" x14ac:dyDescent="0.2">
      <c r="A35" s="270">
        <v>31</v>
      </c>
      <c r="B35" s="279" t="s">
        <v>166</v>
      </c>
      <c r="C35" s="280">
        <v>31</v>
      </c>
      <c r="D35" s="281" t="s">
        <v>122</v>
      </c>
      <c r="E35" s="282">
        <v>175</v>
      </c>
      <c r="F35" s="270">
        <v>624732.76261961716</v>
      </c>
      <c r="G35" s="270">
        <v>0</v>
      </c>
      <c r="H35" s="270">
        <v>0</v>
      </c>
      <c r="I35" s="270">
        <v>0</v>
      </c>
      <c r="K35" s="270">
        <v>624732.76261961716</v>
      </c>
      <c r="L35" s="270">
        <v>114000</v>
      </c>
      <c r="M35" s="270">
        <v>2267.8000000000002</v>
      </c>
      <c r="N35" s="270">
        <v>0</v>
      </c>
      <c r="P35" s="270">
        <v>508464.96261961717</v>
      </c>
      <c r="Q35" s="270">
        <v>3569.9015006835266</v>
      </c>
      <c r="R35" s="270">
        <v>2905.5140721120983</v>
      </c>
      <c r="T35" s="270">
        <v>188</v>
      </c>
      <c r="U35" s="270">
        <v>675789.94264098885</v>
      </c>
      <c r="V35" s="270">
        <v>114000</v>
      </c>
      <c r="W35" s="270">
        <v>2211.65</v>
      </c>
      <c r="X35" s="270">
        <v>0</v>
      </c>
      <c r="Y35" s="270">
        <v>0</v>
      </c>
      <c r="Z35" s="270">
        <v>559578.29264098883</v>
      </c>
      <c r="AA35" s="270">
        <v>2976.4802800052598</v>
      </c>
      <c r="AB35" s="284">
        <v>2.4424665009993976E-2</v>
      </c>
      <c r="AC35" s="284">
        <v>0</v>
      </c>
      <c r="AE35" s="270">
        <v>0</v>
      </c>
      <c r="AF35" s="270">
        <v>675789.94264098885</v>
      </c>
      <c r="AH35" s="270">
        <v>51057.180021371692</v>
      </c>
      <c r="AJ35" s="284">
        <v>0</v>
      </c>
      <c r="AK35" s="270">
        <v>0</v>
      </c>
      <c r="AL35" s="270">
        <v>0</v>
      </c>
      <c r="AN35" s="270">
        <v>675789.94264098885</v>
      </c>
      <c r="AO35" s="270">
        <v>51057.180021371692</v>
      </c>
      <c r="AP35" s="284">
        <v>8.1726432606607224E-2</v>
      </c>
    </row>
    <row r="36" spans="1:42" x14ac:dyDescent="0.2">
      <c r="A36" s="270">
        <v>35</v>
      </c>
      <c r="B36" s="279" t="s">
        <v>168</v>
      </c>
      <c r="C36" s="280">
        <v>35</v>
      </c>
      <c r="D36" s="281" t="s">
        <v>122</v>
      </c>
      <c r="E36" s="282">
        <v>315</v>
      </c>
      <c r="F36" s="270">
        <v>1006155.2593629344</v>
      </c>
      <c r="G36" s="270">
        <v>0</v>
      </c>
      <c r="H36" s="270">
        <v>0</v>
      </c>
      <c r="I36" s="270">
        <v>0</v>
      </c>
      <c r="K36" s="270">
        <v>1006155.2593629344</v>
      </c>
      <c r="L36" s="270">
        <v>114000</v>
      </c>
      <c r="M36" s="270">
        <v>5620.2</v>
      </c>
      <c r="N36" s="270">
        <v>0</v>
      </c>
      <c r="P36" s="270">
        <v>886535.05936293444</v>
      </c>
      <c r="Q36" s="270">
        <v>3194.1436805172521</v>
      </c>
      <c r="R36" s="270">
        <v>2814.3970138505856</v>
      </c>
      <c r="T36" s="270">
        <v>308</v>
      </c>
      <c r="U36" s="270">
        <v>1015126.6825092251</v>
      </c>
      <c r="V36" s="270">
        <v>114000</v>
      </c>
      <c r="W36" s="270">
        <v>5168.8</v>
      </c>
      <c r="X36" s="270">
        <v>0</v>
      </c>
      <c r="Y36" s="270">
        <v>0</v>
      </c>
      <c r="Z36" s="270">
        <v>895957.88250922505</v>
      </c>
      <c r="AA36" s="270">
        <v>2908.9541639909903</v>
      </c>
      <c r="AB36" s="284">
        <v>3.3597658637021521E-2</v>
      </c>
      <c r="AC36" s="284">
        <v>0</v>
      </c>
      <c r="AE36" s="270">
        <v>0</v>
      </c>
      <c r="AF36" s="270">
        <v>1015126.6825092251</v>
      </c>
      <c r="AH36" s="270">
        <v>8971.4231462907046</v>
      </c>
      <c r="AJ36" s="284">
        <v>0</v>
      </c>
      <c r="AK36" s="270">
        <v>0</v>
      </c>
      <c r="AL36" s="270">
        <v>0</v>
      </c>
      <c r="AN36" s="270">
        <v>1015126.6825092251</v>
      </c>
      <c r="AO36" s="270">
        <v>8971.4231462907046</v>
      </c>
      <c r="AP36" s="284">
        <v>8.916539532846178E-3</v>
      </c>
    </row>
    <row r="37" spans="1:42" x14ac:dyDescent="0.2">
      <c r="A37" s="270">
        <v>36</v>
      </c>
      <c r="B37" s="279" t="s">
        <v>170</v>
      </c>
      <c r="C37" s="280">
        <v>36</v>
      </c>
      <c r="D37" s="281" t="s">
        <v>122</v>
      </c>
      <c r="E37" s="282">
        <v>114</v>
      </c>
      <c r="F37" s="270">
        <v>485679.5313751669</v>
      </c>
      <c r="G37" s="270">
        <v>0</v>
      </c>
      <c r="H37" s="270">
        <v>0</v>
      </c>
      <c r="I37" s="270">
        <v>0</v>
      </c>
      <c r="K37" s="270">
        <v>485679.5313751669</v>
      </c>
      <c r="L37" s="270">
        <v>114000</v>
      </c>
      <c r="M37" s="270">
        <v>16762</v>
      </c>
      <c r="N37" s="270">
        <v>22563.417890520683</v>
      </c>
      <c r="P37" s="270">
        <v>332354.11348464619</v>
      </c>
      <c r="Q37" s="270">
        <v>4260.3467664488326</v>
      </c>
      <c r="R37" s="270">
        <v>2915.3869603916332</v>
      </c>
      <c r="T37" s="270">
        <v>116</v>
      </c>
      <c r="U37" s="270">
        <v>499172.76065796817</v>
      </c>
      <c r="V37" s="270">
        <v>114000</v>
      </c>
      <c r="W37" s="270">
        <v>16898</v>
      </c>
      <c r="X37" s="270">
        <v>22563.417890520683</v>
      </c>
      <c r="Y37" s="270">
        <v>0</v>
      </c>
      <c r="Z37" s="270">
        <v>345711.34276744747</v>
      </c>
      <c r="AA37" s="270">
        <v>2980.2701962710989</v>
      </c>
      <c r="AB37" s="284">
        <v>2.2255445592975324E-2</v>
      </c>
      <c r="AC37" s="284">
        <v>0</v>
      </c>
      <c r="AE37" s="270">
        <v>0</v>
      </c>
      <c r="AF37" s="270">
        <v>499172.76065796817</v>
      </c>
      <c r="AH37" s="270">
        <v>13493.229282801272</v>
      </c>
      <c r="AJ37" s="284">
        <v>0</v>
      </c>
      <c r="AK37" s="270">
        <v>0</v>
      </c>
      <c r="AL37" s="270">
        <v>0</v>
      </c>
      <c r="AN37" s="270">
        <v>499172.76065796817</v>
      </c>
      <c r="AO37" s="270">
        <v>13493.229282801272</v>
      </c>
      <c r="AP37" s="284">
        <v>2.7782165833911424E-2</v>
      </c>
    </row>
    <row r="38" spans="1:42" x14ac:dyDescent="0.2">
      <c r="A38" s="270">
        <v>38</v>
      </c>
      <c r="B38" s="279" t="s">
        <v>172</v>
      </c>
      <c r="C38" s="280">
        <v>38</v>
      </c>
      <c r="D38" s="281" t="s">
        <v>122</v>
      </c>
      <c r="E38" s="282">
        <v>109</v>
      </c>
      <c r="F38" s="270">
        <v>443709.96585827199</v>
      </c>
      <c r="G38" s="270">
        <v>0</v>
      </c>
      <c r="H38" s="270">
        <v>0</v>
      </c>
      <c r="I38" s="270">
        <v>0</v>
      </c>
      <c r="K38" s="270">
        <v>443709.96585827199</v>
      </c>
      <c r="L38" s="270">
        <v>114000</v>
      </c>
      <c r="M38" s="270">
        <v>12201.75</v>
      </c>
      <c r="N38" s="270">
        <v>27236.315086782375</v>
      </c>
      <c r="P38" s="270">
        <v>290271.9007714896</v>
      </c>
      <c r="Q38" s="270">
        <v>4070.7336317272661</v>
      </c>
      <c r="R38" s="270">
        <v>2663.0449612063267</v>
      </c>
      <c r="T38" s="270">
        <v>109</v>
      </c>
      <c r="U38" s="270">
        <v>474150.48406652728</v>
      </c>
      <c r="V38" s="270">
        <v>114000</v>
      </c>
      <c r="W38" s="270">
        <v>13046.25</v>
      </c>
      <c r="X38" s="270">
        <v>27236.315086782375</v>
      </c>
      <c r="Y38" s="270">
        <v>0</v>
      </c>
      <c r="Z38" s="270">
        <v>319867.91897974489</v>
      </c>
      <c r="AA38" s="270">
        <v>2934.5680640343567</v>
      </c>
      <c r="AB38" s="284">
        <v>0.10195963897846974</v>
      </c>
      <c r="AC38" s="284">
        <v>0</v>
      </c>
      <c r="AE38" s="270">
        <v>0</v>
      </c>
      <c r="AF38" s="270">
        <v>474150.48406652728</v>
      </c>
      <c r="AH38" s="270">
        <v>30440.518208255293</v>
      </c>
      <c r="AJ38" s="284">
        <v>5.6559638978469738E-2</v>
      </c>
      <c r="AK38" s="270">
        <v>-16417.673913229642</v>
      </c>
      <c r="AL38" s="270">
        <v>457732.81015329761</v>
      </c>
      <c r="AN38" s="270">
        <v>457732.81015329761</v>
      </c>
      <c r="AO38" s="270">
        <v>14022.844295025629</v>
      </c>
      <c r="AP38" s="284">
        <v>3.1603627085321648E-2</v>
      </c>
    </row>
    <row r="39" spans="1:42" x14ac:dyDescent="0.2">
      <c r="A39" s="270">
        <v>41</v>
      </c>
      <c r="B39" s="279" t="s">
        <v>174</v>
      </c>
      <c r="C39" s="280">
        <v>41</v>
      </c>
      <c r="D39" s="281" t="s">
        <v>122</v>
      </c>
      <c r="E39" s="282">
        <v>237</v>
      </c>
      <c r="F39" s="270">
        <v>831973.67187662597</v>
      </c>
      <c r="G39" s="270">
        <v>0</v>
      </c>
      <c r="H39" s="270">
        <v>0</v>
      </c>
      <c r="I39" s="270">
        <v>0</v>
      </c>
      <c r="K39" s="270">
        <v>831973.67187662597</v>
      </c>
      <c r="L39" s="270">
        <v>114000</v>
      </c>
      <c r="M39" s="270">
        <v>22554.75</v>
      </c>
      <c r="N39" s="270">
        <v>0</v>
      </c>
      <c r="P39" s="270">
        <v>695418.92187662597</v>
      </c>
      <c r="Q39" s="270">
        <v>3510.4374340785907</v>
      </c>
      <c r="R39" s="270">
        <v>2934.2570543317552</v>
      </c>
      <c r="T39" s="270">
        <v>261</v>
      </c>
      <c r="U39" s="270">
        <v>934458.10023480328</v>
      </c>
      <c r="V39" s="270">
        <v>114000</v>
      </c>
      <c r="W39" s="270">
        <v>22737.75</v>
      </c>
      <c r="X39" s="270">
        <v>0</v>
      </c>
      <c r="Y39" s="270">
        <v>0</v>
      </c>
      <c r="Z39" s="270">
        <v>797720.35023480328</v>
      </c>
      <c r="AA39" s="270">
        <v>3056.3998093287482</v>
      </c>
      <c r="AB39" s="284">
        <v>4.1626467189259171E-2</v>
      </c>
      <c r="AC39" s="284">
        <v>0</v>
      </c>
      <c r="AE39" s="270">
        <v>0</v>
      </c>
      <c r="AF39" s="270">
        <v>934458.10023480328</v>
      </c>
      <c r="AH39" s="270">
        <v>102484.42835817731</v>
      </c>
      <c r="AJ39" s="284">
        <v>0</v>
      </c>
      <c r="AK39" s="270">
        <v>0</v>
      </c>
      <c r="AL39" s="270">
        <v>0</v>
      </c>
      <c r="AN39" s="270">
        <v>934458.10023480328</v>
      </c>
      <c r="AO39" s="270">
        <v>102484.42835817731</v>
      </c>
      <c r="AP39" s="284">
        <v>0.12318229749627799</v>
      </c>
    </row>
    <row r="40" spans="1:42" x14ac:dyDescent="0.2">
      <c r="A40" s="270">
        <v>42</v>
      </c>
      <c r="B40" s="279" t="s">
        <v>176</v>
      </c>
      <c r="C40" s="280">
        <v>42</v>
      </c>
      <c r="D40" s="281" t="s">
        <v>122</v>
      </c>
      <c r="E40" s="282">
        <v>63</v>
      </c>
      <c r="F40" s="283">
        <v>371895.42201124551</v>
      </c>
      <c r="G40" s="270">
        <v>0</v>
      </c>
      <c r="H40" s="270">
        <v>0</v>
      </c>
      <c r="I40" s="270">
        <v>0</v>
      </c>
      <c r="K40" s="270">
        <v>371895.42201124551</v>
      </c>
      <c r="L40" s="270">
        <v>114000</v>
      </c>
      <c r="M40" s="270">
        <v>4091.9</v>
      </c>
      <c r="N40" s="270">
        <v>61949.265687583444</v>
      </c>
      <c r="P40" s="270">
        <v>191854.25632366206</v>
      </c>
      <c r="Q40" s="270">
        <v>5903.1019366864366</v>
      </c>
      <c r="R40" s="270">
        <v>3045.305655931144</v>
      </c>
      <c r="T40" s="270">
        <v>57</v>
      </c>
      <c r="U40" s="270">
        <v>371085.33539898315</v>
      </c>
      <c r="V40" s="270">
        <v>114000</v>
      </c>
      <c r="W40" s="270">
        <v>4016.32</v>
      </c>
      <c r="X40" s="270">
        <v>61949.265687583444</v>
      </c>
      <c r="Y40" s="270">
        <v>0</v>
      </c>
      <c r="Z40" s="270">
        <v>191119.74971139969</v>
      </c>
      <c r="AA40" s="270">
        <v>3352.9780651122755</v>
      </c>
      <c r="AB40" s="284">
        <v>0.10103170057228837</v>
      </c>
      <c r="AC40" s="284">
        <v>0</v>
      </c>
      <c r="AE40" s="270">
        <v>0</v>
      </c>
      <c r="AF40" s="270">
        <v>371085.33539898315</v>
      </c>
      <c r="AH40" s="270">
        <v>-810.08661226235563</v>
      </c>
      <c r="AJ40" s="284">
        <v>5.5631700572288369E-2</v>
      </c>
      <c r="AK40" s="270">
        <v>-9656.6853469058842</v>
      </c>
      <c r="AL40" s="270">
        <v>361428.65005207725</v>
      </c>
      <c r="AN40" s="270">
        <v>361428.65005207725</v>
      </c>
      <c r="AO40" s="270">
        <v>-10466.771959168254</v>
      </c>
      <c r="AP40" s="284">
        <v>-2.814439581579941E-2</v>
      </c>
    </row>
    <row r="41" spans="1:42" x14ac:dyDescent="0.2">
      <c r="A41" s="270">
        <v>44</v>
      </c>
      <c r="B41" s="279" t="s">
        <v>178</v>
      </c>
      <c r="C41" s="280">
        <v>44</v>
      </c>
      <c r="D41" s="281" t="s">
        <v>122</v>
      </c>
      <c r="E41" s="282">
        <v>87</v>
      </c>
      <c r="F41" s="270">
        <v>369613.8027027027</v>
      </c>
      <c r="G41" s="270">
        <v>0</v>
      </c>
      <c r="H41" s="270">
        <v>0</v>
      </c>
      <c r="I41" s="270">
        <v>0</v>
      </c>
      <c r="K41" s="270">
        <v>369613.8027027027</v>
      </c>
      <c r="L41" s="270">
        <v>114000</v>
      </c>
      <c r="M41" s="270">
        <v>6409</v>
      </c>
      <c r="N41" s="270">
        <v>0</v>
      </c>
      <c r="P41" s="270">
        <v>249204.8027027027</v>
      </c>
      <c r="Q41" s="270">
        <v>4248.4345138241688</v>
      </c>
      <c r="R41" s="270">
        <v>2864.4230195712953</v>
      </c>
      <c r="T41" s="270">
        <v>91</v>
      </c>
      <c r="U41" s="270">
        <v>385210.06359133124</v>
      </c>
      <c r="V41" s="270">
        <v>114000</v>
      </c>
      <c r="W41" s="270">
        <v>6290.63</v>
      </c>
      <c r="X41" s="270">
        <v>0</v>
      </c>
      <c r="Y41" s="270">
        <v>0</v>
      </c>
      <c r="Z41" s="270">
        <v>264919.43359133124</v>
      </c>
      <c r="AA41" s="270">
        <v>2911.2025669377058</v>
      </c>
      <c r="AB41" s="284">
        <v>1.6331228679139637E-2</v>
      </c>
      <c r="AC41" s="284">
        <v>0</v>
      </c>
      <c r="AE41" s="270">
        <v>0</v>
      </c>
      <c r="AF41" s="270">
        <v>385210.06359133124</v>
      </c>
      <c r="AH41" s="270">
        <v>15596.260888628545</v>
      </c>
      <c r="AJ41" s="284">
        <v>0</v>
      </c>
      <c r="AK41" s="270">
        <v>0</v>
      </c>
      <c r="AL41" s="270">
        <v>0</v>
      </c>
      <c r="AN41" s="270">
        <v>385210.06359133124</v>
      </c>
      <c r="AO41" s="270">
        <v>15596.260888628545</v>
      </c>
      <c r="AP41" s="284">
        <v>4.2196099752187369E-2</v>
      </c>
    </row>
    <row r="42" spans="1:42" x14ac:dyDescent="0.2">
      <c r="A42" s="270">
        <v>45</v>
      </c>
      <c r="B42" s="279" t="s">
        <v>180</v>
      </c>
      <c r="C42" s="280">
        <v>45</v>
      </c>
      <c r="D42" s="281" t="s">
        <v>122</v>
      </c>
      <c r="E42" s="282">
        <v>65</v>
      </c>
      <c r="F42" s="270">
        <v>316958.88865647616</v>
      </c>
      <c r="G42" s="270">
        <v>0</v>
      </c>
      <c r="H42" s="270">
        <v>0</v>
      </c>
      <c r="I42" s="270">
        <v>0</v>
      </c>
      <c r="K42" s="270">
        <v>316958.88865647616</v>
      </c>
      <c r="L42" s="270">
        <v>114000</v>
      </c>
      <c r="M42" s="270">
        <v>5053.25</v>
      </c>
      <c r="N42" s="270">
        <v>50600.801068090783</v>
      </c>
      <c r="P42" s="270">
        <v>147304.83758838539</v>
      </c>
      <c r="Q42" s="270">
        <v>4876.2905947150175</v>
      </c>
      <c r="R42" s="270">
        <v>2266.2282705905445</v>
      </c>
      <c r="T42" s="270">
        <v>74</v>
      </c>
      <c r="U42" s="270">
        <v>388113.69789339881</v>
      </c>
      <c r="V42" s="270">
        <v>114000</v>
      </c>
      <c r="W42" s="270">
        <v>4959.92</v>
      </c>
      <c r="X42" s="270">
        <v>50600.801068090783</v>
      </c>
      <c r="Y42" s="270">
        <v>0</v>
      </c>
      <c r="Z42" s="270">
        <v>218552.97682530805</v>
      </c>
      <c r="AA42" s="270">
        <v>2953.4186057474062</v>
      </c>
      <c r="AB42" s="284">
        <v>0.30323085457661791</v>
      </c>
      <c r="AC42" s="284">
        <v>0</v>
      </c>
      <c r="AE42" s="270">
        <v>0</v>
      </c>
      <c r="AF42" s="270">
        <v>388113.69789339881</v>
      </c>
      <c r="AH42" s="270">
        <v>71154.809236922651</v>
      </c>
      <c r="AJ42" s="284">
        <v>0.25783085457661792</v>
      </c>
      <c r="AK42" s="270">
        <v>-43238.464303731773</v>
      </c>
      <c r="AL42" s="270">
        <v>344875.23358966701</v>
      </c>
      <c r="AN42" s="270">
        <v>344875.23358966701</v>
      </c>
      <c r="AO42" s="270">
        <v>27916.344933190849</v>
      </c>
      <c r="AP42" s="284">
        <v>8.8075602017417834E-2</v>
      </c>
    </row>
    <row r="43" spans="1:42" x14ac:dyDescent="0.2">
      <c r="A43" s="270">
        <v>48</v>
      </c>
      <c r="B43" s="279" t="s">
        <v>182</v>
      </c>
      <c r="C43" s="280">
        <v>48</v>
      </c>
      <c r="D43" s="281" t="s">
        <v>122</v>
      </c>
      <c r="E43" s="282">
        <v>105</v>
      </c>
      <c r="F43" s="270">
        <v>443620.26464599126</v>
      </c>
      <c r="G43" s="270">
        <v>0</v>
      </c>
      <c r="H43" s="270">
        <v>0</v>
      </c>
      <c r="I43" s="270">
        <v>0</v>
      </c>
      <c r="K43" s="270">
        <v>443620.26464599126</v>
      </c>
      <c r="L43" s="270">
        <v>114000</v>
      </c>
      <c r="M43" s="270">
        <v>14666.75</v>
      </c>
      <c r="N43" s="270">
        <v>29238.985313751666</v>
      </c>
      <c r="P43" s="270">
        <v>285714.52933223959</v>
      </c>
      <c r="Q43" s="270">
        <v>4224.9549013903934</v>
      </c>
      <c r="R43" s="270">
        <v>2721.090755545139</v>
      </c>
      <c r="T43" s="270">
        <v>106</v>
      </c>
      <c r="U43" s="270">
        <v>468521.94864708505</v>
      </c>
      <c r="V43" s="270">
        <v>114000</v>
      </c>
      <c r="W43" s="270">
        <v>14785.75</v>
      </c>
      <c r="X43" s="270">
        <v>29238.985313751666</v>
      </c>
      <c r="Y43" s="270">
        <v>0</v>
      </c>
      <c r="Z43" s="270">
        <v>310497.21333333338</v>
      </c>
      <c r="AA43" s="270">
        <v>2929.2189937106923</v>
      </c>
      <c r="AB43" s="284">
        <v>7.6487062308165168E-2</v>
      </c>
      <c r="AC43" s="284">
        <v>0</v>
      </c>
      <c r="AE43" s="270">
        <v>0</v>
      </c>
      <c r="AF43" s="270">
        <v>468521.94864708505</v>
      </c>
      <c r="AH43" s="270">
        <v>24901.684001093789</v>
      </c>
      <c r="AJ43" s="284">
        <v>3.1087062308165166E-2</v>
      </c>
      <c r="AK43" s="270">
        <v>-8966.6160935632197</v>
      </c>
      <c r="AL43" s="270">
        <v>459555.33255352185</v>
      </c>
      <c r="AN43" s="270">
        <v>459555.33255352185</v>
      </c>
      <c r="AO43" s="270">
        <v>15935.067907530582</v>
      </c>
      <c r="AP43" s="284">
        <v>3.5920513956337767E-2</v>
      </c>
    </row>
    <row r="44" spans="1:42" x14ac:dyDescent="0.2">
      <c r="A44" s="270">
        <v>50</v>
      </c>
      <c r="B44" s="279" t="s">
        <v>184</v>
      </c>
      <c r="C44" s="280">
        <v>50</v>
      </c>
      <c r="D44" s="281" t="s">
        <v>122</v>
      </c>
      <c r="E44" s="282">
        <v>129</v>
      </c>
      <c r="F44" s="270">
        <v>509837.45021433861</v>
      </c>
      <c r="G44" s="270">
        <v>0</v>
      </c>
      <c r="H44" s="270">
        <v>0</v>
      </c>
      <c r="I44" s="270">
        <v>0</v>
      </c>
      <c r="K44" s="270">
        <v>509837.45021433861</v>
      </c>
      <c r="L44" s="270">
        <v>114000</v>
      </c>
      <c r="M44" s="270">
        <v>7764.75</v>
      </c>
      <c r="N44" s="270">
        <v>0</v>
      </c>
      <c r="P44" s="270">
        <v>388072.70021433861</v>
      </c>
      <c r="Q44" s="270">
        <v>3952.2282962351828</v>
      </c>
      <c r="R44" s="270">
        <v>3008.3155055375087</v>
      </c>
      <c r="T44" s="270">
        <v>138</v>
      </c>
      <c r="U44" s="270">
        <v>538856.4672422444</v>
      </c>
      <c r="V44" s="270">
        <v>114000</v>
      </c>
      <c r="W44" s="270">
        <v>7621.34</v>
      </c>
      <c r="X44" s="270">
        <v>0</v>
      </c>
      <c r="Y44" s="270">
        <v>0</v>
      </c>
      <c r="Z44" s="270">
        <v>417235.12724224437</v>
      </c>
      <c r="AA44" s="270">
        <v>3023.4429510307564</v>
      </c>
      <c r="AB44" s="284">
        <v>5.0285435372061545E-3</v>
      </c>
      <c r="AC44" s="284">
        <v>0</v>
      </c>
      <c r="AE44" s="270">
        <v>0</v>
      </c>
      <c r="AF44" s="270">
        <v>538856.4672422444</v>
      </c>
      <c r="AH44" s="270">
        <v>29019.017027905793</v>
      </c>
      <c r="AJ44" s="284">
        <v>0</v>
      </c>
      <c r="AK44" s="270">
        <v>0</v>
      </c>
      <c r="AL44" s="270">
        <v>0</v>
      </c>
      <c r="AN44" s="270">
        <v>538856.4672422444</v>
      </c>
      <c r="AO44" s="270">
        <v>29019.017027905793</v>
      </c>
      <c r="AP44" s="284">
        <v>5.6918174637241796E-2</v>
      </c>
    </row>
    <row r="45" spans="1:42" x14ac:dyDescent="0.2">
      <c r="A45" s="270">
        <v>52</v>
      </c>
      <c r="B45" s="279" t="s">
        <v>186</v>
      </c>
      <c r="C45" s="280">
        <v>52</v>
      </c>
      <c r="D45" s="281" t="s">
        <v>122</v>
      </c>
      <c r="E45" s="282">
        <v>226</v>
      </c>
      <c r="F45" s="270">
        <v>880249.24919324392</v>
      </c>
      <c r="G45" s="270">
        <v>0</v>
      </c>
      <c r="H45" s="270">
        <v>0</v>
      </c>
      <c r="I45" s="270">
        <v>0</v>
      </c>
      <c r="K45" s="270">
        <v>880249.24919324392</v>
      </c>
      <c r="L45" s="270">
        <v>114000</v>
      </c>
      <c r="M45" s="270">
        <v>19350.25</v>
      </c>
      <c r="N45" s="270">
        <v>0</v>
      </c>
      <c r="P45" s="270">
        <v>746898.99919324392</v>
      </c>
      <c r="Q45" s="270">
        <v>3894.9081822709909</v>
      </c>
      <c r="R45" s="270">
        <v>3304.8628282886898</v>
      </c>
      <c r="T45" s="270">
        <v>214</v>
      </c>
      <c r="U45" s="270">
        <v>928154.76014670078</v>
      </c>
      <c r="V45" s="270">
        <v>114000</v>
      </c>
      <c r="W45" s="270">
        <v>3901.45</v>
      </c>
      <c r="X45" s="270">
        <v>0</v>
      </c>
      <c r="Y45" s="270">
        <v>0</v>
      </c>
      <c r="Z45" s="270">
        <v>810253.31014670082</v>
      </c>
      <c r="AA45" s="270">
        <v>3786.2304212462655</v>
      </c>
      <c r="AB45" s="284">
        <v>0.14565433361929742</v>
      </c>
      <c r="AC45" s="284">
        <v>0</v>
      </c>
      <c r="AE45" s="270">
        <v>0</v>
      </c>
      <c r="AF45" s="270">
        <v>928154.76014670078</v>
      </c>
      <c r="AH45" s="270">
        <v>47905.510953456862</v>
      </c>
      <c r="AJ45" s="284">
        <v>0.10025433361929742</v>
      </c>
      <c r="AK45" s="270">
        <v>-70903.939598399593</v>
      </c>
      <c r="AL45" s="270">
        <v>857250.82054830121</v>
      </c>
      <c r="AN45" s="270">
        <v>857250.82054830121</v>
      </c>
      <c r="AO45" s="270">
        <v>-22998.428644942702</v>
      </c>
      <c r="AP45" s="284">
        <v>-2.612717780335622E-2</v>
      </c>
    </row>
    <row r="46" spans="1:42" x14ac:dyDescent="0.2">
      <c r="A46" s="270">
        <v>56</v>
      </c>
      <c r="B46" s="279" t="s">
        <v>188</v>
      </c>
      <c r="C46" s="280">
        <v>56</v>
      </c>
      <c r="D46" s="281" t="s">
        <v>122</v>
      </c>
      <c r="E46" s="282">
        <v>70</v>
      </c>
      <c r="F46" s="270">
        <v>338100.07272033958</v>
      </c>
      <c r="G46" s="270">
        <v>0</v>
      </c>
      <c r="H46" s="270">
        <v>0</v>
      </c>
      <c r="I46" s="270">
        <v>0</v>
      </c>
      <c r="K46" s="270">
        <v>338100.07272033958</v>
      </c>
      <c r="L46" s="270">
        <v>114000</v>
      </c>
      <c r="M46" s="270">
        <v>1824.1000000000001</v>
      </c>
      <c r="N46" s="270">
        <v>51935.914552736969</v>
      </c>
      <c r="P46" s="270">
        <v>170340.0581676026</v>
      </c>
      <c r="Q46" s="270">
        <v>4830.0010388619939</v>
      </c>
      <c r="R46" s="270">
        <v>2433.429402394323</v>
      </c>
      <c r="T46" s="270">
        <v>72</v>
      </c>
      <c r="U46" s="270">
        <v>375293.07771063171</v>
      </c>
      <c r="V46" s="270">
        <v>114000</v>
      </c>
      <c r="W46" s="270">
        <v>1838.9</v>
      </c>
      <c r="X46" s="270">
        <v>51935.914552736969</v>
      </c>
      <c r="Y46" s="270">
        <v>0</v>
      </c>
      <c r="Z46" s="270">
        <v>207518.26315789475</v>
      </c>
      <c r="AA46" s="270">
        <v>2882.198099415205</v>
      </c>
      <c r="AB46" s="284">
        <v>0.18441821101500838</v>
      </c>
      <c r="AC46" s="284">
        <v>0</v>
      </c>
      <c r="AE46" s="270">
        <v>0</v>
      </c>
      <c r="AF46" s="270">
        <v>375293.07771063171</v>
      </c>
      <c r="AH46" s="270">
        <v>37193.004990292131</v>
      </c>
      <c r="AJ46" s="284">
        <v>0.13901821101500839</v>
      </c>
      <c r="AK46" s="270">
        <v>-24356.952154956944</v>
      </c>
      <c r="AL46" s="270">
        <v>350936.12555567478</v>
      </c>
      <c r="AN46" s="270">
        <v>350936.12555567478</v>
      </c>
      <c r="AO46" s="270">
        <v>12836.052835335198</v>
      </c>
      <c r="AP46" s="284">
        <v>3.7965247188670601E-2</v>
      </c>
    </row>
    <row r="47" spans="1:42" x14ac:dyDescent="0.2">
      <c r="A47" s="270">
        <v>57</v>
      </c>
      <c r="B47" s="279" t="s">
        <v>190</v>
      </c>
      <c r="C47" s="280">
        <v>57</v>
      </c>
      <c r="D47" s="281" t="s">
        <v>122</v>
      </c>
      <c r="E47" s="282">
        <v>274</v>
      </c>
      <c r="F47" s="270">
        <v>1045815.0896809367</v>
      </c>
      <c r="G47" s="270">
        <v>0</v>
      </c>
      <c r="H47" s="270">
        <v>0</v>
      </c>
      <c r="I47" s="270">
        <v>0</v>
      </c>
      <c r="K47" s="270">
        <v>1045815.0896809367</v>
      </c>
      <c r="L47" s="270">
        <v>114000</v>
      </c>
      <c r="M47" s="270">
        <v>13064.5</v>
      </c>
      <c r="N47" s="270">
        <v>0</v>
      </c>
      <c r="P47" s="270">
        <v>918750.58968093665</v>
      </c>
      <c r="Q47" s="270">
        <v>3816.8433929961193</v>
      </c>
      <c r="R47" s="270">
        <v>3353.1043419012285</v>
      </c>
      <c r="T47" s="270">
        <v>271</v>
      </c>
      <c r="U47" s="270">
        <v>982711.71766401967</v>
      </c>
      <c r="V47" s="270">
        <v>114000</v>
      </c>
      <c r="W47" s="270">
        <v>2634.1</v>
      </c>
      <c r="X47" s="270">
        <v>0</v>
      </c>
      <c r="Y47" s="270">
        <v>0</v>
      </c>
      <c r="Z47" s="270">
        <v>866077.61766401969</v>
      </c>
      <c r="AA47" s="270">
        <v>3195.8583677639103</v>
      </c>
      <c r="AB47" s="284">
        <v>-4.6895640011058781E-2</v>
      </c>
      <c r="AC47" s="284">
        <v>3.1895640011058782E-2</v>
      </c>
      <c r="AE47" s="270">
        <v>28983.289841384732</v>
      </c>
      <c r="AF47" s="270">
        <v>1011695.0075054044</v>
      </c>
      <c r="AH47" s="270">
        <v>-34120.082175532239</v>
      </c>
      <c r="AJ47" s="284">
        <v>0</v>
      </c>
      <c r="AK47" s="270">
        <v>0</v>
      </c>
      <c r="AL47" s="270">
        <v>0</v>
      </c>
      <c r="AN47" s="270">
        <v>1011695.0075054044</v>
      </c>
      <c r="AO47" s="270">
        <v>-34120.082175532239</v>
      </c>
      <c r="AP47" s="284">
        <v>-3.2625348890253432E-2</v>
      </c>
    </row>
    <row r="48" spans="1:42" x14ac:dyDescent="0.2">
      <c r="A48" s="270">
        <v>59</v>
      </c>
      <c r="B48" s="279" t="s">
        <v>192</v>
      </c>
      <c r="C48" s="280">
        <v>59</v>
      </c>
      <c r="D48" s="281" t="s">
        <v>122</v>
      </c>
      <c r="E48" s="282">
        <v>382</v>
      </c>
      <c r="F48" s="270">
        <v>1426073.0051274817</v>
      </c>
      <c r="G48" s="270">
        <v>0</v>
      </c>
      <c r="H48" s="270">
        <v>0</v>
      </c>
      <c r="I48" s="270">
        <v>0</v>
      </c>
      <c r="K48" s="270">
        <v>1426073.0051274817</v>
      </c>
      <c r="L48" s="270">
        <v>114000</v>
      </c>
      <c r="M48" s="270">
        <v>15406.25</v>
      </c>
      <c r="N48" s="270">
        <v>0</v>
      </c>
      <c r="P48" s="270">
        <v>1296666.7551274817</v>
      </c>
      <c r="Q48" s="270">
        <v>3733.1754060928838</v>
      </c>
      <c r="R48" s="270">
        <v>3394.415589338957</v>
      </c>
      <c r="T48" s="270">
        <v>390</v>
      </c>
      <c r="U48" s="270">
        <v>1542646.2195190652</v>
      </c>
      <c r="V48" s="270">
        <v>114000</v>
      </c>
      <c r="W48" s="270">
        <v>3106.25</v>
      </c>
      <c r="X48" s="270">
        <v>0</v>
      </c>
      <c r="Y48" s="270">
        <v>0</v>
      </c>
      <c r="Z48" s="270">
        <v>1425539.9695190652</v>
      </c>
      <c r="AA48" s="270">
        <v>3655.230691074526</v>
      </c>
      <c r="AB48" s="284">
        <v>7.6836526014883527E-2</v>
      </c>
      <c r="AC48" s="284">
        <v>0</v>
      </c>
      <c r="AE48" s="270">
        <v>0</v>
      </c>
      <c r="AF48" s="270">
        <v>1542646.2195190652</v>
      </c>
      <c r="AH48" s="270">
        <v>116573.21439158358</v>
      </c>
      <c r="AJ48" s="284">
        <v>3.1436526014883524E-2</v>
      </c>
      <c r="AK48" s="270">
        <v>-41616.367252036325</v>
      </c>
      <c r="AL48" s="270">
        <v>1501029.852267029</v>
      </c>
      <c r="AN48" s="270">
        <v>1501029.852267029</v>
      </c>
      <c r="AO48" s="270">
        <v>74956.847139547346</v>
      </c>
      <c r="AP48" s="284">
        <v>5.2561717997632734E-2</v>
      </c>
    </row>
    <row r="49" spans="1:42" x14ac:dyDescent="0.2">
      <c r="A49" s="270">
        <v>60</v>
      </c>
      <c r="B49" s="279" t="s">
        <v>194</v>
      </c>
      <c r="C49" s="280">
        <v>60</v>
      </c>
      <c r="D49" s="281" t="s">
        <v>122</v>
      </c>
      <c r="E49" s="282">
        <v>329</v>
      </c>
      <c r="F49" s="270">
        <v>1257426.4433557531</v>
      </c>
      <c r="G49" s="270">
        <v>0</v>
      </c>
      <c r="H49" s="270">
        <v>0</v>
      </c>
      <c r="I49" s="270">
        <v>0</v>
      </c>
      <c r="K49" s="270">
        <v>1257426.4433557531</v>
      </c>
      <c r="L49" s="270">
        <v>114000</v>
      </c>
      <c r="M49" s="270">
        <v>24033.75</v>
      </c>
      <c r="N49" s="270">
        <v>0</v>
      </c>
      <c r="P49" s="270">
        <v>1119392.6933557531</v>
      </c>
      <c r="Q49" s="270">
        <v>3821.9648734217417</v>
      </c>
      <c r="R49" s="270">
        <v>3402.4094022971217</v>
      </c>
      <c r="T49" s="270">
        <v>380</v>
      </c>
      <c r="U49" s="270">
        <v>1480121.8430136684</v>
      </c>
      <c r="V49" s="270">
        <v>114000</v>
      </c>
      <c r="W49" s="270">
        <v>24228.75</v>
      </c>
      <c r="X49" s="270">
        <v>0</v>
      </c>
      <c r="Y49" s="270">
        <v>0</v>
      </c>
      <c r="Z49" s="270">
        <v>1341893.0930136684</v>
      </c>
      <c r="AA49" s="270">
        <v>3531.2976131938644</v>
      </c>
      <c r="AB49" s="284">
        <v>3.7881452716925966E-2</v>
      </c>
      <c r="AC49" s="284">
        <v>0</v>
      </c>
      <c r="AE49" s="270">
        <v>0</v>
      </c>
      <c r="AF49" s="270">
        <v>1480121.8430136684</v>
      </c>
      <c r="AH49" s="270">
        <v>222695.39965791535</v>
      </c>
      <c r="AJ49" s="284">
        <v>0</v>
      </c>
      <c r="AK49" s="270">
        <v>0</v>
      </c>
      <c r="AL49" s="270">
        <v>0</v>
      </c>
      <c r="AN49" s="270">
        <v>1480121.8430136684</v>
      </c>
      <c r="AO49" s="270">
        <v>222695.39965791535</v>
      </c>
      <c r="AP49" s="284">
        <v>0.17710411677330218</v>
      </c>
    </row>
    <row r="50" spans="1:42" x14ac:dyDescent="0.2">
      <c r="A50" s="270">
        <v>61</v>
      </c>
      <c r="B50" s="279" t="s">
        <v>196</v>
      </c>
      <c r="C50" s="280">
        <v>61</v>
      </c>
      <c r="D50" s="281" t="s">
        <v>122</v>
      </c>
      <c r="E50" s="282">
        <v>301</v>
      </c>
      <c r="F50" s="270">
        <v>1369755.3942156688</v>
      </c>
      <c r="G50" s="270">
        <v>0</v>
      </c>
      <c r="H50" s="270">
        <v>0</v>
      </c>
      <c r="I50" s="270">
        <v>0</v>
      </c>
      <c r="K50" s="270">
        <v>1369755.3942156688</v>
      </c>
      <c r="L50" s="270">
        <v>114000</v>
      </c>
      <c r="M50" s="270">
        <v>44493.25</v>
      </c>
      <c r="N50" s="270">
        <v>0</v>
      </c>
      <c r="P50" s="270">
        <v>1211262.1442156688</v>
      </c>
      <c r="Q50" s="270">
        <v>4550.6823728095305</v>
      </c>
      <c r="R50" s="270">
        <v>4024.1267249689995</v>
      </c>
      <c r="T50" s="270">
        <v>317</v>
      </c>
      <c r="U50" s="270">
        <v>1425006.7092464054</v>
      </c>
      <c r="V50" s="270">
        <v>114000</v>
      </c>
      <c r="W50" s="270">
        <v>6908.3</v>
      </c>
      <c r="X50" s="270">
        <v>0</v>
      </c>
      <c r="Y50" s="270">
        <v>0</v>
      </c>
      <c r="Z50" s="270">
        <v>1304098.4092464054</v>
      </c>
      <c r="AA50" s="270">
        <v>4113.8751080328248</v>
      </c>
      <c r="AB50" s="284">
        <v>2.2302573750213259E-2</v>
      </c>
      <c r="AC50" s="284">
        <v>0</v>
      </c>
      <c r="AE50" s="270">
        <v>0</v>
      </c>
      <c r="AF50" s="270">
        <v>1425006.7092464054</v>
      </c>
      <c r="AH50" s="270">
        <v>55251.315030736616</v>
      </c>
      <c r="AJ50" s="284">
        <v>0</v>
      </c>
      <c r="AK50" s="270">
        <v>0</v>
      </c>
      <c r="AL50" s="270">
        <v>0</v>
      </c>
      <c r="AN50" s="270">
        <v>1425006.7092464054</v>
      </c>
      <c r="AO50" s="270">
        <v>55251.315030736616</v>
      </c>
      <c r="AP50" s="284">
        <v>4.0336628907655367E-2</v>
      </c>
    </row>
    <row r="51" spans="1:42" x14ac:dyDescent="0.2">
      <c r="A51" s="270">
        <v>62</v>
      </c>
      <c r="B51" s="279" t="s">
        <v>198</v>
      </c>
      <c r="C51" s="280">
        <v>62</v>
      </c>
      <c r="D51" s="281" t="s">
        <v>122</v>
      </c>
      <c r="E51" s="282">
        <v>301</v>
      </c>
      <c r="F51" s="270">
        <v>1115601.3684895835</v>
      </c>
      <c r="G51" s="270">
        <v>0</v>
      </c>
      <c r="H51" s="270">
        <v>0</v>
      </c>
      <c r="I51" s="270">
        <v>0</v>
      </c>
      <c r="K51" s="270">
        <v>1115601.3684895835</v>
      </c>
      <c r="L51" s="270">
        <v>114000</v>
      </c>
      <c r="M51" s="270">
        <v>29826.5</v>
      </c>
      <c r="N51" s="270">
        <v>0</v>
      </c>
      <c r="P51" s="270">
        <v>971774.86848958349</v>
      </c>
      <c r="Q51" s="270">
        <v>3706.3168388358254</v>
      </c>
      <c r="R51" s="270">
        <v>3228.4879351813406</v>
      </c>
      <c r="T51" s="270">
        <v>304</v>
      </c>
      <c r="U51" s="270">
        <v>1149873.2898033196</v>
      </c>
      <c r="V51" s="270">
        <v>114000</v>
      </c>
      <c r="W51" s="270">
        <v>6013.7</v>
      </c>
      <c r="X51" s="270">
        <v>0</v>
      </c>
      <c r="Y51" s="270">
        <v>0</v>
      </c>
      <c r="Z51" s="270">
        <v>1029859.5898033197</v>
      </c>
      <c r="AA51" s="270">
        <v>3387.6960190898671</v>
      </c>
      <c r="AB51" s="284">
        <v>4.9313513664898979E-2</v>
      </c>
      <c r="AC51" s="284">
        <v>0</v>
      </c>
      <c r="AE51" s="270">
        <v>0</v>
      </c>
      <c r="AF51" s="270">
        <v>1149873.2898033196</v>
      </c>
      <c r="AH51" s="270">
        <v>34271.921313736122</v>
      </c>
      <c r="AJ51" s="284">
        <v>3.9135136648989766E-3</v>
      </c>
      <c r="AK51" s="270">
        <v>-3840.9584219932717</v>
      </c>
      <c r="AL51" s="270">
        <v>1146032.3313813263</v>
      </c>
      <c r="AN51" s="270">
        <v>1146032.3313813263</v>
      </c>
      <c r="AO51" s="270">
        <v>30430.96289174282</v>
      </c>
      <c r="AP51" s="284">
        <v>2.7277631375572268E-2</v>
      </c>
    </row>
    <row r="52" spans="1:42" x14ac:dyDescent="0.2">
      <c r="A52" s="270">
        <v>63</v>
      </c>
      <c r="B52" s="279" t="s">
        <v>200</v>
      </c>
      <c r="C52" s="280">
        <v>63</v>
      </c>
      <c r="D52" s="281" t="s">
        <v>122</v>
      </c>
      <c r="E52" s="282">
        <v>218</v>
      </c>
      <c r="F52" s="270">
        <v>916819.43573093577</v>
      </c>
      <c r="G52" s="270">
        <v>0</v>
      </c>
      <c r="H52" s="270">
        <v>0</v>
      </c>
      <c r="I52" s="270">
        <v>0</v>
      </c>
      <c r="K52" s="270">
        <v>916819.43573093577</v>
      </c>
      <c r="L52" s="270">
        <v>114000</v>
      </c>
      <c r="M52" s="270">
        <v>16269</v>
      </c>
      <c r="N52" s="270">
        <v>0</v>
      </c>
      <c r="P52" s="270">
        <v>786550.43573093577</v>
      </c>
      <c r="Q52" s="270">
        <v>4205.5937418850262</v>
      </c>
      <c r="R52" s="270">
        <v>3608.02952170154</v>
      </c>
      <c r="T52" s="270">
        <v>198</v>
      </c>
      <c r="U52" s="270">
        <v>855069.43783248391</v>
      </c>
      <c r="V52" s="270">
        <v>114000</v>
      </c>
      <c r="W52" s="270">
        <v>3280.2</v>
      </c>
      <c r="X52" s="270">
        <v>0</v>
      </c>
      <c r="Y52" s="270">
        <v>0</v>
      </c>
      <c r="Z52" s="270">
        <v>737789.23783248395</v>
      </c>
      <c r="AA52" s="270">
        <v>3726.2082718812321</v>
      </c>
      <c r="AB52" s="284">
        <v>3.2754374505217246E-2</v>
      </c>
      <c r="AC52" s="284">
        <v>0</v>
      </c>
      <c r="AE52" s="270">
        <v>0</v>
      </c>
      <c r="AF52" s="270">
        <v>855069.43783248391</v>
      </c>
      <c r="AH52" s="270">
        <v>-61749.997898451868</v>
      </c>
      <c r="AJ52" s="284">
        <v>0</v>
      </c>
      <c r="AK52" s="270">
        <v>0</v>
      </c>
      <c r="AL52" s="270">
        <v>0</v>
      </c>
      <c r="AN52" s="270">
        <v>855069.43783248391</v>
      </c>
      <c r="AO52" s="270">
        <v>-61749.997898451868</v>
      </c>
      <c r="AP52" s="284">
        <v>-6.7352409309714936E-2</v>
      </c>
    </row>
    <row r="53" spans="1:42" x14ac:dyDescent="0.2">
      <c r="A53" s="270">
        <v>64</v>
      </c>
      <c r="B53" s="279" t="s">
        <v>202</v>
      </c>
      <c r="C53" s="280">
        <v>64</v>
      </c>
      <c r="D53" s="281" t="s">
        <v>122</v>
      </c>
      <c r="E53" s="282">
        <v>394</v>
      </c>
      <c r="F53" s="270">
        <v>1787897.0291750503</v>
      </c>
      <c r="G53" s="270">
        <v>0</v>
      </c>
      <c r="H53" s="270">
        <v>0</v>
      </c>
      <c r="I53" s="270">
        <v>0</v>
      </c>
      <c r="K53" s="270">
        <v>1787897.0291750503</v>
      </c>
      <c r="L53" s="270">
        <v>114000</v>
      </c>
      <c r="M53" s="270">
        <v>25389.5</v>
      </c>
      <c r="N53" s="270">
        <v>0</v>
      </c>
      <c r="P53" s="270">
        <v>1648507.5291750503</v>
      </c>
      <c r="Q53" s="270">
        <v>4537.8097187184021</v>
      </c>
      <c r="R53" s="270">
        <v>4184.0292618656104</v>
      </c>
      <c r="T53" s="270">
        <v>406</v>
      </c>
      <c r="U53" s="270">
        <v>1828654.6322407762</v>
      </c>
      <c r="V53" s="270">
        <v>114000</v>
      </c>
      <c r="W53" s="270">
        <v>5119.1000000000004</v>
      </c>
      <c r="X53" s="270">
        <v>0</v>
      </c>
      <c r="Y53" s="270">
        <v>0</v>
      </c>
      <c r="Z53" s="270">
        <v>1709535.5322407761</v>
      </c>
      <c r="AA53" s="270">
        <v>4210.6786508393498</v>
      </c>
      <c r="AB53" s="284">
        <v>6.369312283886072E-3</v>
      </c>
      <c r="AC53" s="284">
        <v>0</v>
      </c>
      <c r="AE53" s="270">
        <v>0</v>
      </c>
      <c r="AF53" s="270">
        <v>1828654.6322407762</v>
      </c>
      <c r="AH53" s="270">
        <v>40757.603065725882</v>
      </c>
      <c r="AJ53" s="284">
        <v>0</v>
      </c>
      <c r="AK53" s="270">
        <v>0</v>
      </c>
      <c r="AL53" s="270">
        <v>0</v>
      </c>
      <c r="AN53" s="270">
        <v>1828654.6322407762</v>
      </c>
      <c r="AO53" s="270">
        <v>40757.603065725882</v>
      </c>
      <c r="AP53" s="284">
        <v>2.2796392857440877E-2</v>
      </c>
    </row>
    <row r="54" spans="1:42" x14ac:dyDescent="0.2">
      <c r="A54" s="270">
        <v>65</v>
      </c>
      <c r="B54" s="279" t="s">
        <v>204</v>
      </c>
      <c r="C54" s="280">
        <v>65</v>
      </c>
      <c r="D54" s="281" t="s">
        <v>122</v>
      </c>
      <c r="E54" s="282">
        <v>489</v>
      </c>
      <c r="F54" s="270">
        <v>2104112.4741318747</v>
      </c>
      <c r="G54" s="270">
        <v>0</v>
      </c>
      <c r="H54" s="270">
        <v>0</v>
      </c>
      <c r="I54" s="270">
        <v>0</v>
      </c>
      <c r="K54" s="270">
        <v>2104112.4741318747</v>
      </c>
      <c r="L54" s="270">
        <v>114000</v>
      </c>
      <c r="M54" s="270">
        <v>45109.5</v>
      </c>
      <c r="N54" s="270">
        <v>0</v>
      </c>
      <c r="P54" s="270">
        <v>1945002.9741318747</v>
      </c>
      <c r="Q54" s="270">
        <v>4302.8884951572081</v>
      </c>
      <c r="R54" s="270">
        <v>3977.5111945437111</v>
      </c>
      <c r="T54" s="270">
        <v>486</v>
      </c>
      <c r="U54" s="270">
        <v>2118911.1064152098</v>
      </c>
      <c r="V54" s="270">
        <v>114000</v>
      </c>
      <c r="W54" s="270">
        <v>45475.5</v>
      </c>
      <c r="X54" s="270">
        <v>0</v>
      </c>
      <c r="Y54" s="270">
        <v>0</v>
      </c>
      <c r="Z54" s="270">
        <v>1959435.6064152098</v>
      </c>
      <c r="AA54" s="270">
        <v>4031.7605070271807</v>
      </c>
      <c r="AB54" s="284">
        <v>1.3639009377996961E-2</v>
      </c>
      <c r="AC54" s="284">
        <v>0</v>
      </c>
      <c r="AE54" s="270">
        <v>0</v>
      </c>
      <c r="AF54" s="270">
        <v>2118911.1064152098</v>
      </c>
      <c r="AH54" s="270">
        <v>14798.632283335086</v>
      </c>
      <c r="AJ54" s="284">
        <v>0</v>
      </c>
      <c r="AK54" s="270">
        <v>0</v>
      </c>
      <c r="AL54" s="270">
        <v>0</v>
      </c>
      <c r="AN54" s="270">
        <v>2118911.1064152098</v>
      </c>
      <c r="AO54" s="270">
        <v>14798.632283335086</v>
      </c>
      <c r="AP54" s="284">
        <v>7.0331945013732116E-3</v>
      </c>
    </row>
    <row r="55" spans="1:42" x14ac:dyDescent="0.2">
      <c r="A55" s="270">
        <v>67</v>
      </c>
      <c r="B55" s="279" t="s">
        <v>206</v>
      </c>
      <c r="C55" s="280">
        <v>67</v>
      </c>
      <c r="D55" s="281" t="s">
        <v>122</v>
      </c>
      <c r="E55" s="282">
        <v>418</v>
      </c>
      <c r="F55" s="270">
        <v>1445971.8892013775</v>
      </c>
      <c r="G55" s="270">
        <v>0</v>
      </c>
      <c r="H55" s="270">
        <v>0</v>
      </c>
      <c r="I55" s="270">
        <v>0</v>
      </c>
      <c r="K55" s="270">
        <v>1445971.8892013775</v>
      </c>
      <c r="L55" s="270">
        <v>114000</v>
      </c>
      <c r="M55" s="270">
        <v>31305.5</v>
      </c>
      <c r="N55" s="270">
        <v>0</v>
      </c>
      <c r="P55" s="270">
        <v>1300666.3892013775</v>
      </c>
      <c r="Q55" s="270">
        <v>3459.262892826262</v>
      </c>
      <c r="R55" s="270">
        <v>3111.642079429133</v>
      </c>
      <c r="T55" s="270">
        <v>410</v>
      </c>
      <c r="U55" s="270">
        <v>1460741.373314172</v>
      </c>
      <c r="V55" s="270">
        <v>114000</v>
      </c>
      <c r="W55" s="270">
        <v>6311.9</v>
      </c>
      <c r="X55" s="270">
        <v>0</v>
      </c>
      <c r="Y55" s="270">
        <v>0</v>
      </c>
      <c r="Z55" s="270">
        <v>1340429.4733141721</v>
      </c>
      <c r="AA55" s="270">
        <v>3269.3401788150541</v>
      </c>
      <c r="AB55" s="284">
        <v>5.0680025324394834E-2</v>
      </c>
      <c r="AC55" s="284">
        <v>0</v>
      </c>
      <c r="AE55" s="270">
        <v>0</v>
      </c>
      <c r="AF55" s="270">
        <v>1460741.373314172</v>
      </c>
      <c r="AH55" s="270">
        <v>14769.484112794511</v>
      </c>
      <c r="AJ55" s="284">
        <v>5.2800253243948311E-3</v>
      </c>
      <c r="AK55" s="270">
        <v>-6736.1150817337502</v>
      </c>
      <c r="AL55" s="270">
        <v>1454005.2582324382</v>
      </c>
      <c r="AN55" s="270">
        <v>1454005.2582324382</v>
      </c>
      <c r="AO55" s="270">
        <v>8033.3690310607199</v>
      </c>
      <c r="AP55" s="284">
        <v>5.5556882475064004E-3</v>
      </c>
    </row>
    <row r="56" spans="1:42" x14ac:dyDescent="0.2">
      <c r="A56" s="270">
        <v>68</v>
      </c>
      <c r="B56" s="279" t="s">
        <v>208</v>
      </c>
      <c r="C56" s="280">
        <v>68</v>
      </c>
      <c r="D56" s="281" t="s">
        <v>122</v>
      </c>
      <c r="E56" s="282">
        <v>439</v>
      </c>
      <c r="F56" s="270">
        <v>2042774.8066059034</v>
      </c>
      <c r="G56" s="270">
        <v>0</v>
      </c>
      <c r="H56" s="270">
        <v>0</v>
      </c>
      <c r="I56" s="270">
        <v>0</v>
      </c>
      <c r="K56" s="270">
        <v>2042774.8066059034</v>
      </c>
      <c r="L56" s="270">
        <v>114000</v>
      </c>
      <c r="M56" s="270">
        <v>28840.5</v>
      </c>
      <c r="N56" s="270">
        <v>0</v>
      </c>
      <c r="P56" s="270">
        <v>1899934.3066059034</v>
      </c>
      <c r="Q56" s="270">
        <v>4653.2455731341761</v>
      </c>
      <c r="R56" s="270">
        <v>4327.8685799678897</v>
      </c>
      <c r="T56" s="270">
        <v>466</v>
      </c>
      <c r="U56" s="270">
        <v>2177599.9146791156</v>
      </c>
      <c r="V56" s="270">
        <v>114000</v>
      </c>
      <c r="W56" s="270">
        <v>29074.5</v>
      </c>
      <c r="X56" s="270">
        <v>0</v>
      </c>
      <c r="Y56" s="270">
        <v>0</v>
      </c>
      <c r="Z56" s="270">
        <v>2034525.4146791156</v>
      </c>
      <c r="AA56" s="270">
        <v>4365.9343662641968</v>
      </c>
      <c r="AB56" s="284">
        <v>8.7955042055804632E-3</v>
      </c>
      <c r="AC56" s="284">
        <v>0</v>
      </c>
      <c r="AE56" s="270">
        <v>0</v>
      </c>
      <c r="AF56" s="270">
        <v>2177599.9146791156</v>
      </c>
      <c r="AH56" s="270">
        <v>134825.10807321221</v>
      </c>
      <c r="AJ56" s="284">
        <v>0</v>
      </c>
      <c r="AK56" s="270">
        <v>0</v>
      </c>
      <c r="AL56" s="270">
        <v>0</v>
      </c>
      <c r="AN56" s="270">
        <v>2177599.9146791156</v>
      </c>
      <c r="AO56" s="270">
        <v>134825.10807321221</v>
      </c>
      <c r="AP56" s="284">
        <v>6.6000964784378682E-2</v>
      </c>
    </row>
    <row r="57" spans="1:42" x14ac:dyDescent="0.2">
      <c r="A57" s="270">
        <v>70</v>
      </c>
      <c r="B57" s="279" t="s">
        <v>210</v>
      </c>
      <c r="C57" s="280">
        <v>70</v>
      </c>
      <c r="D57" s="281" t="s">
        <v>122</v>
      </c>
      <c r="E57" s="282">
        <v>317</v>
      </c>
      <c r="F57" s="270">
        <v>1427911.1727285599</v>
      </c>
      <c r="G57" s="270">
        <v>0</v>
      </c>
      <c r="H57" s="270">
        <v>0</v>
      </c>
      <c r="I57" s="270">
        <v>0</v>
      </c>
      <c r="K57" s="270">
        <v>1427911.1727285599</v>
      </c>
      <c r="L57" s="270">
        <v>114000</v>
      </c>
      <c r="M57" s="270">
        <v>9120.5</v>
      </c>
      <c r="N57" s="270">
        <v>0</v>
      </c>
      <c r="P57" s="270">
        <v>1304790.6727285599</v>
      </c>
      <c r="Q57" s="270">
        <v>4504.4516489859934</v>
      </c>
      <c r="R57" s="270">
        <v>4116.058904506498</v>
      </c>
      <c r="T57" s="270">
        <v>344</v>
      </c>
      <c r="U57" s="270">
        <v>1537229.9423109335</v>
      </c>
      <c r="V57" s="270">
        <v>114000</v>
      </c>
      <c r="W57" s="270">
        <v>2733.5</v>
      </c>
      <c r="X57" s="270">
        <v>0</v>
      </c>
      <c r="Y57" s="270">
        <v>0</v>
      </c>
      <c r="Z57" s="270">
        <v>1420496.4423109335</v>
      </c>
      <c r="AA57" s="270">
        <v>4129.3501229968997</v>
      </c>
      <c r="AB57" s="284">
        <v>3.2291127991024792E-3</v>
      </c>
      <c r="AC57" s="284">
        <v>0</v>
      </c>
      <c r="AE57" s="270">
        <v>0</v>
      </c>
      <c r="AF57" s="270">
        <v>1537229.9423109335</v>
      </c>
      <c r="AH57" s="270">
        <v>109318.76958237356</v>
      </c>
      <c r="AJ57" s="284">
        <v>0</v>
      </c>
      <c r="AK57" s="270">
        <v>0</v>
      </c>
      <c r="AL57" s="270">
        <v>0</v>
      </c>
      <c r="AN57" s="270">
        <v>1537229.9423109335</v>
      </c>
      <c r="AO57" s="270">
        <v>109318.76958237356</v>
      </c>
      <c r="AP57" s="284">
        <v>7.6558522455902514E-2</v>
      </c>
    </row>
    <row r="58" spans="1:42" x14ac:dyDescent="0.2">
      <c r="A58" s="270">
        <v>72</v>
      </c>
      <c r="B58" s="279" t="s">
        <v>212</v>
      </c>
      <c r="C58" s="280">
        <v>72</v>
      </c>
      <c r="D58" s="281" t="s">
        <v>122</v>
      </c>
      <c r="E58" s="282">
        <v>210</v>
      </c>
      <c r="F58" s="270">
        <v>813433.16764819645</v>
      </c>
      <c r="G58" s="270">
        <v>0</v>
      </c>
      <c r="H58" s="270">
        <v>0</v>
      </c>
      <c r="I58" s="270">
        <v>0</v>
      </c>
      <c r="K58" s="270">
        <v>813433.16764819645</v>
      </c>
      <c r="L58" s="270">
        <v>114000</v>
      </c>
      <c r="M58" s="270">
        <v>2292.4500000000003</v>
      </c>
      <c r="N58" s="270">
        <v>0</v>
      </c>
      <c r="P58" s="270">
        <v>697140.7176481965</v>
      </c>
      <c r="Q58" s="270">
        <v>3873.491274515221</v>
      </c>
      <c r="R58" s="270">
        <v>3319.7177030866501</v>
      </c>
      <c r="T58" s="270">
        <v>205</v>
      </c>
      <c r="U58" s="270">
        <v>825008.97807881772</v>
      </c>
      <c r="V58" s="270">
        <v>114000</v>
      </c>
      <c r="W58" s="270">
        <v>11555.25</v>
      </c>
      <c r="X58" s="270">
        <v>0</v>
      </c>
      <c r="Y58" s="270">
        <v>0</v>
      </c>
      <c r="Z58" s="270">
        <v>699453.72807881772</v>
      </c>
      <c r="AA58" s="270">
        <v>3411.9694052625255</v>
      </c>
      <c r="AB58" s="284">
        <v>2.7789020159786598E-2</v>
      </c>
      <c r="AC58" s="284">
        <v>0</v>
      </c>
      <c r="AE58" s="270">
        <v>0</v>
      </c>
      <c r="AF58" s="270">
        <v>825008.97807881772</v>
      </c>
      <c r="AH58" s="270">
        <v>11575.810430621263</v>
      </c>
      <c r="AJ58" s="284">
        <v>0</v>
      </c>
      <c r="AK58" s="270">
        <v>0</v>
      </c>
      <c r="AL58" s="270">
        <v>0</v>
      </c>
      <c r="AN58" s="270">
        <v>825008.97807881772</v>
      </c>
      <c r="AO58" s="270">
        <v>11575.810430621263</v>
      </c>
      <c r="AP58" s="284">
        <v>1.4230807017728728E-2</v>
      </c>
    </row>
    <row r="59" spans="1:42" x14ac:dyDescent="0.2">
      <c r="A59" s="270">
        <v>73</v>
      </c>
      <c r="B59" s="279" t="s">
        <v>529</v>
      </c>
      <c r="C59" s="280">
        <v>73</v>
      </c>
      <c r="D59" s="281" t="s">
        <v>122</v>
      </c>
      <c r="E59" s="282">
        <v>178</v>
      </c>
      <c r="F59" s="270">
        <v>815466.10879311641</v>
      </c>
      <c r="G59" s="270">
        <v>0</v>
      </c>
      <c r="H59" s="270">
        <v>0</v>
      </c>
      <c r="I59" s="270">
        <v>0</v>
      </c>
      <c r="K59" s="270">
        <v>815466.10879311641</v>
      </c>
      <c r="L59" s="270">
        <v>114000</v>
      </c>
      <c r="M59" s="270">
        <v>2366.4</v>
      </c>
      <c r="N59" s="270">
        <v>0</v>
      </c>
      <c r="P59" s="270">
        <v>699099.70879311638</v>
      </c>
      <c r="Q59" s="270">
        <v>4581.2702741186313</v>
      </c>
      <c r="R59" s="270">
        <v>3927.5264538939123</v>
      </c>
      <c r="T59" s="270">
        <v>195</v>
      </c>
      <c r="U59" s="270">
        <v>874098.86449431046</v>
      </c>
      <c r="V59" s="270">
        <v>114000</v>
      </c>
      <c r="W59" s="270">
        <v>2385.6</v>
      </c>
      <c r="X59" s="270">
        <v>0</v>
      </c>
      <c r="Y59" s="270">
        <v>0</v>
      </c>
      <c r="Z59" s="270">
        <v>757713.26449431048</v>
      </c>
      <c r="AA59" s="270">
        <v>3885.7090486887719</v>
      </c>
      <c r="AB59" s="284">
        <v>-1.0647262519054684E-2</v>
      </c>
      <c r="AC59" s="284">
        <v>0</v>
      </c>
      <c r="AE59" s="270">
        <v>0</v>
      </c>
      <c r="AF59" s="270">
        <v>874098.86449431046</v>
      </c>
      <c r="AH59" s="270">
        <v>58632.755701194052</v>
      </c>
      <c r="AJ59" s="284">
        <v>0</v>
      </c>
      <c r="AK59" s="270">
        <v>0</v>
      </c>
      <c r="AL59" s="270">
        <v>0</v>
      </c>
      <c r="AN59" s="270">
        <v>874098.86449431046</v>
      </c>
      <c r="AO59" s="270">
        <v>58632.755701194052</v>
      </c>
      <c r="AP59" s="284">
        <v>7.1900910496415463E-2</v>
      </c>
    </row>
    <row r="60" spans="1:42" x14ac:dyDescent="0.2">
      <c r="A60" s="270">
        <v>74</v>
      </c>
      <c r="B60" s="279" t="s">
        <v>215</v>
      </c>
      <c r="C60" s="280">
        <v>74</v>
      </c>
      <c r="D60" s="281" t="s">
        <v>122</v>
      </c>
      <c r="E60" s="282">
        <v>446</v>
      </c>
      <c r="F60" s="270">
        <v>1496655.3849320279</v>
      </c>
      <c r="G60" s="270">
        <v>0</v>
      </c>
      <c r="H60" s="270">
        <v>0</v>
      </c>
      <c r="I60" s="270">
        <v>0</v>
      </c>
      <c r="K60" s="270">
        <v>1496655.3849320279</v>
      </c>
      <c r="L60" s="270">
        <v>114000</v>
      </c>
      <c r="M60" s="270">
        <v>17994.5</v>
      </c>
      <c r="N60" s="270">
        <v>0</v>
      </c>
      <c r="P60" s="270">
        <v>1364660.8849320279</v>
      </c>
      <c r="Q60" s="270">
        <v>3355.7295626278651</v>
      </c>
      <c r="R60" s="270">
        <v>3059.7777689058921</v>
      </c>
      <c r="T60" s="270">
        <v>443</v>
      </c>
      <c r="U60" s="270">
        <v>1512189.3438359639</v>
      </c>
      <c r="V60" s="270">
        <v>114000</v>
      </c>
      <c r="W60" s="270">
        <v>18140.5</v>
      </c>
      <c r="X60" s="270">
        <v>0</v>
      </c>
      <c r="Y60" s="270">
        <v>0</v>
      </c>
      <c r="Z60" s="270">
        <v>1380048.8438359639</v>
      </c>
      <c r="AA60" s="270">
        <v>3115.2344104649296</v>
      </c>
      <c r="AB60" s="284">
        <v>1.8124401753159856E-2</v>
      </c>
      <c r="AC60" s="284">
        <v>0</v>
      </c>
      <c r="AE60" s="270">
        <v>0</v>
      </c>
      <c r="AF60" s="270">
        <v>1512189.3438359639</v>
      </c>
      <c r="AH60" s="270">
        <v>15533.958903935971</v>
      </c>
      <c r="AJ60" s="284">
        <v>0</v>
      </c>
      <c r="AK60" s="270">
        <v>0</v>
      </c>
      <c r="AL60" s="270">
        <v>0</v>
      </c>
      <c r="AN60" s="270">
        <v>1512189.3438359639</v>
      </c>
      <c r="AO60" s="270">
        <v>15533.958903935971</v>
      </c>
      <c r="AP60" s="284">
        <v>1.0379115366388409E-2</v>
      </c>
    </row>
    <row r="61" spans="1:42" x14ac:dyDescent="0.2">
      <c r="A61" s="270">
        <v>75</v>
      </c>
      <c r="B61" s="279" t="s">
        <v>217</v>
      </c>
      <c r="C61" s="280">
        <v>75</v>
      </c>
      <c r="D61" s="281" t="s">
        <v>122</v>
      </c>
      <c r="E61" s="282">
        <v>243</v>
      </c>
      <c r="F61" s="270">
        <v>867426.20314224367</v>
      </c>
      <c r="G61" s="270">
        <v>0</v>
      </c>
      <c r="H61" s="270">
        <v>0</v>
      </c>
      <c r="I61" s="270">
        <v>0</v>
      </c>
      <c r="K61" s="270">
        <v>867426.20314224367</v>
      </c>
      <c r="L61" s="270">
        <v>114000</v>
      </c>
      <c r="M61" s="270">
        <v>19227</v>
      </c>
      <c r="N61" s="270">
        <v>0</v>
      </c>
      <c r="P61" s="270">
        <v>734199.20314224367</v>
      </c>
      <c r="Q61" s="270">
        <v>3569.6551569639655</v>
      </c>
      <c r="R61" s="270">
        <v>3021.3958977047064</v>
      </c>
      <c r="T61" s="270">
        <v>235</v>
      </c>
      <c r="U61" s="270">
        <v>852547.85498586344</v>
      </c>
      <c r="V61" s="270">
        <v>114000</v>
      </c>
      <c r="W61" s="270">
        <v>19383</v>
      </c>
      <c r="X61" s="270">
        <v>0</v>
      </c>
      <c r="Y61" s="270">
        <v>0</v>
      </c>
      <c r="Z61" s="270">
        <v>719164.85498586344</v>
      </c>
      <c r="AA61" s="270">
        <v>3060.2759786632487</v>
      </c>
      <c r="AB61" s="284">
        <v>1.2868251058419291E-2</v>
      </c>
      <c r="AC61" s="284">
        <v>0</v>
      </c>
      <c r="AE61" s="270">
        <v>0</v>
      </c>
      <c r="AF61" s="270">
        <v>852547.85498586344</v>
      </c>
      <c r="AH61" s="270">
        <v>-14878.348156380234</v>
      </c>
      <c r="AJ61" s="284">
        <v>0</v>
      </c>
      <c r="AK61" s="270">
        <v>0</v>
      </c>
      <c r="AL61" s="270">
        <v>0</v>
      </c>
      <c r="AN61" s="270">
        <v>852547.85498586344</v>
      </c>
      <c r="AO61" s="270">
        <v>-14878.348156380234</v>
      </c>
      <c r="AP61" s="284">
        <v>-1.7152292728169326E-2</v>
      </c>
    </row>
    <row r="62" spans="1:42" x14ac:dyDescent="0.2">
      <c r="A62" s="270">
        <v>77</v>
      </c>
      <c r="B62" s="279" t="s">
        <v>219</v>
      </c>
      <c r="C62" s="280">
        <v>77</v>
      </c>
      <c r="D62" s="281" t="s">
        <v>122</v>
      </c>
      <c r="E62" s="282">
        <v>282</v>
      </c>
      <c r="F62" s="270">
        <v>1078220.2350978646</v>
      </c>
      <c r="G62" s="270">
        <v>0</v>
      </c>
      <c r="H62" s="270">
        <v>0</v>
      </c>
      <c r="I62" s="270">
        <v>0</v>
      </c>
      <c r="K62" s="270">
        <v>1078220.2350978646</v>
      </c>
      <c r="L62" s="270">
        <v>114000</v>
      </c>
      <c r="M62" s="270">
        <v>24280.25</v>
      </c>
      <c r="N62" s="270">
        <v>0</v>
      </c>
      <c r="P62" s="270">
        <v>939939.98509786464</v>
      </c>
      <c r="Q62" s="270">
        <v>3823.4760109853355</v>
      </c>
      <c r="R62" s="270">
        <v>3333.1205145314348</v>
      </c>
      <c r="T62" s="270">
        <v>288</v>
      </c>
      <c r="U62" s="270">
        <v>1104033.1573496538</v>
      </c>
      <c r="V62" s="270">
        <v>114000</v>
      </c>
      <c r="W62" s="270">
        <v>5917.69</v>
      </c>
      <c r="X62" s="270">
        <v>0</v>
      </c>
      <c r="Y62" s="270">
        <v>0</v>
      </c>
      <c r="Z62" s="270">
        <v>984115.46734965383</v>
      </c>
      <c r="AA62" s="270">
        <v>3417.0675949640759</v>
      </c>
      <c r="AB62" s="284">
        <v>2.5185732128993315E-2</v>
      </c>
      <c r="AC62" s="284">
        <v>0</v>
      </c>
      <c r="AE62" s="270">
        <v>0</v>
      </c>
      <c r="AF62" s="270">
        <v>1104033.1573496538</v>
      </c>
      <c r="AH62" s="270">
        <v>25812.922251789132</v>
      </c>
      <c r="AJ62" s="284">
        <v>0</v>
      </c>
      <c r="AK62" s="270">
        <v>0</v>
      </c>
      <c r="AL62" s="270">
        <v>0</v>
      </c>
      <c r="AN62" s="270">
        <v>1104033.1573496538</v>
      </c>
      <c r="AO62" s="270">
        <v>25812.922251789132</v>
      </c>
      <c r="AP62" s="284">
        <v>2.3940305896268235E-2</v>
      </c>
    </row>
    <row r="63" spans="1:42" x14ac:dyDescent="0.2">
      <c r="A63" s="270">
        <v>80</v>
      </c>
      <c r="B63" s="279" t="s">
        <v>221</v>
      </c>
      <c r="C63" s="280">
        <v>80</v>
      </c>
      <c r="D63" s="281" t="s">
        <v>122</v>
      </c>
      <c r="E63" s="282">
        <v>172</v>
      </c>
      <c r="F63" s="270">
        <v>606071.39871864836</v>
      </c>
      <c r="G63" s="270">
        <v>0</v>
      </c>
      <c r="H63" s="270">
        <v>0</v>
      </c>
      <c r="I63" s="270">
        <v>0</v>
      </c>
      <c r="K63" s="270">
        <v>606071.39871864836</v>
      </c>
      <c r="L63" s="270">
        <v>114000</v>
      </c>
      <c r="M63" s="270">
        <v>12448.25</v>
      </c>
      <c r="N63" s="270">
        <v>0</v>
      </c>
      <c r="P63" s="270">
        <v>479623.14871864836</v>
      </c>
      <c r="Q63" s="270">
        <v>3523.6709227828392</v>
      </c>
      <c r="R63" s="270">
        <v>2788.5066785967929</v>
      </c>
      <c r="T63" s="270">
        <v>170</v>
      </c>
      <c r="U63" s="270">
        <v>621417.00373599003</v>
      </c>
      <c r="V63" s="270">
        <v>114000</v>
      </c>
      <c r="W63" s="270">
        <v>12549.25</v>
      </c>
      <c r="X63" s="270">
        <v>0</v>
      </c>
      <c r="Y63" s="270">
        <v>0</v>
      </c>
      <c r="Z63" s="270">
        <v>494867.75373599003</v>
      </c>
      <c r="AA63" s="270">
        <v>2910.9867866822942</v>
      </c>
      <c r="AB63" s="284">
        <v>4.3923189793877299E-2</v>
      </c>
      <c r="AC63" s="284">
        <v>0</v>
      </c>
      <c r="AE63" s="270">
        <v>0</v>
      </c>
      <c r="AF63" s="270">
        <v>621417.00373599003</v>
      </c>
      <c r="AH63" s="270">
        <v>15345.605017341673</v>
      </c>
      <c r="AJ63" s="284">
        <v>0</v>
      </c>
      <c r="AK63" s="270">
        <v>0</v>
      </c>
      <c r="AL63" s="270">
        <v>0</v>
      </c>
      <c r="AN63" s="270">
        <v>621417.00373599003</v>
      </c>
      <c r="AO63" s="270">
        <v>15345.605017341673</v>
      </c>
      <c r="AP63" s="284">
        <v>2.5319797386554186E-2</v>
      </c>
    </row>
    <row r="64" spans="1:42" x14ac:dyDescent="0.2">
      <c r="A64" s="270">
        <v>81</v>
      </c>
      <c r="B64" s="279" t="s">
        <v>223</v>
      </c>
      <c r="C64" s="280">
        <v>81</v>
      </c>
      <c r="D64" s="281" t="s">
        <v>122</v>
      </c>
      <c r="E64" s="282">
        <v>30</v>
      </c>
      <c r="F64" s="270">
        <v>250610.55558977119</v>
      </c>
      <c r="G64" s="270">
        <v>0</v>
      </c>
      <c r="H64" s="270">
        <v>0</v>
      </c>
      <c r="I64" s="270">
        <v>0</v>
      </c>
      <c r="K64" s="270">
        <v>250610.55558977119</v>
      </c>
      <c r="L64" s="270">
        <v>114000</v>
      </c>
      <c r="M64" s="270">
        <v>3105.9</v>
      </c>
      <c r="N64" s="270">
        <v>73297.730307076097</v>
      </c>
      <c r="P64" s="270">
        <v>60206.925282695098</v>
      </c>
      <c r="Q64" s="270">
        <v>8353.685186325707</v>
      </c>
      <c r="R64" s="270">
        <v>2006.8975094231698</v>
      </c>
      <c r="T64" s="270">
        <v>40</v>
      </c>
      <c r="U64" s="270">
        <v>309434.96300656674</v>
      </c>
      <c r="V64" s="270">
        <v>114000</v>
      </c>
      <c r="W64" s="270">
        <v>3048.54</v>
      </c>
      <c r="X64" s="270">
        <v>73297.730307076097</v>
      </c>
      <c r="Y64" s="270">
        <v>0</v>
      </c>
      <c r="Z64" s="270">
        <v>119088.69269949064</v>
      </c>
      <c r="AA64" s="270">
        <v>2977.217317487266</v>
      </c>
      <c r="AB64" s="284">
        <v>0.48349245714246225</v>
      </c>
      <c r="AC64" s="284">
        <v>0</v>
      </c>
      <c r="AE64" s="270">
        <v>0</v>
      </c>
      <c r="AF64" s="270">
        <v>309434.96300656674</v>
      </c>
      <c r="AH64" s="270">
        <v>58824.407416795555</v>
      </c>
      <c r="AJ64" s="284">
        <v>0.43809245714246225</v>
      </c>
      <c r="AK64" s="270">
        <v>-35168.266445451372</v>
      </c>
      <c r="AL64" s="270">
        <v>274266.69656111539</v>
      </c>
      <c r="AN64" s="270">
        <v>274266.69656111539</v>
      </c>
      <c r="AO64" s="270">
        <v>23656.140971344197</v>
      </c>
      <c r="AP64" s="284">
        <v>9.4394032668230266E-2</v>
      </c>
    </row>
    <row r="65" spans="1:42" x14ac:dyDescent="0.2">
      <c r="A65" s="270">
        <v>82</v>
      </c>
      <c r="B65" s="279" t="s">
        <v>225</v>
      </c>
      <c r="C65" s="280">
        <v>82</v>
      </c>
      <c r="D65" s="281" t="s">
        <v>122</v>
      </c>
      <c r="E65" s="282">
        <v>54</v>
      </c>
      <c r="F65" s="270">
        <v>302527.46747407736</v>
      </c>
      <c r="G65" s="270">
        <v>0</v>
      </c>
      <c r="H65" s="270">
        <v>0</v>
      </c>
      <c r="I65" s="270">
        <v>0</v>
      </c>
      <c r="K65" s="270">
        <v>302527.46747407736</v>
      </c>
      <c r="L65" s="270">
        <v>114000</v>
      </c>
      <c r="M65" s="270">
        <v>2218.5</v>
      </c>
      <c r="N65" s="270">
        <v>61281.70894526034</v>
      </c>
      <c r="P65" s="270">
        <v>125027.25852881702</v>
      </c>
      <c r="Q65" s="270">
        <v>5602.3605087792102</v>
      </c>
      <c r="R65" s="270">
        <v>2315.3196023855003</v>
      </c>
      <c r="T65" s="270">
        <v>58</v>
      </c>
      <c r="U65" s="270">
        <v>355290.12009910645</v>
      </c>
      <c r="V65" s="270">
        <v>114000</v>
      </c>
      <c r="W65" s="270">
        <v>3242.09</v>
      </c>
      <c r="X65" s="270">
        <v>61281.70894526034</v>
      </c>
      <c r="Y65" s="270">
        <v>0</v>
      </c>
      <c r="Z65" s="270">
        <v>176766.3211538461</v>
      </c>
      <c r="AA65" s="270">
        <v>3047.6951923076913</v>
      </c>
      <c r="AB65" s="284">
        <v>0.31631727609769988</v>
      </c>
      <c r="AC65" s="284">
        <v>0</v>
      </c>
      <c r="AE65" s="270">
        <v>0</v>
      </c>
      <c r="AF65" s="270">
        <v>355290.12009910645</v>
      </c>
      <c r="AH65" s="270">
        <v>52762.652625029092</v>
      </c>
      <c r="AJ65" s="284">
        <v>0.27091727609769989</v>
      </c>
      <c r="AK65" s="270">
        <v>-36381.084638485583</v>
      </c>
      <c r="AL65" s="270">
        <v>318909.03546062089</v>
      </c>
      <c r="AN65" s="270">
        <v>318909.03546062089</v>
      </c>
      <c r="AO65" s="270">
        <v>16381.567986543523</v>
      </c>
      <c r="AP65" s="284">
        <v>5.4149026940660219E-2</v>
      </c>
    </row>
    <row r="66" spans="1:42" x14ac:dyDescent="0.2">
      <c r="A66" s="270">
        <v>84</v>
      </c>
      <c r="B66" s="279" t="s">
        <v>227</v>
      </c>
      <c r="C66" s="280">
        <v>84</v>
      </c>
      <c r="D66" s="281" t="s">
        <v>122</v>
      </c>
      <c r="E66" s="282">
        <v>71</v>
      </c>
      <c r="F66" s="283">
        <v>330358.3701937407</v>
      </c>
      <c r="G66" s="270">
        <v>0</v>
      </c>
      <c r="H66" s="270">
        <v>0</v>
      </c>
      <c r="I66" s="270">
        <v>0</v>
      </c>
      <c r="K66" s="270">
        <v>330358.3701937407</v>
      </c>
      <c r="L66" s="270">
        <v>114000</v>
      </c>
      <c r="M66" s="270">
        <v>3845.4</v>
      </c>
      <c r="N66" s="270">
        <v>0</v>
      </c>
      <c r="P66" s="270">
        <v>212512.97019374071</v>
      </c>
      <c r="Q66" s="270">
        <v>4652.9347914611362</v>
      </c>
      <c r="R66" s="270">
        <v>2993.1404252639536</v>
      </c>
      <c r="T66" s="270">
        <v>69</v>
      </c>
      <c r="U66" s="270">
        <v>326749.48284629983</v>
      </c>
      <c r="V66" s="270">
        <v>114000</v>
      </c>
      <c r="W66" s="270">
        <v>3774.38</v>
      </c>
      <c r="X66" s="270">
        <v>0</v>
      </c>
      <c r="Y66" s="270">
        <v>0</v>
      </c>
      <c r="Z66" s="270">
        <v>208975.10284629982</v>
      </c>
      <c r="AA66" s="270">
        <v>3028.6246789318816</v>
      </c>
      <c r="AB66" s="284">
        <v>1.1855191747242786E-2</v>
      </c>
      <c r="AC66" s="284">
        <v>0</v>
      </c>
      <c r="AE66" s="270">
        <v>0</v>
      </c>
      <c r="AF66" s="270">
        <v>326749.48284629983</v>
      </c>
      <c r="AH66" s="270">
        <v>-3608.8873474408756</v>
      </c>
      <c r="AJ66" s="284">
        <v>0</v>
      </c>
      <c r="AK66" s="270">
        <v>0</v>
      </c>
      <c r="AL66" s="270">
        <v>0</v>
      </c>
      <c r="AN66" s="270">
        <v>326749.48284629983</v>
      </c>
      <c r="AO66" s="270">
        <v>-3608.8873474408756</v>
      </c>
      <c r="AP66" s="284">
        <v>-1.0924158952971046E-2</v>
      </c>
    </row>
    <row r="67" spans="1:42" x14ac:dyDescent="0.2">
      <c r="A67" s="270">
        <v>86</v>
      </c>
      <c r="B67" s="279" t="s">
        <v>229</v>
      </c>
      <c r="C67" s="280">
        <v>86</v>
      </c>
      <c r="D67" s="281" t="s">
        <v>122</v>
      </c>
      <c r="E67" s="282">
        <v>57</v>
      </c>
      <c r="F67" s="270">
        <v>282518.70576923079</v>
      </c>
      <c r="G67" s="270">
        <v>0</v>
      </c>
      <c r="H67" s="270">
        <v>0</v>
      </c>
      <c r="I67" s="270">
        <v>0</v>
      </c>
      <c r="K67" s="270">
        <v>282518.70576923079</v>
      </c>
      <c r="L67" s="270">
        <v>114000</v>
      </c>
      <c r="M67" s="270">
        <v>3549.6</v>
      </c>
      <c r="N67" s="270">
        <v>0</v>
      </c>
      <c r="P67" s="270">
        <v>164969.10576923078</v>
      </c>
      <c r="Q67" s="270">
        <v>4956.4685222672069</v>
      </c>
      <c r="R67" s="270">
        <v>2894.1948380566805</v>
      </c>
      <c r="T67" s="270">
        <v>68</v>
      </c>
      <c r="U67" s="270">
        <v>320224.39555555559</v>
      </c>
      <c r="V67" s="270">
        <v>114000</v>
      </c>
      <c r="W67" s="270">
        <v>3484.04</v>
      </c>
      <c r="X67" s="270">
        <v>0</v>
      </c>
      <c r="Y67" s="270">
        <v>0</v>
      </c>
      <c r="Z67" s="270">
        <v>202740.35555555558</v>
      </c>
      <c r="AA67" s="270">
        <v>2981.4758169934644</v>
      </c>
      <c r="AB67" s="284">
        <v>3.0157257482840739E-2</v>
      </c>
      <c r="AC67" s="284">
        <v>0</v>
      </c>
      <c r="AE67" s="270">
        <v>0</v>
      </c>
      <c r="AF67" s="270">
        <v>320224.39555555559</v>
      </c>
      <c r="AH67" s="270">
        <v>37705.689786324801</v>
      </c>
      <c r="AJ67" s="284">
        <v>0</v>
      </c>
      <c r="AK67" s="270">
        <v>0</v>
      </c>
      <c r="AL67" s="270">
        <v>0</v>
      </c>
      <c r="AN67" s="270">
        <v>320224.39555555559</v>
      </c>
      <c r="AO67" s="270">
        <v>37705.689786324801</v>
      </c>
      <c r="AP67" s="284">
        <v>0.13346263102707212</v>
      </c>
    </row>
    <row r="68" spans="1:42" x14ac:dyDescent="0.2">
      <c r="A68" s="270">
        <v>88</v>
      </c>
      <c r="B68" s="279" t="s">
        <v>231</v>
      </c>
      <c r="C68" s="280">
        <v>88</v>
      </c>
      <c r="D68" s="281" t="s">
        <v>122</v>
      </c>
      <c r="E68" s="282">
        <v>25</v>
      </c>
      <c r="F68" s="270">
        <v>221382.39329844678</v>
      </c>
      <c r="G68" s="270">
        <v>0</v>
      </c>
      <c r="H68" s="270">
        <v>0</v>
      </c>
      <c r="I68" s="270">
        <v>0</v>
      </c>
      <c r="K68" s="270">
        <v>221382.39329844678</v>
      </c>
      <c r="L68" s="270">
        <v>114000</v>
      </c>
      <c r="M68" s="270">
        <v>1503.65</v>
      </c>
      <c r="N68" s="270">
        <v>79750.778816199381</v>
      </c>
      <c r="P68" s="270">
        <v>26127.964482247407</v>
      </c>
      <c r="Q68" s="270">
        <v>8855.2957319378711</v>
      </c>
      <c r="R68" s="270">
        <v>1045.1185792898964</v>
      </c>
      <c r="T68" s="270">
        <v>26</v>
      </c>
      <c r="U68" s="270">
        <v>277860.1748161994</v>
      </c>
      <c r="V68" s="270">
        <v>114000</v>
      </c>
      <c r="W68" s="270">
        <v>1475.88</v>
      </c>
      <c r="X68" s="270">
        <v>79750.778816199381</v>
      </c>
      <c r="Y68" s="270">
        <v>0</v>
      </c>
      <c r="Z68" s="270">
        <v>82633.516000000018</v>
      </c>
      <c r="AA68" s="270">
        <v>3178.2121538461547</v>
      </c>
      <c r="AB68" s="284">
        <v>2.0410062712745805</v>
      </c>
      <c r="AC68" s="284">
        <v>0</v>
      </c>
      <c r="AE68" s="270">
        <v>0</v>
      </c>
      <c r="AF68" s="270">
        <v>277860.1748161994</v>
      </c>
      <c r="AH68" s="270">
        <v>56477.781517752621</v>
      </c>
      <c r="AJ68" s="284">
        <v>1.9956062712745803</v>
      </c>
      <c r="AK68" s="270">
        <v>-54226.774967468918</v>
      </c>
      <c r="AL68" s="270">
        <v>223633.39984873048</v>
      </c>
      <c r="AN68" s="270">
        <v>223633.39984873048</v>
      </c>
      <c r="AO68" s="270">
        <v>2251.0065502836951</v>
      </c>
      <c r="AP68" s="284">
        <v>1.0167956524207872E-2</v>
      </c>
    </row>
    <row r="69" spans="1:42" x14ac:dyDescent="0.2">
      <c r="A69" s="270">
        <v>92</v>
      </c>
      <c r="B69" s="279" t="s">
        <v>233</v>
      </c>
      <c r="C69" s="280">
        <v>92</v>
      </c>
      <c r="D69" s="281" t="s">
        <v>122</v>
      </c>
      <c r="E69" s="282">
        <v>158</v>
      </c>
      <c r="F69" s="270">
        <v>587697.57168241311</v>
      </c>
      <c r="G69" s="270">
        <v>0</v>
      </c>
      <c r="H69" s="270">
        <v>0</v>
      </c>
      <c r="I69" s="270">
        <v>0</v>
      </c>
      <c r="K69" s="270">
        <v>587697.57168241311</v>
      </c>
      <c r="L69" s="270">
        <v>114000</v>
      </c>
      <c r="M69" s="270">
        <v>17501.5</v>
      </c>
      <c r="N69" s="270">
        <v>0</v>
      </c>
      <c r="P69" s="270">
        <v>456196.07168241311</v>
      </c>
      <c r="Q69" s="270">
        <v>3719.6048840659059</v>
      </c>
      <c r="R69" s="270">
        <v>2887.3169093823612</v>
      </c>
      <c r="T69" s="270">
        <v>165</v>
      </c>
      <c r="U69" s="270">
        <v>615067.52179101249</v>
      </c>
      <c r="V69" s="270">
        <v>114000</v>
      </c>
      <c r="W69" s="270">
        <v>3528.7</v>
      </c>
      <c r="X69" s="270">
        <v>0</v>
      </c>
      <c r="Y69" s="270">
        <v>0</v>
      </c>
      <c r="Z69" s="270">
        <v>497538.82179101248</v>
      </c>
      <c r="AA69" s="270">
        <v>3015.3867987334088</v>
      </c>
      <c r="AB69" s="284">
        <v>4.4356020960111216E-2</v>
      </c>
      <c r="AC69" s="284">
        <v>0</v>
      </c>
      <c r="AE69" s="270">
        <v>0</v>
      </c>
      <c r="AF69" s="270">
        <v>615067.52179101249</v>
      </c>
      <c r="AH69" s="270">
        <v>27369.950108599383</v>
      </c>
      <c r="AJ69" s="284">
        <v>0</v>
      </c>
      <c r="AK69" s="270">
        <v>0</v>
      </c>
      <c r="AL69" s="270">
        <v>0</v>
      </c>
      <c r="AN69" s="270">
        <v>615067.52179101249</v>
      </c>
      <c r="AO69" s="270">
        <v>27369.950108599383</v>
      </c>
      <c r="AP69" s="284">
        <v>4.6571487491852151E-2</v>
      </c>
    </row>
    <row r="70" spans="1:42" x14ac:dyDescent="0.2">
      <c r="A70" s="270">
        <v>93</v>
      </c>
      <c r="B70" s="279" t="s">
        <v>235</v>
      </c>
      <c r="C70" s="280">
        <v>93</v>
      </c>
      <c r="D70" s="281" t="s">
        <v>122</v>
      </c>
      <c r="E70" s="282">
        <v>70</v>
      </c>
      <c r="F70" s="270">
        <v>324978.98644493718</v>
      </c>
      <c r="G70" s="270">
        <v>0</v>
      </c>
      <c r="H70" s="270">
        <v>0</v>
      </c>
      <c r="I70" s="270">
        <v>0</v>
      </c>
      <c r="K70" s="270">
        <v>324978.98644493718</v>
      </c>
      <c r="L70" s="270">
        <v>114000</v>
      </c>
      <c r="M70" s="270">
        <v>2859.4</v>
      </c>
      <c r="N70" s="270">
        <v>0</v>
      </c>
      <c r="P70" s="270">
        <v>208119.58644493719</v>
      </c>
      <c r="Q70" s="270">
        <v>4642.5569492133882</v>
      </c>
      <c r="R70" s="270">
        <v>2973.1369492133886</v>
      </c>
      <c r="T70" s="270">
        <v>67</v>
      </c>
      <c r="U70" s="270">
        <v>317771.47558620689</v>
      </c>
      <c r="V70" s="270">
        <v>114000</v>
      </c>
      <c r="W70" s="270">
        <v>2806.59</v>
      </c>
      <c r="X70" s="270">
        <v>0</v>
      </c>
      <c r="Y70" s="270">
        <v>0</v>
      </c>
      <c r="Z70" s="270">
        <v>200964.88558620689</v>
      </c>
      <c r="AA70" s="270">
        <v>2999.4759042717446</v>
      </c>
      <c r="AB70" s="284">
        <v>8.8589780788014671E-3</v>
      </c>
      <c r="AC70" s="284">
        <v>0</v>
      </c>
      <c r="AE70" s="270">
        <v>0</v>
      </c>
      <c r="AF70" s="270">
        <v>317771.47558620689</v>
      </c>
      <c r="AH70" s="270">
        <v>-7207.5108587302966</v>
      </c>
      <c r="AJ70" s="284">
        <v>0</v>
      </c>
      <c r="AK70" s="270">
        <v>0</v>
      </c>
      <c r="AL70" s="270">
        <v>0</v>
      </c>
      <c r="AN70" s="270">
        <v>317771.47558620689</v>
      </c>
      <c r="AO70" s="270">
        <v>-7207.5108587302966</v>
      </c>
      <c r="AP70" s="284">
        <v>-2.2178390478645612E-2</v>
      </c>
    </row>
    <row r="71" spans="1:42" x14ac:dyDescent="0.2">
      <c r="A71" s="270">
        <v>96</v>
      </c>
      <c r="B71" s="279" t="s">
        <v>237</v>
      </c>
      <c r="C71" s="280">
        <v>96</v>
      </c>
      <c r="D71" s="281" t="s">
        <v>122</v>
      </c>
      <c r="E71" s="282">
        <v>270</v>
      </c>
      <c r="F71" s="270">
        <v>985757.10569448303</v>
      </c>
      <c r="G71" s="270">
        <v>0</v>
      </c>
      <c r="H71" s="270">
        <v>0</v>
      </c>
      <c r="I71" s="270">
        <v>0</v>
      </c>
      <c r="K71" s="270">
        <v>985757.10569448303</v>
      </c>
      <c r="L71" s="270">
        <v>114000</v>
      </c>
      <c r="M71" s="270">
        <v>29580</v>
      </c>
      <c r="N71" s="270">
        <v>0</v>
      </c>
      <c r="P71" s="270">
        <v>842177.10569448303</v>
      </c>
      <c r="Q71" s="270">
        <v>3650.9522433129</v>
      </c>
      <c r="R71" s="270">
        <v>3119.1744655351222</v>
      </c>
      <c r="T71" s="270">
        <v>294</v>
      </c>
      <c r="U71" s="270">
        <v>1054797.8617109093</v>
      </c>
      <c r="V71" s="270">
        <v>114000</v>
      </c>
      <c r="W71" s="270">
        <v>35784</v>
      </c>
      <c r="X71" s="270">
        <v>0</v>
      </c>
      <c r="Y71" s="270">
        <v>0</v>
      </c>
      <c r="Z71" s="270">
        <v>905013.86171090929</v>
      </c>
      <c r="AA71" s="270">
        <v>3078.2784411935691</v>
      </c>
      <c r="AB71" s="284">
        <v>-1.311116925116821E-2</v>
      </c>
      <c r="AC71" s="284">
        <v>0</v>
      </c>
      <c r="AE71" s="270">
        <v>0</v>
      </c>
      <c r="AF71" s="270">
        <v>1054797.8617109093</v>
      </c>
      <c r="AH71" s="270">
        <v>69040.756016426254</v>
      </c>
      <c r="AJ71" s="284">
        <v>0</v>
      </c>
      <c r="AK71" s="270">
        <v>0</v>
      </c>
      <c r="AL71" s="270">
        <v>0</v>
      </c>
      <c r="AN71" s="270">
        <v>1054797.8617109093</v>
      </c>
      <c r="AO71" s="270">
        <v>69040.756016426254</v>
      </c>
      <c r="AP71" s="284">
        <v>7.0038304180202529E-2</v>
      </c>
    </row>
    <row r="72" spans="1:42" x14ac:dyDescent="0.2">
      <c r="A72" s="270">
        <v>97</v>
      </c>
      <c r="B72" s="279" t="s">
        <v>239</v>
      </c>
      <c r="C72" s="280">
        <v>97</v>
      </c>
      <c r="D72" s="281" t="s">
        <v>122</v>
      </c>
      <c r="E72" s="282">
        <v>41</v>
      </c>
      <c r="F72" s="285">
        <v>252773.11611732401</v>
      </c>
      <c r="G72" s="270">
        <v>0</v>
      </c>
      <c r="H72" s="270">
        <v>0</v>
      </c>
      <c r="I72" s="270">
        <v>0</v>
      </c>
      <c r="K72" s="270">
        <v>252773.11611732401</v>
      </c>
      <c r="L72" s="270">
        <v>114000</v>
      </c>
      <c r="M72" s="270">
        <v>1676.2</v>
      </c>
      <c r="N72" s="270">
        <v>76635.514018691581</v>
      </c>
      <c r="P72" s="270">
        <v>60461.402098632418</v>
      </c>
      <c r="Q72" s="270">
        <v>6165.1979540810735</v>
      </c>
      <c r="R72" s="270">
        <v>1474.6683438690834</v>
      </c>
      <c r="T72" s="270">
        <v>35</v>
      </c>
      <c r="U72" s="270">
        <v>299555.3165186916</v>
      </c>
      <c r="V72" s="270">
        <v>114000</v>
      </c>
      <c r="W72" s="270">
        <v>1645.24</v>
      </c>
      <c r="X72" s="270">
        <v>76635.514018691581</v>
      </c>
      <c r="Y72" s="270">
        <v>0</v>
      </c>
      <c r="Z72" s="270">
        <v>107274.56250000003</v>
      </c>
      <c r="AA72" s="270">
        <v>3064.9875000000006</v>
      </c>
      <c r="AB72" s="284">
        <v>1.0784249643268269</v>
      </c>
      <c r="AC72" s="284">
        <v>0</v>
      </c>
      <c r="AE72" s="270">
        <v>0</v>
      </c>
      <c r="AF72" s="270">
        <v>299555.3165186916</v>
      </c>
      <c r="AH72" s="270">
        <v>46782.200401367591</v>
      </c>
      <c r="AJ72" s="284">
        <v>1.0330249643268268</v>
      </c>
      <c r="AK72" s="270">
        <v>-53317.922466174117</v>
      </c>
      <c r="AL72" s="270">
        <v>246237.39405251748</v>
      </c>
      <c r="AN72" s="270">
        <v>246237.39405251748</v>
      </c>
      <c r="AO72" s="270">
        <v>-6535.7220648065268</v>
      </c>
      <c r="AP72" s="284">
        <v>-2.5856080603813055E-2</v>
      </c>
    </row>
    <row r="73" spans="1:42" x14ac:dyDescent="0.2">
      <c r="A73" s="270">
        <v>98</v>
      </c>
      <c r="B73" s="279" t="s">
        <v>241</v>
      </c>
      <c r="C73" s="280">
        <v>98</v>
      </c>
      <c r="D73" s="281" t="s">
        <v>122</v>
      </c>
      <c r="E73" s="282">
        <v>52</v>
      </c>
      <c r="F73" s="270">
        <v>253282.38867221534</v>
      </c>
      <c r="G73" s="270">
        <v>0</v>
      </c>
      <c r="H73" s="270">
        <v>0</v>
      </c>
      <c r="I73" s="270">
        <v>0</v>
      </c>
      <c r="K73" s="270">
        <v>253282.38867221534</v>
      </c>
      <c r="L73" s="270">
        <v>114000</v>
      </c>
      <c r="M73" s="270">
        <v>2045.95</v>
      </c>
      <c r="N73" s="270">
        <v>61949.265687583444</v>
      </c>
      <c r="P73" s="270">
        <v>75287.172984631878</v>
      </c>
      <c r="Q73" s="270">
        <v>4870.8151667733719</v>
      </c>
      <c r="R73" s="270">
        <v>1447.8302497044592</v>
      </c>
      <c r="T73" s="270">
        <v>57</v>
      </c>
      <c r="U73" s="270">
        <v>351516.09921699518</v>
      </c>
      <c r="V73" s="270">
        <v>114000</v>
      </c>
      <c r="W73" s="270">
        <v>2008.16</v>
      </c>
      <c r="X73" s="270">
        <v>61949.265687583444</v>
      </c>
      <c r="Y73" s="270">
        <v>0</v>
      </c>
      <c r="Z73" s="270">
        <v>173558.67352941172</v>
      </c>
      <c r="AA73" s="270">
        <v>3044.8890092879251</v>
      </c>
      <c r="AB73" s="284">
        <v>1.1030704462138903</v>
      </c>
      <c r="AC73" s="284">
        <v>0</v>
      </c>
      <c r="AE73" s="270">
        <v>0</v>
      </c>
      <c r="AF73" s="270">
        <v>351516.09921699518</v>
      </c>
      <c r="AH73" s="270">
        <v>98233.710544779839</v>
      </c>
      <c r="AJ73" s="284">
        <v>1.0576704462138902</v>
      </c>
      <c r="AK73" s="270">
        <v>-87285.654176072363</v>
      </c>
      <c r="AL73" s="270">
        <v>264230.44504092284</v>
      </c>
      <c r="AN73" s="270">
        <v>264230.44504092284</v>
      </c>
      <c r="AO73" s="270">
        <v>10948.056368707505</v>
      </c>
      <c r="AP73" s="284">
        <v>4.3224704355090002E-2</v>
      </c>
    </row>
    <row r="74" spans="1:42" x14ac:dyDescent="0.2">
      <c r="A74" s="270">
        <v>99</v>
      </c>
      <c r="B74" s="279" t="s">
        <v>243</v>
      </c>
      <c r="C74" s="280">
        <v>99</v>
      </c>
      <c r="D74" s="281" t="s">
        <v>122</v>
      </c>
      <c r="E74" s="282">
        <v>70</v>
      </c>
      <c r="F74" s="270">
        <v>325173.46921374113</v>
      </c>
      <c r="G74" s="270">
        <v>0</v>
      </c>
      <c r="H74" s="270">
        <v>0</v>
      </c>
      <c r="I74" s="270">
        <v>0</v>
      </c>
      <c r="K74" s="270">
        <v>325173.46921374113</v>
      </c>
      <c r="L74" s="270">
        <v>114000</v>
      </c>
      <c r="M74" s="270">
        <v>2711.5</v>
      </c>
      <c r="N74" s="270">
        <v>0</v>
      </c>
      <c r="P74" s="270">
        <v>208461.96921374113</v>
      </c>
      <c r="Q74" s="270">
        <v>4645.3352744820158</v>
      </c>
      <c r="R74" s="270">
        <v>2978.0281316248734</v>
      </c>
      <c r="T74" s="270">
        <v>75</v>
      </c>
      <c r="U74" s="270">
        <v>339289.00695652177</v>
      </c>
      <c r="V74" s="270">
        <v>114000</v>
      </c>
      <c r="W74" s="270">
        <v>2661.42</v>
      </c>
      <c r="X74" s="270">
        <v>0</v>
      </c>
      <c r="Y74" s="270">
        <v>0</v>
      </c>
      <c r="Z74" s="270">
        <v>222627.58695652176</v>
      </c>
      <c r="AA74" s="270">
        <v>2968.3678260869569</v>
      </c>
      <c r="AB74" s="284">
        <v>-3.2438597323275007E-3</v>
      </c>
      <c r="AC74" s="284">
        <v>0</v>
      </c>
      <c r="AE74" s="270">
        <v>0</v>
      </c>
      <c r="AF74" s="270">
        <v>339289.00695652177</v>
      </c>
      <c r="AH74" s="270">
        <v>14115.537742780638</v>
      </c>
      <c r="AJ74" s="284">
        <v>0</v>
      </c>
      <c r="AK74" s="270">
        <v>0</v>
      </c>
      <c r="AL74" s="270">
        <v>0</v>
      </c>
      <c r="AN74" s="270">
        <v>339289.00695652177</v>
      </c>
      <c r="AO74" s="270">
        <v>14115.537742780638</v>
      </c>
      <c r="AP74" s="284">
        <v>4.3409254072638674E-2</v>
      </c>
    </row>
    <row r="75" spans="1:42" x14ac:dyDescent="0.2">
      <c r="A75" s="270">
        <v>101</v>
      </c>
      <c r="B75" s="279" t="s">
        <v>244</v>
      </c>
      <c r="C75" s="286">
        <v>101</v>
      </c>
      <c r="D75" s="281" t="s">
        <v>122</v>
      </c>
      <c r="E75" s="282">
        <v>185</v>
      </c>
      <c r="F75" s="270">
        <v>642652.91504552856</v>
      </c>
      <c r="G75" s="270">
        <v>0</v>
      </c>
      <c r="H75" s="270">
        <v>0</v>
      </c>
      <c r="I75" s="270">
        <v>0</v>
      </c>
      <c r="K75" s="270">
        <v>642652.91504552856</v>
      </c>
      <c r="L75" s="270">
        <v>114000</v>
      </c>
      <c r="M75" s="270">
        <v>2859.4</v>
      </c>
      <c r="N75" s="270">
        <v>0</v>
      </c>
      <c r="P75" s="270">
        <v>525793.51504552853</v>
      </c>
      <c r="Q75" s="270">
        <v>3473.799540786641</v>
      </c>
      <c r="R75" s="270">
        <v>2842.1271083542083</v>
      </c>
      <c r="T75" s="270">
        <v>175</v>
      </c>
      <c r="U75" s="270">
        <v>625315.37645512749</v>
      </c>
      <c r="V75" s="270">
        <v>114000</v>
      </c>
      <c r="W75" s="270">
        <v>2882.6</v>
      </c>
      <c r="X75" s="270">
        <v>0</v>
      </c>
      <c r="Y75" s="270">
        <v>0</v>
      </c>
      <c r="Z75" s="270">
        <v>508432.77645512752</v>
      </c>
      <c r="AA75" s="270">
        <v>2905.3301511721575</v>
      </c>
      <c r="AB75" s="284">
        <v>2.2237936731319581E-2</v>
      </c>
      <c r="AC75" s="284">
        <v>0</v>
      </c>
      <c r="AE75" s="270">
        <v>0</v>
      </c>
      <c r="AF75" s="270">
        <v>625315.37645512749</v>
      </c>
      <c r="AH75" s="270">
        <v>-17337.538590401062</v>
      </c>
      <c r="AJ75" s="284">
        <v>0</v>
      </c>
      <c r="AK75" s="270">
        <v>0</v>
      </c>
      <c r="AL75" s="270">
        <v>0</v>
      </c>
      <c r="AN75" s="270">
        <v>625315.37645512749</v>
      </c>
      <c r="AO75" s="270">
        <v>-17337.538590401062</v>
      </c>
      <c r="AP75" s="284">
        <v>-2.697807507676642E-2</v>
      </c>
    </row>
    <row r="76" spans="1:42" x14ac:dyDescent="0.2">
      <c r="A76" s="270">
        <v>102</v>
      </c>
      <c r="B76" s="279" t="s">
        <v>245</v>
      </c>
      <c r="C76" s="286">
        <v>102</v>
      </c>
      <c r="D76" s="281" t="s">
        <v>122</v>
      </c>
      <c r="E76" s="282">
        <v>90</v>
      </c>
      <c r="F76" s="283">
        <v>386003.99460996239</v>
      </c>
      <c r="G76" s="270">
        <v>0</v>
      </c>
      <c r="H76" s="270">
        <v>0</v>
      </c>
      <c r="I76" s="270">
        <v>0</v>
      </c>
      <c r="K76" s="270">
        <v>386003.99460996239</v>
      </c>
      <c r="L76" s="270">
        <v>114000</v>
      </c>
      <c r="M76" s="270">
        <v>10846</v>
      </c>
      <c r="N76" s="270">
        <v>0</v>
      </c>
      <c r="P76" s="270">
        <v>261157.99460996239</v>
      </c>
      <c r="Q76" s="270">
        <v>4288.9332734440268</v>
      </c>
      <c r="R76" s="270">
        <v>2901.7554956662489</v>
      </c>
      <c r="T76" s="270">
        <v>88</v>
      </c>
      <c r="U76" s="270">
        <v>386684.8119814485</v>
      </c>
      <c r="V76" s="270">
        <v>114000</v>
      </c>
      <c r="W76" s="270">
        <v>10934</v>
      </c>
      <c r="X76" s="270">
        <v>0</v>
      </c>
      <c r="Y76" s="270">
        <v>0</v>
      </c>
      <c r="Z76" s="270">
        <v>261750.8119814485</v>
      </c>
      <c r="AA76" s="270">
        <v>2974.4410452437328</v>
      </c>
      <c r="AB76" s="284">
        <v>2.5048819477050798E-2</v>
      </c>
      <c r="AC76" s="284">
        <v>0</v>
      </c>
      <c r="AE76" s="270">
        <v>0</v>
      </c>
      <c r="AF76" s="270">
        <v>386684.8119814485</v>
      </c>
      <c r="AH76" s="270">
        <v>680.81737148610409</v>
      </c>
      <c r="AJ76" s="284">
        <v>0</v>
      </c>
      <c r="AK76" s="270">
        <v>0</v>
      </c>
      <c r="AL76" s="270">
        <v>0</v>
      </c>
      <c r="AN76" s="270">
        <v>386684.8119814485</v>
      </c>
      <c r="AO76" s="270">
        <v>680.81737148610409</v>
      </c>
      <c r="AP76" s="284">
        <v>1.7637573211490617E-3</v>
      </c>
    </row>
    <row r="77" spans="1:42" x14ac:dyDescent="0.2">
      <c r="A77" s="270">
        <v>106</v>
      </c>
      <c r="B77" s="279" t="s">
        <v>246</v>
      </c>
      <c r="C77" s="286">
        <v>106</v>
      </c>
      <c r="D77" s="281" t="s">
        <v>122</v>
      </c>
      <c r="E77" s="282">
        <v>72</v>
      </c>
      <c r="F77" s="270">
        <v>332052.22098214284</v>
      </c>
      <c r="G77" s="270">
        <v>0</v>
      </c>
      <c r="H77" s="270">
        <v>0</v>
      </c>
      <c r="I77" s="270">
        <v>0</v>
      </c>
      <c r="K77" s="270">
        <v>332052.22098214284</v>
      </c>
      <c r="L77" s="270">
        <v>114000</v>
      </c>
      <c r="M77" s="270">
        <v>3944</v>
      </c>
      <c r="N77" s="270">
        <v>0</v>
      </c>
      <c r="P77" s="270">
        <v>214108.22098214284</v>
      </c>
      <c r="Q77" s="270">
        <v>4611.8364025297615</v>
      </c>
      <c r="R77" s="270">
        <v>2973.7252914186506</v>
      </c>
      <c r="T77" s="270">
        <v>80</v>
      </c>
      <c r="U77" s="270">
        <v>365033.50665661134</v>
      </c>
      <c r="V77" s="270">
        <v>114000</v>
      </c>
      <c r="W77" s="270">
        <v>3871.16</v>
      </c>
      <c r="X77" s="270">
        <v>0</v>
      </c>
      <c r="Y77" s="270">
        <v>0</v>
      </c>
      <c r="Z77" s="270">
        <v>247162.34665661133</v>
      </c>
      <c r="AA77" s="270">
        <v>3089.5293332076417</v>
      </c>
      <c r="AB77" s="284">
        <v>3.8942414123849814E-2</v>
      </c>
      <c r="AC77" s="284">
        <v>0</v>
      </c>
      <c r="AE77" s="270">
        <v>0</v>
      </c>
      <c r="AF77" s="270">
        <v>365033.50665661134</v>
      </c>
      <c r="AH77" s="270">
        <v>32981.285674468498</v>
      </c>
      <c r="AJ77" s="284">
        <v>0</v>
      </c>
      <c r="AK77" s="270">
        <v>0</v>
      </c>
      <c r="AL77" s="270">
        <v>0</v>
      </c>
      <c r="AN77" s="270">
        <v>365033.50665661134</v>
      </c>
      <c r="AO77" s="270">
        <v>32981.285674468498</v>
      </c>
      <c r="AP77" s="284">
        <v>9.9325598777555452E-2</v>
      </c>
    </row>
    <row r="78" spans="1:42" x14ac:dyDescent="0.2">
      <c r="A78" s="270">
        <v>109</v>
      </c>
      <c r="B78" s="279" t="s">
        <v>247</v>
      </c>
      <c r="C78" s="286">
        <v>109</v>
      </c>
      <c r="D78" s="281" t="s">
        <v>122</v>
      </c>
      <c r="E78" s="282">
        <v>73</v>
      </c>
      <c r="F78" s="270">
        <v>362834.84718701232</v>
      </c>
      <c r="G78" s="270">
        <v>0</v>
      </c>
      <c r="H78" s="270">
        <v>0</v>
      </c>
      <c r="I78" s="270">
        <v>0</v>
      </c>
      <c r="K78" s="270">
        <v>362834.84718701232</v>
      </c>
      <c r="L78" s="270">
        <v>114000</v>
      </c>
      <c r="M78" s="270">
        <v>3993.2999999999997</v>
      </c>
      <c r="N78" s="270">
        <v>49933.244325767686</v>
      </c>
      <c r="P78" s="270">
        <v>194908.30286124465</v>
      </c>
      <c r="Q78" s="270">
        <v>4970.3403724248265</v>
      </c>
      <c r="R78" s="270">
        <v>2669.9767515238991</v>
      </c>
      <c r="T78" s="270">
        <v>75</v>
      </c>
      <c r="U78" s="270">
        <v>393267.49670672003</v>
      </c>
      <c r="V78" s="270">
        <v>114000</v>
      </c>
      <c r="W78" s="270">
        <v>3919.55</v>
      </c>
      <c r="X78" s="270">
        <v>49933.244325767686</v>
      </c>
      <c r="Y78" s="270">
        <v>0</v>
      </c>
      <c r="Z78" s="270">
        <v>225414.70238095237</v>
      </c>
      <c r="AA78" s="270">
        <v>3005.5293650793651</v>
      </c>
      <c r="AB78" s="284">
        <v>0.12567623046303608</v>
      </c>
      <c r="AC78" s="284">
        <v>0</v>
      </c>
      <c r="AE78" s="270">
        <v>0</v>
      </c>
      <c r="AF78" s="270">
        <v>393267.49670672003</v>
      </c>
      <c r="AH78" s="270">
        <v>30432.649519707717</v>
      </c>
      <c r="AJ78" s="284">
        <v>8.0276230463036086E-2</v>
      </c>
      <c r="AK78" s="270">
        <v>-16075.175177721072</v>
      </c>
      <c r="AL78" s="270">
        <v>377192.32152899896</v>
      </c>
      <c r="AN78" s="270">
        <v>377192.32152899896</v>
      </c>
      <c r="AO78" s="270">
        <v>14357.474341986643</v>
      </c>
      <c r="AP78" s="284">
        <v>3.9570274060767137E-2</v>
      </c>
    </row>
    <row r="79" spans="1:42" x14ac:dyDescent="0.2">
      <c r="A79" s="270">
        <v>110</v>
      </c>
      <c r="B79" s="279" t="s">
        <v>248</v>
      </c>
      <c r="C79" s="286">
        <v>110</v>
      </c>
      <c r="D79" s="281" t="s">
        <v>122</v>
      </c>
      <c r="E79" s="282">
        <v>71</v>
      </c>
      <c r="F79" s="283">
        <v>339987.79033409985</v>
      </c>
      <c r="G79" s="270">
        <v>0</v>
      </c>
      <c r="H79" s="270">
        <v>0</v>
      </c>
      <c r="I79" s="270">
        <v>0</v>
      </c>
      <c r="K79" s="270">
        <v>339987.79033409985</v>
      </c>
      <c r="L79" s="270">
        <v>114000</v>
      </c>
      <c r="M79" s="270">
        <v>4535.6000000000004</v>
      </c>
      <c r="N79" s="270">
        <v>0</v>
      </c>
      <c r="P79" s="270">
        <v>221452.19033409984</v>
      </c>
      <c r="Q79" s="270">
        <v>4788.5604272408427</v>
      </c>
      <c r="R79" s="270">
        <v>3119.0449342830962</v>
      </c>
      <c r="T79" s="270">
        <v>70</v>
      </c>
      <c r="U79" s="270">
        <v>330439.30307692307</v>
      </c>
      <c r="V79" s="270">
        <v>114000</v>
      </c>
      <c r="W79" s="270">
        <v>6048.68</v>
      </c>
      <c r="X79" s="270">
        <v>0</v>
      </c>
      <c r="Y79" s="270">
        <v>0</v>
      </c>
      <c r="Z79" s="270">
        <v>210390.62307692308</v>
      </c>
      <c r="AA79" s="270">
        <v>3005.5803296703298</v>
      </c>
      <c r="AB79" s="284">
        <v>-3.6377996150557514E-2</v>
      </c>
      <c r="AC79" s="284">
        <v>2.1377996150557514E-2</v>
      </c>
      <c r="AE79" s="270">
        <v>4667.5251418963962</v>
      </c>
      <c r="AF79" s="270">
        <v>335106.82821881946</v>
      </c>
      <c r="AH79" s="270">
        <v>-4880.9621152803884</v>
      </c>
      <c r="AJ79" s="284">
        <v>0</v>
      </c>
      <c r="AK79" s="270">
        <v>0</v>
      </c>
      <c r="AL79" s="270">
        <v>0</v>
      </c>
      <c r="AN79" s="270">
        <v>335106.82821881946</v>
      </c>
      <c r="AO79" s="270">
        <v>-4880.9621152803884</v>
      </c>
      <c r="AP79" s="284">
        <v>-1.4356286472769965E-2</v>
      </c>
    </row>
    <row r="80" spans="1:42" x14ac:dyDescent="0.2">
      <c r="A80" s="270">
        <v>111</v>
      </c>
      <c r="B80" s="279" t="s">
        <v>249</v>
      </c>
      <c r="C80" s="286">
        <v>111</v>
      </c>
      <c r="D80" s="281" t="s">
        <v>122</v>
      </c>
      <c r="E80" s="282">
        <v>163</v>
      </c>
      <c r="F80" s="270">
        <v>641981.50718027994</v>
      </c>
      <c r="G80" s="270">
        <v>0</v>
      </c>
      <c r="H80" s="270">
        <v>0</v>
      </c>
      <c r="I80" s="270">
        <v>0</v>
      </c>
      <c r="K80" s="270">
        <v>641981.50718027994</v>
      </c>
      <c r="L80" s="270">
        <v>114000</v>
      </c>
      <c r="M80" s="270">
        <v>12694.75</v>
      </c>
      <c r="N80" s="270">
        <v>0</v>
      </c>
      <c r="P80" s="270">
        <v>515286.75718027994</v>
      </c>
      <c r="Q80" s="270">
        <v>3938.5368538667481</v>
      </c>
      <c r="R80" s="270">
        <v>3161.2684489587728</v>
      </c>
      <c r="T80" s="270">
        <v>153</v>
      </c>
      <c r="U80" s="270">
        <v>583202.3125</v>
      </c>
      <c r="V80" s="270">
        <v>114000</v>
      </c>
      <c r="W80" s="270">
        <v>2559.5500000000002</v>
      </c>
      <c r="X80" s="270">
        <v>0</v>
      </c>
      <c r="Y80" s="270">
        <v>0</v>
      </c>
      <c r="Z80" s="270">
        <v>466642.76250000001</v>
      </c>
      <c r="AA80" s="270">
        <v>3049.9526960784315</v>
      </c>
      <c r="AB80" s="284">
        <v>-3.5212369552799404E-2</v>
      </c>
      <c r="AC80" s="284">
        <v>2.0212369552799404E-2</v>
      </c>
      <c r="AE80" s="270">
        <v>9776.1991003318344</v>
      </c>
      <c r="AF80" s="270">
        <v>592978.51160033187</v>
      </c>
      <c r="AH80" s="270">
        <v>-49002.995579948067</v>
      </c>
      <c r="AJ80" s="284">
        <v>0</v>
      </c>
      <c r="AK80" s="270">
        <v>0</v>
      </c>
      <c r="AL80" s="270">
        <v>0</v>
      </c>
      <c r="AN80" s="270">
        <v>592978.51160033187</v>
      </c>
      <c r="AO80" s="270">
        <v>-49002.995579948067</v>
      </c>
      <c r="AP80" s="284">
        <v>-7.633085226267608E-2</v>
      </c>
    </row>
    <row r="81" spans="1:42" x14ac:dyDescent="0.2">
      <c r="A81" s="270">
        <v>112</v>
      </c>
      <c r="B81" s="279" t="s">
        <v>250</v>
      </c>
      <c r="C81" s="286">
        <v>112</v>
      </c>
      <c r="D81" s="281" t="s">
        <v>122</v>
      </c>
      <c r="E81" s="282">
        <v>71</v>
      </c>
      <c r="F81" s="270">
        <v>329932.78232669586</v>
      </c>
      <c r="G81" s="270">
        <v>0</v>
      </c>
      <c r="H81" s="270">
        <v>0</v>
      </c>
      <c r="I81" s="270">
        <v>0</v>
      </c>
      <c r="K81" s="270">
        <v>329932.78232669586</v>
      </c>
      <c r="L81" s="270">
        <v>114000</v>
      </c>
      <c r="M81" s="270">
        <v>9490.25</v>
      </c>
      <c r="N81" s="270">
        <v>0</v>
      </c>
      <c r="P81" s="270">
        <v>206442.53232669586</v>
      </c>
      <c r="Q81" s="270">
        <v>4646.9405961506463</v>
      </c>
      <c r="R81" s="270">
        <v>2907.6413003759981</v>
      </c>
      <c r="T81" s="270">
        <v>67</v>
      </c>
      <c r="U81" s="270">
        <v>320444.54718614719</v>
      </c>
      <c r="V81" s="270">
        <v>114000</v>
      </c>
      <c r="W81" s="270">
        <v>10064.25</v>
      </c>
      <c r="X81" s="270">
        <v>0</v>
      </c>
      <c r="Y81" s="270">
        <v>0</v>
      </c>
      <c r="Z81" s="270">
        <v>196380.29718614719</v>
      </c>
      <c r="AA81" s="270">
        <v>2931.0492117335402</v>
      </c>
      <c r="AB81" s="284">
        <v>8.0504811080084719E-3</v>
      </c>
      <c r="AC81" s="284">
        <v>0</v>
      </c>
      <c r="AE81" s="270">
        <v>0</v>
      </c>
      <c r="AF81" s="270">
        <v>320444.54718614719</v>
      </c>
      <c r="AH81" s="270">
        <v>-9488.2351405486697</v>
      </c>
      <c r="AJ81" s="284">
        <v>0</v>
      </c>
      <c r="AK81" s="270">
        <v>0</v>
      </c>
      <c r="AL81" s="270">
        <v>0</v>
      </c>
      <c r="AN81" s="270">
        <v>320444.54718614719</v>
      </c>
      <c r="AO81" s="270">
        <v>-9488.2351405486697</v>
      </c>
      <c r="AP81" s="284">
        <v>-2.8758085430727286E-2</v>
      </c>
    </row>
    <row r="82" spans="1:42" x14ac:dyDescent="0.2">
      <c r="A82" s="270">
        <v>113</v>
      </c>
      <c r="B82" s="279" t="s">
        <v>251</v>
      </c>
      <c r="C82" s="286">
        <v>113</v>
      </c>
      <c r="D82" s="281" t="s">
        <v>122</v>
      </c>
      <c r="E82" s="282">
        <v>321</v>
      </c>
      <c r="F82" s="270">
        <v>1058772.3373638161</v>
      </c>
      <c r="G82" s="270">
        <v>0</v>
      </c>
      <c r="H82" s="270">
        <v>0</v>
      </c>
      <c r="I82" s="270">
        <v>0</v>
      </c>
      <c r="K82" s="270">
        <v>1058772.3373638161</v>
      </c>
      <c r="L82" s="270">
        <v>114000</v>
      </c>
      <c r="M82" s="270">
        <v>10846</v>
      </c>
      <c r="N82" s="270">
        <v>0</v>
      </c>
      <c r="P82" s="270">
        <v>933926.3373638161</v>
      </c>
      <c r="Q82" s="270">
        <v>3298.3561911645361</v>
      </c>
      <c r="R82" s="270">
        <v>2909.4278422548787</v>
      </c>
      <c r="T82" s="270">
        <v>331</v>
      </c>
      <c r="U82" s="270">
        <v>1108129.4507261969</v>
      </c>
      <c r="V82" s="270">
        <v>114000</v>
      </c>
      <c r="W82" s="270">
        <v>10934</v>
      </c>
      <c r="X82" s="270">
        <v>0</v>
      </c>
      <c r="Y82" s="270">
        <v>0</v>
      </c>
      <c r="Z82" s="270">
        <v>983195.45072619687</v>
      </c>
      <c r="AA82" s="270">
        <v>2970.3790052150962</v>
      </c>
      <c r="AB82" s="284">
        <v>2.0949535876091312E-2</v>
      </c>
      <c r="AC82" s="284">
        <v>0</v>
      </c>
      <c r="AE82" s="270">
        <v>0</v>
      </c>
      <c r="AF82" s="270">
        <v>1108129.4507261969</v>
      </c>
      <c r="AH82" s="270">
        <v>49357.113362380769</v>
      </c>
      <c r="AJ82" s="284">
        <v>0</v>
      </c>
      <c r="AK82" s="270">
        <v>0</v>
      </c>
      <c r="AL82" s="270">
        <v>0</v>
      </c>
      <c r="AN82" s="270">
        <v>1108129.4507261969</v>
      </c>
      <c r="AO82" s="270">
        <v>49357.113362380769</v>
      </c>
      <c r="AP82" s="284">
        <v>4.6617305364505986E-2</v>
      </c>
    </row>
    <row r="83" spans="1:42" x14ac:dyDescent="0.2">
      <c r="A83" s="270">
        <v>114</v>
      </c>
      <c r="B83" s="279" t="s">
        <v>252</v>
      </c>
      <c r="C83" s="286">
        <v>114</v>
      </c>
      <c r="D83" s="281" t="s">
        <v>122</v>
      </c>
      <c r="E83" s="282">
        <v>38</v>
      </c>
      <c r="F83" s="270">
        <v>230592.10816348271</v>
      </c>
      <c r="G83" s="270">
        <v>0</v>
      </c>
      <c r="H83" s="270">
        <v>0</v>
      </c>
      <c r="I83" s="270">
        <v>0</v>
      </c>
      <c r="K83" s="270">
        <v>230592.10816348271</v>
      </c>
      <c r="L83" s="270">
        <v>114000</v>
      </c>
      <c r="M83" s="270">
        <v>3007.3</v>
      </c>
      <c r="N83" s="270">
        <v>0</v>
      </c>
      <c r="P83" s="270">
        <v>113584.80816348271</v>
      </c>
      <c r="Q83" s="270">
        <v>6068.2133727232294</v>
      </c>
      <c r="R83" s="270">
        <v>2989.0738990390187</v>
      </c>
      <c r="T83" s="270">
        <v>39</v>
      </c>
      <c r="U83" s="270">
        <v>238119.50545454543</v>
      </c>
      <c r="V83" s="270">
        <v>114000</v>
      </c>
      <c r="W83" s="270">
        <v>2951.76</v>
      </c>
      <c r="X83" s="270">
        <v>0</v>
      </c>
      <c r="Y83" s="270">
        <v>0</v>
      </c>
      <c r="Z83" s="270">
        <v>121167.74545454544</v>
      </c>
      <c r="AA83" s="270">
        <v>3106.8652680652676</v>
      </c>
      <c r="AB83" s="284">
        <v>3.9407312433499438E-2</v>
      </c>
      <c r="AC83" s="284">
        <v>0</v>
      </c>
      <c r="AE83" s="270">
        <v>0</v>
      </c>
      <c r="AF83" s="270">
        <v>238119.50545454543</v>
      </c>
      <c r="AH83" s="270">
        <v>7527.3972910627199</v>
      </c>
      <c r="AJ83" s="284">
        <v>0</v>
      </c>
      <c r="AK83" s="270">
        <v>0</v>
      </c>
      <c r="AL83" s="270">
        <v>0</v>
      </c>
      <c r="AN83" s="270">
        <v>238119.50545454543</v>
      </c>
      <c r="AO83" s="270">
        <v>7527.3972910627199</v>
      </c>
      <c r="AP83" s="284">
        <v>3.264377671470884E-2</v>
      </c>
    </row>
    <row r="84" spans="1:42" x14ac:dyDescent="0.2">
      <c r="A84" s="270">
        <v>115</v>
      </c>
      <c r="B84" s="279" t="s">
        <v>253</v>
      </c>
      <c r="C84" s="286">
        <v>115</v>
      </c>
      <c r="D84" s="281" t="s">
        <v>122</v>
      </c>
      <c r="E84" s="282">
        <v>93</v>
      </c>
      <c r="F84" s="270">
        <v>392165.64423076925</v>
      </c>
      <c r="G84" s="270">
        <v>0</v>
      </c>
      <c r="H84" s="270">
        <v>0</v>
      </c>
      <c r="I84" s="270">
        <v>0</v>
      </c>
      <c r="K84" s="270">
        <v>392165.64423076925</v>
      </c>
      <c r="L84" s="270">
        <v>114000</v>
      </c>
      <c r="M84" s="270">
        <v>6532.25</v>
      </c>
      <c r="N84" s="270">
        <v>0</v>
      </c>
      <c r="P84" s="270">
        <v>271633.39423076925</v>
      </c>
      <c r="Q84" s="270">
        <v>4216.8348842018195</v>
      </c>
      <c r="R84" s="270">
        <v>2920.7891852770886</v>
      </c>
      <c r="T84" s="270">
        <v>98</v>
      </c>
      <c r="U84" s="270">
        <v>408834.40564826701</v>
      </c>
      <c r="V84" s="270">
        <v>114000</v>
      </c>
      <c r="W84" s="270">
        <v>6411.6</v>
      </c>
      <c r="X84" s="270">
        <v>0</v>
      </c>
      <c r="Y84" s="270">
        <v>0</v>
      </c>
      <c r="Z84" s="270">
        <v>288422.80564826704</v>
      </c>
      <c r="AA84" s="270">
        <v>2943.0898535537453</v>
      </c>
      <c r="AB84" s="284">
        <v>7.6351516189762823E-3</v>
      </c>
      <c r="AC84" s="284">
        <v>0</v>
      </c>
      <c r="AE84" s="270">
        <v>0</v>
      </c>
      <c r="AF84" s="270">
        <v>408834.40564826701</v>
      </c>
      <c r="AH84" s="270">
        <v>16668.761417497764</v>
      </c>
      <c r="AJ84" s="284">
        <v>0</v>
      </c>
      <c r="AK84" s="270">
        <v>0</v>
      </c>
      <c r="AL84" s="270">
        <v>0</v>
      </c>
      <c r="AN84" s="270">
        <v>408834.40564826701</v>
      </c>
      <c r="AO84" s="270">
        <v>16668.761417497764</v>
      </c>
      <c r="AP84" s="284">
        <v>4.250438982280931E-2</v>
      </c>
    </row>
    <row r="85" spans="1:42" x14ac:dyDescent="0.2">
      <c r="A85" s="270">
        <v>119</v>
      </c>
      <c r="B85" s="279" t="s">
        <v>254</v>
      </c>
      <c r="C85" s="286">
        <v>119</v>
      </c>
      <c r="D85" s="281" t="s">
        <v>122</v>
      </c>
      <c r="E85" s="282">
        <v>52</v>
      </c>
      <c r="F85" s="270">
        <v>286295.74190015695</v>
      </c>
      <c r="G85" s="270">
        <v>0</v>
      </c>
      <c r="H85" s="270">
        <v>0</v>
      </c>
      <c r="I85" s="270">
        <v>0</v>
      </c>
      <c r="K85" s="270">
        <v>286295.74190015695</v>
      </c>
      <c r="L85" s="270">
        <v>114000</v>
      </c>
      <c r="M85" s="270">
        <v>4239.8</v>
      </c>
      <c r="N85" s="270">
        <v>64619.492656875831</v>
      </c>
      <c r="P85" s="270">
        <v>103436.44924328112</v>
      </c>
      <c r="Q85" s="270">
        <v>5505.6873442337874</v>
      </c>
      <c r="R85" s="270">
        <v>1989.1624854477138</v>
      </c>
      <c r="T85" s="270">
        <v>53</v>
      </c>
      <c r="U85" s="270">
        <v>343042.42662540177</v>
      </c>
      <c r="V85" s="270">
        <v>114000</v>
      </c>
      <c r="W85" s="270">
        <v>4161.49</v>
      </c>
      <c r="X85" s="270">
        <v>64619.492656875831</v>
      </c>
      <c r="Y85" s="270">
        <v>0</v>
      </c>
      <c r="Z85" s="270">
        <v>160261.44396852594</v>
      </c>
      <c r="AA85" s="270">
        <v>3023.8008295948289</v>
      </c>
      <c r="AB85" s="284">
        <v>0.52013767186758608</v>
      </c>
      <c r="AC85" s="284">
        <v>0</v>
      </c>
      <c r="AE85" s="270">
        <v>0</v>
      </c>
      <c r="AF85" s="270">
        <v>343042.42662540177</v>
      </c>
      <c r="AH85" s="270">
        <v>56746.684725244821</v>
      </c>
      <c r="AJ85" s="284">
        <v>0.47473767186758609</v>
      </c>
      <c r="AK85" s="270">
        <v>-50049.509467312804</v>
      </c>
      <c r="AL85" s="270">
        <v>292992.917158089</v>
      </c>
      <c r="AN85" s="270">
        <v>292992.917158089</v>
      </c>
      <c r="AO85" s="270">
        <v>6697.1752579320455</v>
      </c>
      <c r="AP85" s="284">
        <v>2.3392507389326193E-2</v>
      </c>
    </row>
    <row r="86" spans="1:42" x14ac:dyDescent="0.2">
      <c r="A86" s="270">
        <v>155</v>
      </c>
      <c r="B86" s="279" t="s">
        <v>255</v>
      </c>
      <c r="C86" s="287">
        <v>155</v>
      </c>
      <c r="D86" s="281" t="s">
        <v>123</v>
      </c>
      <c r="E86" s="282">
        <v>999</v>
      </c>
      <c r="F86" s="270">
        <v>4719281.4107350931</v>
      </c>
      <c r="G86" s="270">
        <v>0</v>
      </c>
      <c r="H86" s="270">
        <v>0</v>
      </c>
      <c r="I86" s="270">
        <v>0</v>
      </c>
      <c r="K86" s="270">
        <v>4719281.4107350931</v>
      </c>
      <c r="L86" s="270">
        <v>114000</v>
      </c>
      <c r="M86" s="270">
        <v>32192.899999999998</v>
      </c>
      <c r="N86" s="270">
        <v>0</v>
      </c>
      <c r="P86" s="270">
        <v>4573088.5107350927</v>
      </c>
      <c r="Q86" s="270">
        <v>4724.0054161512444</v>
      </c>
      <c r="R86" s="270">
        <v>4577.6661769120046</v>
      </c>
      <c r="T86" s="270">
        <v>1172</v>
      </c>
      <c r="U86" s="270">
        <v>5563998.4251992544</v>
      </c>
      <c r="V86" s="270">
        <v>114000</v>
      </c>
      <c r="W86" s="270">
        <v>32454.1</v>
      </c>
      <c r="X86" s="270">
        <v>0</v>
      </c>
      <c r="Y86" s="270">
        <v>0</v>
      </c>
      <c r="Z86" s="270">
        <v>5417544.3251992548</v>
      </c>
      <c r="AA86" s="270">
        <v>4622.4780931734258</v>
      </c>
      <c r="AB86" s="284">
        <v>9.7892494842536405E-3</v>
      </c>
      <c r="AC86" s="284">
        <v>0</v>
      </c>
      <c r="AE86" s="270">
        <v>0</v>
      </c>
      <c r="AF86" s="270">
        <v>5563998.4251992544</v>
      </c>
      <c r="AH86" s="270">
        <v>844717.01446416136</v>
      </c>
      <c r="AJ86" s="284">
        <v>0</v>
      </c>
      <c r="AK86" s="270">
        <v>0</v>
      </c>
      <c r="AL86" s="270">
        <v>0</v>
      </c>
      <c r="AN86" s="270">
        <v>5563998.4251992544</v>
      </c>
      <c r="AO86" s="270">
        <v>844717.01446416136</v>
      </c>
      <c r="AP86" s="284">
        <v>0.17899271964215949</v>
      </c>
    </row>
    <row r="87" spans="1:42" x14ac:dyDescent="0.2">
      <c r="A87" s="270">
        <v>156</v>
      </c>
      <c r="B87" s="279" t="s">
        <v>256</v>
      </c>
      <c r="C87" s="287">
        <v>156</v>
      </c>
      <c r="D87" s="281" t="s">
        <v>123</v>
      </c>
      <c r="E87" s="282">
        <v>1002</v>
      </c>
      <c r="F87" s="270">
        <v>4619890.4281811649</v>
      </c>
      <c r="G87" s="270">
        <v>0</v>
      </c>
      <c r="H87" s="270">
        <v>0</v>
      </c>
      <c r="I87" s="270">
        <v>0</v>
      </c>
      <c r="K87" s="270">
        <v>4619890.4281811649</v>
      </c>
      <c r="L87" s="270">
        <v>114000</v>
      </c>
      <c r="M87" s="270">
        <v>19818.600000000002</v>
      </c>
      <c r="N87" s="270">
        <v>0</v>
      </c>
      <c r="P87" s="270">
        <v>4486071.8281811653</v>
      </c>
      <c r="Q87" s="270">
        <v>4610.6690900011627</v>
      </c>
      <c r="R87" s="270">
        <v>4477.1175929951751</v>
      </c>
      <c r="T87" s="270">
        <v>922</v>
      </c>
      <c r="U87" s="270">
        <v>4318237.6102764197</v>
      </c>
      <c r="V87" s="270">
        <v>114000</v>
      </c>
      <c r="W87" s="270">
        <v>26589.5</v>
      </c>
      <c r="X87" s="270">
        <v>0</v>
      </c>
      <c r="Y87" s="270">
        <v>0</v>
      </c>
      <c r="Z87" s="270">
        <v>4177648.1102764197</v>
      </c>
      <c r="AA87" s="270">
        <v>4531.071703119761</v>
      </c>
      <c r="AB87" s="284">
        <v>1.2051081751571952E-2</v>
      </c>
      <c r="AC87" s="284">
        <v>0</v>
      </c>
      <c r="AE87" s="270">
        <v>0</v>
      </c>
      <c r="AF87" s="270">
        <v>4318237.6102764197</v>
      </c>
      <c r="AH87" s="270">
        <v>-301652.81790474523</v>
      </c>
      <c r="AJ87" s="284">
        <v>0</v>
      </c>
      <c r="AK87" s="270">
        <v>0</v>
      </c>
      <c r="AL87" s="270">
        <v>0</v>
      </c>
      <c r="AN87" s="270">
        <v>4318237.6102764197</v>
      </c>
      <c r="AO87" s="270">
        <v>-301652.81790474523</v>
      </c>
      <c r="AP87" s="284">
        <v>-6.5294366304593274E-2</v>
      </c>
    </row>
    <row r="88" spans="1:42" x14ac:dyDescent="0.2">
      <c r="A88" s="270">
        <v>157</v>
      </c>
      <c r="B88" s="279" t="s">
        <v>258</v>
      </c>
      <c r="C88" s="288">
        <v>157</v>
      </c>
      <c r="D88" s="281" t="s">
        <v>123</v>
      </c>
      <c r="E88" s="282">
        <v>893</v>
      </c>
      <c r="F88" s="270">
        <v>4526664.3535727859</v>
      </c>
      <c r="G88" s="270">
        <v>0</v>
      </c>
      <c r="H88" s="270">
        <v>0</v>
      </c>
      <c r="I88" s="270">
        <v>0</v>
      </c>
      <c r="K88" s="270">
        <v>4526664.3535727859</v>
      </c>
      <c r="L88" s="270">
        <v>114000</v>
      </c>
      <c r="M88" s="270">
        <v>128180</v>
      </c>
      <c r="N88" s="270">
        <v>0</v>
      </c>
      <c r="P88" s="270">
        <v>4284484.3535727859</v>
      </c>
      <c r="Q88" s="270">
        <v>5069.0530275171177</v>
      </c>
      <c r="R88" s="270">
        <v>4797.8548192304434</v>
      </c>
      <c r="T88" s="270">
        <v>897</v>
      </c>
      <c r="U88" s="270">
        <v>4654364.2687701276</v>
      </c>
      <c r="V88" s="270">
        <v>114000</v>
      </c>
      <c r="W88" s="270">
        <v>129220</v>
      </c>
      <c r="X88" s="270">
        <v>0</v>
      </c>
      <c r="Y88" s="270">
        <v>0</v>
      </c>
      <c r="Z88" s="270">
        <v>4411144.2687701276</v>
      </c>
      <c r="AA88" s="270">
        <v>4917.6636218173107</v>
      </c>
      <c r="AB88" s="284">
        <v>2.4971327207871669E-2</v>
      </c>
      <c r="AC88" s="284">
        <v>0</v>
      </c>
      <c r="AE88" s="270">
        <v>0</v>
      </c>
      <c r="AF88" s="270">
        <v>4654364.2687701276</v>
      </c>
      <c r="AH88" s="270">
        <v>127699.9151973417</v>
      </c>
      <c r="AJ88" s="284">
        <v>0</v>
      </c>
      <c r="AK88" s="270">
        <v>0</v>
      </c>
      <c r="AL88" s="270">
        <v>0</v>
      </c>
      <c r="AN88" s="270">
        <v>4654364.2687701276</v>
      </c>
      <c r="AO88" s="270">
        <v>127699.9151973417</v>
      </c>
      <c r="AP88" s="284">
        <v>2.8210599510553786E-2</v>
      </c>
    </row>
    <row r="89" spans="1:42" x14ac:dyDescent="0.2">
      <c r="A89" s="270">
        <v>159</v>
      </c>
      <c r="B89" s="279" t="s">
        <v>259</v>
      </c>
      <c r="C89" s="287">
        <v>159</v>
      </c>
      <c r="D89" s="281" t="s">
        <v>123</v>
      </c>
      <c r="E89" s="282">
        <v>645</v>
      </c>
      <c r="F89" s="283">
        <v>2888615.4538917751</v>
      </c>
      <c r="G89" s="270">
        <v>0</v>
      </c>
      <c r="H89" s="270">
        <v>0</v>
      </c>
      <c r="I89" s="270">
        <v>0</v>
      </c>
      <c r="K89" s="270">
        <v>2888615.4538917751</v>
      </c>
      <c r="L89" s="270">
        <v>114000</v>
      </c>
      <c r="M89" s="270">
        <v>8923.3000000000011</v>
      </c>
      <c r="N89" s="270">
        <v>0</v>
      </c>
      <c r="P89" s="270">
        <v>2765692.1538917753</v>
      </c>
      <c r="Q89" s="270">
        <v>4478.473571925233</v>
      </c>
      <c r="R89" s="270">
        <v>4287.8948122353104</v>
      </c>
      <c r="T89" s="270">
        <v>667</v>
      </c>
      <c r="U89" s="270">
        <v>3014508.8643053342</v>
      </c>
      <c r="V89" s="270">
        <v>114000</v>
      </c>
      <c r="W89" s="270">
        <v>10138.799999999999</v>
      </c>
      <c r="X89" s="270">
        <v>0</v>
      </c>
      <c r="Y89" s="270">
        <v>0</v>
      </c>
      <c r="Z89" s="270">
        <v>2890370.0643053344</v>
      </c>
      <c r="AA89" s="270">
        <v>4333.3884022568727</v>
      </c>
      <c r="AB89" s="284">
        <v>1.0609772863771863E-2</v>
      </c>
      <c r="AC89" s="284">
        <v>0</v>
      </c>
      <c r="AE89" s="270">
        <v>0</v>
      </c>
      <c r="AF89" s="270">
        <v>3014508.8643053342</v>
      </c>
      <c r="AH89" s="270">
        <v>125893.41041355906</v>
      </c>
      <c r="AJ89" s="284">
        <v>0</v>
      </c>
      <c r="AK89" s="270">
        <v>0</v>
      </c>
      <c r="AL89" s="270">
        <v>0</v>
      </c>
      <c r="AN89" s="270">
        <v>3014508.8643053342</v>
      </c>
      <c r="AO89" s="270">
        <v>125893.41041355906</v>
      </c>
      <c r="AP89" s="284">
        <v>4.3582613339530993E-2</v>
      </c>
    </row>
    <row r="90" spans="1:42" x14ac:dyDescent="0.2">
      <c r="A90" s="270">
        <v>165</v>
      </c>
      <c r="B90" s="279" t="s">
        <v>260</v>
      </c>
      <c r="C90" s="287">
        <v>165</v>
      </c>
      <c r="D90" s="281" t="s">
        <v>123</v>
      </c>
      <c r="E90" s="282">
        <v>798</v>
      </c>
      <c r="F90" s="270">
        <v>3547299.4284613011</v>
      </c>
      <c r="G90" s="270">
        <v>0</v>
      </c>
      <c r="H90" s="270">
        <v>0</v>
      </c>
      <c r="I90" s="270">
        <v>0</v>
      </c>
      <c r="K90" s="270">
        <v>3547299.4284613011</v>
      </c>
      <c r="L90" s="270">
        <v>114000</v>
      </c>
      <c r="M90" s="270">
        <v>25636</v>
      </c>
      <c r="N90" s="270">
        <v>0</v>
      </c>
      <c r="P90" s="270">
        <v>3407663.4284613011</v>
      </c>
      <c r="Q90" s="270">
        <v>4445.2373790241872</v>
      </c>
      <c r="R90" s="270">
        <v>4270.2549228838361</v>
      </c>
      <c r="T90" s="270">
        <v>791</v>
      </c>
      <c r="U90" s="270">
        <v>3566727.7316312455</v>
      </c>
      <c r="V90" s="270">
        <v>114000</v>
      </c>
      <c r="W90" s="270">
        <v>25844</v>
      </c>
      <c r="X90" s="270">
        <v>0</v>
      </c>
      <c r="Y90" s="270">
        <v>0</v>
      </c>
      <c r="Z90" s="270">
        <v>3426883.7316312455</v>
      </c>
      <c r="AA90" s="270">
        <v>4332.3435292430413</v>
      </c>
      <c r="AB90" s="284">
        <v>1.4539789188340733E-2</v>
      </c>
      <c r="AC90" s="284">
        <v>0</v>
      </c>
      <c r="AE90" s="270">
        <v>0</v>
      </c>
      <c r="AF90" s="270">
        <v>3566727.7316312455</v>
      </c>
      <c r="AH90" s="270">
        <v>19428.303169944324</v>
      </c>
      <c r="AJ90" s="284">
        <v>0</v>
      </c>
      <c r="AK90" s="270">
        <v>0</v>
      </c>
      <c r="AL90" s="270">
        <v>0</v>
      </c>
      <c r="AN90" s="270">
        <v>3566727.7316312455</v>
      </c>
      <c r="AO90" s="270">
        <v>19428.303169944324</v>
      </c>
      <c r="AP90" s="284">
        <v>5.4769278888790246E-3</v>
      </c>
    </row>
    <row r="91" spans="1:42" x14ac:dyDescent="0.2">
      <c r="A91" s="270">
        <v>166</v>
      </c>
      <c r="B91" s="279" t="s">
        <v>261</v>
      </c>
      <c r="C91" s="287">
        <v>166</v>
      </c>
      <c r="D91" s="281" t="s">
        <v>123</v>
      </c>
      <c r="E91" s="282">
        <v>738</v>
      </c>
      <c r="F91" s="270">
        <v>3278202.7185185179</v>
      </c>
      <c r="G91" s="270">
        <v>0</v>
      </c>
      <c r="H91" s="270">
        <v>0</v>
      </c>
      <c r="I91" s="270">
        <v>0</v>
      </c>
      <c r="K91" s="270">
        <v>3278202.7185185179</v>
      </c>
      <c r="L91" s="270">
        <v>114000</v>
      </c>
      <c r="M91" s="270">
        <v>20410.2</v>
      </c>
      <c r="N91" s="270">
        <v>0</v>
      </c>
      <c r="P91" s="270">
        <v>3143792.5185185177</v>
      </c>
      <c r="Q91" s="270">
        <v>4442.0091036836284</v>
      </c>
      <c r="R91" s="270">
        <v>4259.8814614072053</v>
      </c>
      <c r="T91" s="270">
        <v>761</v>
      </c>
      <c r="U91" s="270">
        <v>3422213.4753315654</v>
      </c>
      <c r="V91" s="270">
        <v>114000</v>
      </c>
      <c r="W91" s="270">
        <v>19780.599999999999</v>
      </c>
      <c r="X91" s="270">
        <v>0</v>
      </c>
      <c r="Y91" s="270">
        <v>0</v>
      </c>
      <c r="Z91" s="270">
        <v>3288432.8753315653</v>
      </c>
      <c r="AA91" s="270">
        <v>4321.1995733660515</v>
      </c>
      <c r="AB91" s="284">
        <v>1.4394323530915912E-2</v>
      </c>
      <c r="AC91" s="284">
        <v>0</v>
      </c>
      <c r="AE91" s="270">
        <v>0</v>
      </c>
      <c r="AF91" s="270">
        <v>3422213.4753315654</v>
      </c>
      <c r="AH91" s="270">
        <v>144010.75681304745</v>
      </c>
      <c r="AJ91" s="284">
        <v>0</v>
      </c>
      <c r="AK91" s="270">
        <v>0</v>
      </c>
      <c r="AL91" s="270">
        <v>0</v>
      </c>
      <c r="AN91" s="270">
        <v>3422213.4753315654</v>
      </c>
      <c r="AO91" s="270">
        <v>144010.75681304745</v>
      </c>
      <c r="AP91" s="284">
        <v>4.3929789942376916E-2</v>
      </c>
    </row>
    <row r="92" spans="1:42" x14ac:dyDescent="0.2">
      <c r="A92" s="270">
        <v>167</v>
      </c>
      <c r="B92" s="279" t="s">
        <v>262</v>
      </c>
      <c r="C92" s="286">
        <v>167</v>
      </c>
      <c r="D92" s="281" t="s">
        <v>123</v>
      </c>
      <c r="E92" s="282">
        <v>454</v>
      </c>
      <c r="F92" s="270">
        <v>2462460.584987049</v>
      </c>
      <c r="G92" s="270">
        <v>0</v>
      </c>
      <c r="H92" s="270">
        <v>0</v>
      </c>
      <c r="I92" s="270">
        <v>0</v>
      </c>
      <c r="K92" s="270">
        <v>2462460.584987049</v>
      </c>
      <c r="L92" s="270">
        <v>114000</v>
      </c>
      <c r="M92" s="270">
        <v>24650</v>
      </c>
      <c r="N92" s="270">
        <v>36333.333333333328</v>
      </c>
      <c r="P92" s="270">
        <v>2287477.2516537155</v>
      </c>
      <c r="Q92" s="270">
        <v>5423.9219933635441</v>
      </c>
      <c r="R92" s="270">
        <v>5038.4961490169944</v>
      </c>
      <c r="T92" s="270">
        <v>382</v>
      </c>
      <c r="U92" s="270">
        <v>1946042.5140303844</v>
      </c>
      <c r="V92" s="270">
        <v>114000</v>
      </c>
      <c r="W92" s="270">
        <v>15605.8</v>
      </c>
      <c r="X92" s="270">
        <v>36333.333333333328</v>
      </c>
      <c r="Y92" s="270">
        <v>0</v>
      </c>
      <c r="Z92" s="270">
        <v>1780103.3806970511</v>
      </c>
      <c r="AA92" s="270">
        <v>4659.9564939713382</v>
      </c>
      <c r="AB92" s="284">
        <v>-7.5129491786851701E-2</v>
      </c>
      <c r="AC92" s="284">
        <v>6.0129491786851702E-2</v>
      </c>
      <c r="AE92" s="270">
        <v>115731.56529357329</v>
      </c>
      <c r="AF92" s="270">
        <v>2061774.0793239577</v>
      </c>
      <c r="AH92" s="270">
        <v>-400686.50566309132</v>
      </c>
      <c r="AJ92" s="284">
        <v>0</v>
      </c>
      <c r="AK92" s="270">
        <v>0</v>
      </c>
      <c r="AL92" s="270">
        <v>0</v>
      </c>
      <c r="AN92" s="270">
        <v>2061774.0793239577</v>
      </c>
      <c r="AO92" s="270">
        <v>-400686.50566309132</v>
      </c>
      <c r="AP92" s="284">
        <v>-0.16271793672798976</v>
      </c>
    </row>
    <row r="93" spans="1:42" x14ac:dyDescent="0.2">
      <c r="A93" s="270">
        <v>169</v>
      </c>
      <c r="B93" s="279" t="s">
        <v>528</v>
      </c>
      <c r="C93" s="286">
        <v>169</v>
      </c>
      <c r="D93" s="281" t="s">
        <v>123</v>
      </c>
      <c r="E93" s="282">
        <v>930</v>
      </c>
      <c r="F93" s="270">
        <v>5283024.9991635475</v>
      </c>
      <c r="G93" s="270">
        <v>0</v>
      </c>
      <c r="H93" s="270">
        <v>0</v>
      </c>
      <c r="I93" s="270">
        <v>0</v>
      </c>
      <c r="K93" s="270">
        <v>5283024.9991635475</v>
      </c>
      <c r="L93" s="270">
        <v>114000</v>
      </c>
      <c r="M93" s="270">
        <v>20336.25</v>
      </c>
      <c r="N93" s="270">
        <v>0</v>
      </c>
      <c r="P93" s="270">
        <v>5148688.7491635475</v>
      </c>
      <c r="Q93" s="270">
        <v>5680.6720421113414</v>
      </c>
      <c r="R93" s="270">
        <v>5536.2244614661804</v>
      </c>
      <c r="T93" s="270">
        <v>990</v>
      </c>
      <c r="U93" s="270">
        <v>5598809.3445393341</v>
      </c>
      <c r="V93" s="270">
        <v>114000</v>
      </c>
      <c r="W93" s="270">
        <v>5096.66</v>
      </c>
      <c r="X93" s="270">
        <v>0</v>
      </c>
      <c r="Y93" s="270">
        <v>0</v>
      </c>
      <c r="Z93" s="270">
        <v>5479712.6845393339</v>
      </c>
      <c r="AA93" s="270">
        <v>5535.0633177164991</v>
      </c>
      <c r="AB93" s="284">
        <v>-2.0973567053922818E-4</v>
      </c>
      <c r="AC93" s="284">
        <v>0</v>
      </c>
      <c r="AE93" s="270">
        <v>0</v>
      </c>
      <c r="AF93" s="270">
        <v>5598809.3445393341</v>
      </c>
      <c r="AH93" s="270">
        <v>315784.34537578654</v>
      </c>
      <c r="AJ93" s="284">
        <v>0</v>
      </c>
      <c r="AK93" s="270">
        <v>0</v>
      </c>
      <c r="AL93" s="270">
        <v>0</v>
      </c>
      <c r="AN93" s="270">
        <v>5598809.3445393341</v>
      </c>
      <c r="AO93" s="270">
        <v>315784.34537578654</v>
      </c>
      <c r="AP93" s="284">
        <v>5.9773396004331639E-2</v>
      </c>
    </row>
    <row r="94" spans="1:42" x14ac:dyDescent="0.2">
      <c r="A94" s="270">
        <v>170</v>
      </c>
      <c r="B94" s="279" t="s">
        <v>263</v>
      </c>
      <c r="C94" s="287">
        <v>170</v>
      </c>
      <c r="D94" s="281" t="s">
        <v>123</v>
      </c>
      <c r="E94" s="282">
        <v>642</v>
      </c>
      <c r="F94" s="270">
        <v>3562814.9031389048</v>
      </c>
      <c r="G94" s="270">
        <v>0</v>
      </c>
      <c r="H94" s="270">
        <v>0</v>
      </c>
      <c r="I94" s="270">
        <v>0</v>
      </c>
      <c r="K94" s="270">
        <v>3562814.9031389048</v>
      </c>
      <c r="L94" s="270">
        <v>114000</v>
      </c>
      <c r="M94" s="270">
        <v>40968.30000000001</v>
      </c>
      <c r="N94" s="270">
        <v>0</v>
      </c>
      <c r="P94" s="270">
        <v>3407846.603138905</v>
      </c>
      <c r="Q94" s="270">
        <v>5549.5559238923752</v>
      </c>
      <c r="R94" s="270">
        <v>5308.1722790325621</v>
      </c>
      <c r="T94" s="270">
        <v>550</v>
      </c>
      <c r="U94" s="270">
        <v>3168777.944128654</v>
      </c>
      <c r="V94" s="270">
        <v>114000</v>
      </c>
      <c r="W94" s="270">
        <v>41300.699999999997</v>
      </c>
      <c r="X94" s="270">
        <v>0</v>
      </c>
      <c r="Y94" s="270">
        <v>0</v>
      </c>
      <c r="Z94" s="270">
        <v>3013477.2441286538</v>
      </c>
      <c r="AA94" s="270">
        <v>5479.0495347793703</v>
      </c>
      <c r="AB94" s="284">
        <v>3.219135453115915E-2</v>
      </c>
      <c r="AC94" s="284">
        <v>0</v>
      </c>
      <c r="AE94" s="270">
        <v>0</v>
      </c>
      <c r="AF94" s="270">
        <v>3168777.944128654</v>
      </c>
      <c r="AH94" s="270">
        <v>-394036.95901025087</v>
      </c>
      <c r="AJ94" s="284">
        <v>0</v>
      </c>
      <c r="AK94" s="270">
        <v>0</v>
      </c>
      <c r="AL94" s="270">
        <v>0</v>
      </c>
      <c r="AN94" s="270">
        <v>3168777.944128654</v>
      </c>
      <c r="AO94" s="270">
        <v>-394036.95901025087</v>
      </c>
      <c r="AP94" s="284">
        <v>-0.11059708958304208</v>
      </c>
    </row>
    <row r="95" spans="1:42" x14ac:dyDescent="0.2">
      <c r="A95" s="270">
        <v>171</v>
      </c>
      <c r="B95" s="279" t="s">
        <v>264</v>
      </c>
      <c r="C95" s="286">
        <v>171</v>
      </c>
      <c r="D95" s="281" t="s">
        <v>123</v>
      </c>
      <c r="E95" s="282">
        <v>924</v>
      </c>
      <c r="F95" s="270">
        <v>4585322.459477081</v>
      </c>
      <c r="G95" s="270">
        <v>0</v>
      </c>
      <c r="H95" s="270">
        <v>0</v>
      </c>
      <c r="I95" s="270">
        <v>0</v>
      </c>
      <c r="K95" s="270">
        <v>4585322.459477081</v>
      </c>
      <c r="L95" s="270">
        <v>114000</v>
      </c>
      <c r="M95" s="270">
        <v>58174</v>
      </c>
      <c r="N95" s="270">
        <v>0</v>
      </c>
      <c r="P95" s="270">
        <v>4413148.459477081</v>
      </c>
      <c r="Q95" s="270">
        <v>4962.4701942392649</v>
      </c>
      <c r="R95" s="270">
        <v>4776.1346964037675</v>
      </c>
      <c r="T95" s="270">
        <v>749</v>
      </c>
      <c r="U95" s="270">
        <v>3932382.6630147025</v>
      </c>
      <c r="V95" s="270">
        <v>114000</v>
      </c>
      <c r="W95" s="270">
        <v>162022</v>
      </c>
      <c r="X95" s="270">
        <v>0</v>
      </c>
      <c r="Y95" s="270">
        <v>0</v>
      </c>
      <c r="Z95" s="270">
        <v>3656360.6630147025</v>
      </c>
      <c r="AA95" s="270">
        <v>4881.6564259208308</v>
      </c>
      <c r="AB95" s="284">
        <v>2.2093541372800219E-2</v>
      </c>
      <c r="AC95" s="284">
        <v>0</v>
      </c>
      <c r="AE95" s="270">
        <v>0</v>
      </c>
      <c r="AF95" s="270">
        <v>3932382.6630147025</v>
      </c>
      <c r="AH95" s="270">
        <v>-652939.79646237846</v>
      </c>
      <c r="AJ95" s="284">
        <v>0</v>
      </c>
      <c r="AK95" s="270">
        <v>0</v>
      </c>
      <c r="AL95" s="270">
        <v>0</v>
      </c>
      <c r="AN95" s="270">
        <v>3932382.6630147025</v>
      </c>
      <c r="AO95" s="270">
        <v>-652939.79646237846</v>
      </c>
      <c r="AP95" s="284">
        <v>-0.14239779257244234</v>
      </c>
    </row>
    <row r="96" spans="1:42" x14ac:dyDescent="0.2">
      <c r="A96" s="270">
        <v>175</v>
      </c>
      <c r="B96" s="279" t="s">
        <v>527</v>
      </c>
      <c r="C96" s="287">
        <v>175</v>
      </c>
      <c r="D96" s="281" t="s">
        <v>123</v>
      </c>
      <c r="E96" s="282">
        <v>270</v>
      </c>
      <c r="F96" s="270">
        <v>1651301.8986151945</v>
      </c>
      <c r="G96" s="270">
        <v>0</v>
      </c>
      <c r="H96" s="270">
        <v>0</v>
      </c>
      <c r="I96" s="270">
        <v>0</v>
      </c>
      <c r="K96" s="270">
        <v>1651301.8986151945</v>
      </c>
      <c r="L96" s="270">
        <v>114000</v>
      </c>
      <c r="M96" s="270">
        <v>8578.2000000000007</v>
      </c>
      <c r="N96" s="270">
        <v>53999.999999999993</v>
      </c>
      <c r="P96" s="270">
        <v>1474723.6986151945</v>
      </c>
      <c r="Q96" s="270">
        <v>6115.9329578340539</v>
      </c>
      <c r="R96" s="270">
        <v>5461.9396245007201</v>
      </c>
      <c r="T96" s="270">
        <v>276</v>
      </c>
      <c r="U96" s="270">
        <v>1420393.9660048999</v>
      </c>
      <c r="V96" s="270">
        <v>114000</v>
      </c>
      <c r="W96" s="270">
        <v>8647.7999999999993</v>
      </c>
      <c r="X96" s="270">
        <v>53999.999999999993</v>
      </c>
      <c r="Y96" s="270">
        <v>0</v>
      </c>
      <c r="Z96" s="270">
        <v>1243746.1660048999</v>
      </c>
      <c r="AA96" s="270">
        <v>4506.32668842355</v>
      </c>
      <c r="AB96" s="284">
        <v>-0.17495853154263372</v>
      </c>
      <c r="AC96" s="284">
        <v>0.15995853154263373</v>
      </c>
      <c r="AE96" s="270">
        <v>241136.74031186599</v>
      </c>
      <c r="AF96" s="270">
        <v>1661530.7063167659</v>
      </c>
      <c r="AH96" s="270">
        <v>10228.807701571379</v>
      </c>
      <c r="AJ96" s="284">
        <v>0</v>
      </c>
      <c r="AK96" s="270">
        <v>0</v>
      </c>
      <c r="AL96" s="270">
        <v>0</v>
      </c>
      <c r="AN96" s="270">
        <v>1661530.7063167659</v>
      </c>
      <c r="AO96" s="270">
        <v>10228.807701571379</v>
      </c>
      <c r="AP96" s="284">
        <v>6.1943898387989528E-3</v>
      </c>
    </row>
    <row r="97" spans="1:42" x14ac:dyDescent="0.2">
      <c r="A97" s="270">
        <v>202</v>
      </c>
      <c r="B97" s="279" t="s">
        <v>265</v>
      </c>
      <c r="C97" s="286">
        <v>202</v>
      </c>
      <c r="D97" s="281" t="s">
        <v>122</v>
      </c>
      <c r="E97" s="282">
        <v>73</v>
      </c>
      <c r="F97" s="270">
        <v>330939.08031504235</v>
      </c>
      <c r="G97" s="270">
        <v>0</v>
      </c>
      <c r="H97" s="270">
        <v>0</v>
      </c>
      <c r="I97" s="270">
        <v>0</v>
      </c>
      <c r="K97" s="270">
        <v>330939.08031504235</v>
      </c>
      <c r="L97" s="270">
        <v>114000</v>
      </c>
      <c r="M97" s="270">
        <v>6655.5</v>
      </c>
      <c r="N97" s="270">
        <v>52492.211838006231</v>
      </c>
      <c r="P97" s="270">
        <v>157791.36847703613</v>
      </c>
      <c r="Q97" s="270">
        <v>4533.4120591101691</v>
      </c>
      <c r="R97" s="270">
        <v>2161.5255955758375</v>
      </c>
      <c r="T97" s="270">
        <v>61</v>
      </c>
      <c r="U97" s="270">
        <v>356442.4332665776</v>
      </c>
      <c r="V97" s="270">
        <v>114000</v>
      </c>
      <c r="W97" s="270">
        <v>6653.55</v>
      </c>
      <c r="X97" s="270">
        <v>52492.211838006231</v>
      </c>
      <c r="Y97" s="270">
        <v>0</v>
      </c>
      <c r="Z97" s="270">
        <v>183296.6714285714</v>
      </c>
      <c r="AA97" s="270">
        <v>3004.863466042154</v>
      </c>
      <c r="AB97" s="284">
        <v>0.39015863249199623</v>
      </c>
      <c r="AC97" s="284">
        <v>0</v>
      </c>
      <c r="AE97" s="270">
        <v>0</v>
      </c>
      <c r="AF97" s="270">
        <v>356442.4332665776</v>
      </c>
      <c r="AH97" s="270">
        <v>25503.352951535257</v>
      </c>
      <c r="AJ97" s="284">
        <v>0.34475863249199623</v>
      </c>
      <c r="AK97" s="270">
        <v>-45457.481114057577</v>
      </c>
      <c r="AL97" s="270">
        <v>310984.95215252001</v>
      </c>
      <c r="AN97" s="270">
        <v>310984.95215252001</v>
      </c>
      <c r="AO97" s="270">
        <v>-19954.128162522335</v>
      </c>
      <c r="AP97" s="284">
        <v>-6.0295472337466786E-2</v>
      </c>
    </row>
    <row r="98" spans="1:42" x14ac:dyDescent="0.2">
      <c r="A98" s="270">
        <v>203</v>
      </c>
      <c r="B98" s="279" t="s">
        <v>266</v>
      </c>
      <c r="C98" s="286">
        <v>203</v>
      </c>
      <c r="D98" s="281" t="s">
        <v>122</v>
      </c>
      <c r="E98" s="282">
        <v>40</v>
      </c>
      <c r="F98" s="270">
        <v>242933.55483870968</v>
      </c>
      <c r="G98" s="270">
        <v>0</v>
      </c>
      <c r="H98" s="270">
        <v>0</v>
      </c>
      <c r="I98" s="270">
        <v>0</v>
      </c>
      <c r="K98" s="270">
        <v>242933.55483870968</v>
      </c>
      <c r="L98" s="270">
        <v>114000</v>
      </c>
      <c r="M98" s="270">
        <v>4634.2</v>
      </c>
      <c r="N98" s="270">
        <v>0</v>
      </c>
      <c r="P98" s="270">
        <v>124299.35483870968</v>
      </c>
      <c r="Q98" s="270">
        <v>6073.338870967742</v>
      </c>
      <c r="R98" s="270">
        <v>3107.483870967742</v>
      </c>
      <c r="T98" s="270">
        <v>40</v>
      </c>
      <c r="U98" s="270">
        <v>241338.54181818181</v>
      </c>
      <c r="V98" s="270">
        <v>114000</v>
      </c>
      <c r="W98" s="270">
        <v>4548.6099999999997</v>
      </c>
      <c r="X98" s="270">
        <v>0</v>
      </c>
      <c r="Y98" s="270">
        <v>0</v>
      </c>
      <c r="Z98" s="270">
        <v>122789.93181818181</v>
      </c>
      <c r="AA98" s="270">
        <v>3069.7482954545453</v>
      </c>
      <c r="AB98" s="284">
        <v>-1.2143450160996301E-2</v>
      </c>
      <c r="AC98" s="284">
        <v>0</v>
      </c>
      <c r="AE98" s="270">
        <v>0</v>
      </c>
      <c r="AF98" s="270">
        <v>241338.54181818181</v>
      </c>
      <c r="AH98" s="270">
        <v>-1595.0130205278692</v>
      </c>
      <c r="AJ98" s="284">
        <v>0</v>
      </c>
      <c r="AK98" s="270">
        <v>0</v>
      </c>
      <c r="AL98" s="270">
        <v>0</v>
      </c>
      <c r="AN98" s="270">
        <v>241338.54181818181</v>
      </c>
      <c r="AO98" s="270">
        <v>-1595.0130205278692</v>
      </c>
      <c r="AP98" s="284">
        <v>-6.5656348773508975E-3</v>
      </c>
    </row>
    <row r="99" spans="1:42" x14ac:dyDescent="0.2">
      <c r="A99" s="270">
        <v>205</v>
      </c>
      <c r="B99" s="279" t="s">
        <v>267</v>
      </c>
      <c r="C99" s="286">
        <v>205</v>
      </c>
      <c r="D99" s="281" t="s">
        <v>122</v>
      </c>
      <c r="E99" s="282">
        <v>117</v>
      </c>
      <c r="F99" s="270">
        <v>482366.35120501579</v>
      </c>
      <c r="G99" s="270">
        <v>0</v>
      </c>
      <c r="H99" s="270">
        <v>0</v>
      </c>
      <c r="I99" s="270">
        <v>0</v>
      </c>
      <c r="K99" s="270">
        <v>482366.35120501579</v>
      </c>
      <c r="L99" s="270">
        <v>114000</v>
      </c>
      <c r="M99" s="270">
        <v>9367</v>
      </c>
      <c r="N99" s="270">
        <v>21895.861148197586</v>
      </c>
      <c r="P99" s="270">
        <v>337103.49005681818</v>
      </c>
      <c r="Q99" s="270">
        <v>4122.7893265385965</v>
      </c>
      <c r="R99" s="270">
        <v>2881.2264107420356</v>
      </c>
      <c r="T99" s="270">
        <v>117</v>
      </c>
      <c r="U99" s="270">
        <v>494594.1211442349</v>
      </c>
      <c r="V99" s="270">
        <v>114000</v>
      </c>
      <c r="W99" s="270">
        <v>9443</v>
      </c>
      <c r="X99" s="270">
        <v>21895.861148197586</v>
      </c>
      <c r="Y99" s="270">
        <v>0</v>
      </c>
      <c r="Z99" s="270">
        <v>349255.25999603729</v>
      </c>
      <c r="AA99" s="270">
        <v>2985.087692273823</v>
      </c>
      <c r="AB99" s="284">
        <v>3.6047594574505799E-2</v>
      </c>
      <c r="AC99" s="284">
        <v>0</v>
      </c>
      <c r="AE99" s="270">
        <v>0</v>
      </c>
      <c r="AF99" s="270">
        <v>494594.1211442349</v>
      </c>
      <c r="AH99" s="270">
        <v>12227.769939219113</v>
      </c>
      <c r="AJ99" s="284">
        <v>0</v>
      </c>
      <c r="AK99" s="270">
        <v>0</v>
      </c>
      <c r="AL99" s="270">
        <v>0</v>
      </c>
      <c r="AN99" s="270">
        <v>494594.1211442349</v>
      </c>
      <c r="AO99" s="270">
        <v>12227.769939219113</v>
      </c>
      <c r="AP99" s="284">
        <v>2.5349550002135318E-2</v>
      </c>
    </row>
    <row r="100" spans="1:42" x14ac:dyDescent="0.2">
      <c r="A100" s="270">
        <v>206</v>
      </c>
      <c r="B100" s="279" t="s">
        <v>268</v>
      </c>
      <c r="C100" s="286">
        <v>206</v>
      </c>
      <c r="D100" s="281" t="s">
        <v>122</v>
      </c>
      <c r="E100" s="282">
        <v>209</v>
      </c>
      <c r="F100" s="270">
        <v>770844.73718936625</v>
      </c>
      <c r="G100" s="270">
        <v>0</v>
      </c>
      <c r="H100" s="270">
        <v>0</v>
      </c>
      <c r="I100" s="270">
        <v>0</v>
      </c>
      <c r="K100" s="270">
        <v>770844.73718936625</v>
      </c>
      <c r="L100" s="270">
        <v>114000</v>
      </c>
      <c r="M100" s="270">
        <v>22554.75</v>
      </c>
      <c r="N100" s="270">
        <v>0</v>
      </c>
      <c r="P100" s="270">
        <v>634289.98718936625</v>
      </c>
      <c r="Q100" s="270">
        <v>3688.2523310495994</v>
      </c>
      <c r="R100" s="270">
        <v>3034.8803214802215</v>
      </c>
      <c r="T100" s="270">
        <v>207</v>
      </c>
      <c r="U100" s="270">
        <v>802623.62773757393</v>
      </c>
      <c r="V100" s="270">
        <v>114000</v>
      </c>
      <c r="W100" s="270">
        <v>22737.75</v>
      </c>
      <c r="X100" s="270">
        <v>0</v>
      </c>
      <c r="Y100" s="270">
        <v>0</v>
      </c>
      <c r="Z100" s="270">
        <v>665885.87773757393</v>
      </c>
      <c r="AA100" s="270">
        <v>3216.8399890704054</v>
      </c>
      <c r="AB100" s="284">
        <v>5.9956126211077605E-2</v>
      </c>
      <c r="AC100" s="284">
        <v>0</v>
      </c>
      <c r="AE100" s="270">
        <v>0</v>
      </c>
      <c r="AF100" s="270">
        <v>802623.62773757393</v>
      </c>
      <c r="AH100" s="270">
        <v>31778.890548207681</v>
      </c>
      <c r="AJ100" s="284">
        <v>1.4556126211077602E-2</v>
      </c>
      <c r="AK100" s="270">
        <v>-9144.4529059612469</v>
      </c>
      <c r="AL100" s="270">
        <v>793479.17483161273</v>
      </c>
      <c r="AN100" s="270">
        <v>793479.17483161273</v>
      </c>
      <c r="AO100" s="270">
        <v>22634.437642246485</v>
      </c>
      <c r="AP100" s="284">
        <v>2.9363160374909707E-2</v>
      </c>
    </row>
    <row r="101" spans="1:42" x14ac:dyDescent="0.2">
      <c r="A101" s="270">
        <v>208</v>
      </c>
      <c r="B101" s="279" t="s">
        <v>269</v>
      </c>
      <c r="C101" s="286">
        <v>208</v>
      </c>
      <c r="D101" s="281" t="s">
        <v>122</v>
      </c>
      <c r="E101" s="282">
        <v>202</v>
      </c>
      <c r="F101" s="270">
        <v>710795.09047840943</v>
      </c>
      <c r="G101" s="270">
        <v>0</v>
      </c>
      <c r="H101" s="270">
        <v>0</v>
      </c>
      <c r="I101" s="270">
        <v>0</v>
      </c>
      <c r="K101" s="270">
        <v>710795.09047840943</v>
      </c>
      <c r="L101" s="270">
        <v>114000</v>
      </c>
      <c r="M101" s="270">
        <v>14913.25</v>
      </c>
      <c r="N101" s="270">
        <v>0</v>
      </c>
      <c r="P101" s="270">
        <v>581881.84047840943</v>
      </c>
      <c r="Q101" s="270">
        <v>3518.7875766257894</v>
      </c>
      <c r="R101" s="270">
        <v>2880.603170685195</v>
      </c>
      <c r="T101" s="270">
        <v>197</v>
      </c>
      <c r="U101" s="270">
        <v>720339.02713085245</v>
      </c>
      <c r="V101" s="270">
        <v>114000</v>
      </c>
      <c r="W101" s="270">
        <v>15407</v>
      </c>
      <c r="X101" s="270">
        <v>0</v>
      </c>
      <c r="Y101" s="270">
        <v>0</v>
      </c>
      <c r="Z101" s="270">
        <v>590932.02713085245</v>
      </c>
      <c r="AA101" s="270">
        <v>2999.6549600550884</v>
      </c>
      <c r="AB101" s="284">
        <v>4.1328771203697295E-2</v>
      </c>
      <c r="AC101" s="284">
        <v>0</v>
      </c>
      <c r="AE101" s="270">
        <v>0</v>
      </c>
      <c r="AF101" s="270">
        <v>720339.02713085245</v>
      </c>
      <c r="AH101" s="270">
        <v>9543.9366524430225</v>
      </c>
      <c r="AJ101" s="284">
        <v>0</v>
      </c>
      <c r="AK101" s="270">
        <v>0</v>
      </c>
      <c r="AL101" s="270">
        <v>0</v>
      </c>
      <c r="AN101" s="270">
        <v>720339.02713085245</v>
      </c>
      <c r="AO101" s="270">
        <v>9543.9366524430225</v>
      </c>
      <c r="AP101" s="284">
        <v>1.3427127987081844E-2</v>
      </c>
    </row>
    <row r="102" spans="1:42" x14ac:dyDescent="0.2">
      <c r="A102" s="270">
        <v>211</v>
      </c>
      <c r="B102" s="279" t="s">
        <v>270</v>
      </c>
      <c r="C102" s="286">
        <v>211</v>
      </c>
      <c r="D102" s="281" t="s">
        <v>122</v>
      </c>
      <c r="E102" s="282">
        <v>93</v>
      </c>
      <c r="F102" s="270">
        <v>399462.2376347495</v>
      </c>
      <c r="G102" s="270">
        <v>0</v>
      </c>
      <c r="H102" s="270">
        <v>0</v>
      </c>
      <c r="I102" s="270">
        <v>0</v>
      </c>
      <c r="K102" s="270">
        <v>399462.2376347495</v>
      </c>
      <c r="L102" s="270">
        <v>114000</v>
      </c>
      <c r="M102" s="270">
        <v>7271.75</v>
      </c>
      <c r="N102" s="270">
        <v>0</v>
      </c>
      <c r="P102" s="270">
        <v>278190.4876347495</v>
      </c>
      <c r="Q102" s="270">
        <v>4295.2928777930056</v>
      </c>
      <c r="R102" s="270">
        <v>2991.2955659650484</v>
      </c>
      <c r="T102" s="270">
        <v>94</v>
      </c>
      <c r="U102" s="270">
        <v>408660.91767354601</v>
      </c>
      <c r="V102" s="270">
        <v>114000</v>
      </c>
      <c r="W102" s="270">
        <v>7137.44</v>
      </c>
      <c r="X102" s="270">
        <v>0</v>
      </c>
      <c r="Y102" s="270">
        <v>0</v>
      </c>
      <c r="Z102" s="270">
        <v>287523.477673546</v>
      </c>
      <c r="AA102" s="270">
        <v>3058.7604007824043</v>
      </c>
      <c r="AB102" s="284">
        <v>2.2553717387532892E-2</v>
      </c>
      <c r="AC102" s="284">
        <v>0</v>
      </c>
      <c r="AE102" s="270">
        <v>0</v>
      </c>
      <c r="AF102" s="270">
        <v>408660.91767354601</v>
      </c>
      <c r="AH102" s="270">
        <v>9198.680038796505</v>
      </c>
      <c r="AJ102" s="284">
        <v>0</v>
      </c>
      <c r="AK102" s="270">
        <v>0</v>
      </c>
      <c r="AL102" s="270">
        <v>0</v>
      </c>
      <c r="AN102" s="270">
        <v>408660.91767354601</v>
      </c>
      <c r="AO102" s="270">
        <v>9198.680038796505</v>
      </c>
      <c r="AP102" s="284">
        <v>2.3027658617401948E-2</v>
      </c>
    </row>
    <row r="103" spans="1:42" x14ac:dyDescent="0.2">
      <c r="A103" s="270">
        <v>216</v>
      </c>
      <c r="B103" s="279" t="s">
        <v>271</v>
      </c>
      <c r="C103" s="286">
        <v>216</v>
      </c>
      <c r="D103" s="281" t="s">
        <v>122</v>
      </c>
      <c r="E103" s="282">
        <v>260</v>
      </c>
      <c r="F103" s="270">
        <v>884365.0849855328</v>
      </c>
      <c r="G103" s="270">
        <v>0</v>
      </c>
      <c r="H103" s="270">
        <v>0</v>
      </c>
      <c r="I103" s="270">
        <v>0</v>
      </c>
      <c r="K103" s="270">
        <v>884365.0849855328</v>
      </c>
      <c r="L103" s="270">
        <v>114000</v>
      </c>
      <c r="M103" s="270">
        <v>18600.89</v>
      </c>
      <c r="N103" s="270">
        <v>0</v>
      </c>
      <c r="P103" s="270">
        <v>751764.19498553278</v>
      </c>
      <c r="Q103" s="270">
        <v>3401.4041730212798</v>
      </c>
      <c r="R103" s="270">
        <v>2891.4007499443569</v>
      </c>
      <c r="T103" s="270">
        <v>267</v>
      </c>
      <c r="U103" s="270">
        <v>921874.95336436224</v>
      </c>
      <c r="V103" s="270">
        <v>114000</v>
      </c>
      <c r="W103" s="270">
        <v>18513.25</v>
      </c>
      <c r="X103" s="270">
        <v>0</v>
      </c>
      <c r="Y103" s="270">
        <v>0</v>
      </c>
      <c r="Z103" s="270">
        <v>789361.70336436224</v>
      </c>
      <c r="AA103" s="270">
        <v>2956.4108740238285</v>
      </c>
      <c r="AB103" s="284">
        <v>2.2483954906881251E-2</v>
      </c>
      <c r="AC103" s="284">
        <v>0</v>
      </c>
      <c r="AE103" s="270">
        <v>0</v>
      </c>
      <c r="AF103" s="270">
        <v>921874.95336436224</v>
      </c>
      <c r="AH103" s="270">
        <v>37509.868378829444</v>
      </c>
      <c r="AJ103" s="284">
        <v>0</v>
      </c>
      <c r="AK103" s="270">
        <v>0</v>
      </c>
      <c r="AL103" s="270">
        <v>0</v>
      </c>
      <c r="AN103" s="270">
        <v>921874.95336436224</v>
      </c>
      <c r="AO103" s="270">
        <v>37509.868378829444</v>
      </c>
      <c r="AP103" s="284">
        <v>4.2414460968281061E-2</v>
      </c>
    </row>
    <row r="104" spans="1:42" x14ac:dyDescent="0.2">
      <c r="A104" s="270">
        <v>217</v>
      </c>
      <c r="B104" s="279" t="s">
        <v>272</v>
      </c>
      <c r="C104" s="286">
        <v>217</v>
      </c>
      <c r="D104" s="281" t="s">
        <v>122</v>
      </c>
      <c r="E104" s="282">
        <v>120</v>
      </c>
      <c r="F104" s="270">
        <v>474929.19835680746</v>
      </c>
      <c r="G104" s="270">
        <v>0</v>
      </c>
      <c r="H104" s="270">
        <v>0</v>
      </c>
      <c r="I104" s="270">
        <v>0</v>
      </c>
      <c r="K104" s="270">
        <v>474929.19835680746</v>
      </c>
      <c r="L104" s="270">
        <v>114000</v>
      </c>
      <c r="M104" s="270">
        <v>6532.25</v>
      </c>
      <c r="N104" s="270">
        <v>0</v>
      </c>
      <c r="P104" s="270">
        <v>354396.94835680746</v>
      </c>
      <c r="Q104" s="270">
        <v>3957.7433196400621</v>
      </c>
      <c r="R104" s="270">
        <v>2953.3079029733954</v>
      </c>
      <c r="T104" s="270">
        <v>120</v>
      </c>
      <c r="U104" s="270">
        <v>487987.16798959015</v>
      </c>
      <c r="V104" s="270">
        <v>114000</v>
      </c>
      <c r="W104" s="270">
        <v>6411.6</v>
      </c>
      <c r="X104" s="270">
        <v>0</v>
      </c>
      <c r="Y104" s="270">
        <v>0</v>
      </c>
      <c r="Z104" s="270">
        <v>367575.56798959017</v>
      </c>
      <c r="AA104" s="270">
        <v>3063.1297332465847</v>
      </c>
      <c r="AB104" s="284">
        <v>3.7186041510477295E-2</v>
      </c>
      <c r="AC104" s="284">
        <v>0</v>
      </c>
      <c r="AE104" s="270">
        <v>0</v>
      </c>
      <c r="AF104" s="270">
        <v>487987.16798959015</v>
      </c>
      <c r="AH104" s="270">
        <v>13057.969632782682</v>
      </c>
      <c r="AJ104" s="284">
        <v>0</v>
      </c>
      <c r="AK104" s="270">
        <v>0</v>
      </c>
      <c r="AL104" s="270">
        <v>0</v>
      </c>
      <c r="AN104" s="270">
        <v>487987.16798959015</v>
      </c>
      <c r="AO104" s="270">
        <v>13057.969632782682</v>
      </c>
      <c r="AP104" s="284">
        <v>2.7494560616533031E-2</v>
      </c>
    </row>
    <row r="105" spans="1:42" x14ac:dyDescent="0.2">
      <c r="A105" s="270">
        <v>219</v>
      </c>
      <c r="B105" s="279" t="s">
        <v>273</v>
      </c>
      <c r="C105" s="286">
        <v>219</v>
      </c>
      <c r="D105" s="281" t="s">
        <v>122</v>
      </c>
      <c r="E105" s="282">
        <v>350</v>
      </c>
      <c r="F105" s="270">
        <v>1161983.634739707</v>
      </c>
      <c r="G105" s="270">
        <v>0</v>
      </c>
      <c r="H105" s="270">
        <v>0</v>
      </c>
      <c r="I105" s="270">
        <v>0</v>
      </c>
      <c r="K105" s="270">
        <v>1161983.634739707</v>
      </c>
      <c r="L105" s="270">
        <v>114000</v>
      </c>
      <c r="M105" s="270">
        <v>18980.5</v>
      </c>
      <c r="N105" s="270">
        <v>0</v>
      </c>
      <c r="P105" s="270">
        <v>1029003.134739707</v>
      </c>
      <c r="Q105" s="270">
        <v>3319.9532421134486</v>
      </c>
      <c r="R105" s="270">
        <v>2940.0089563991628</v>
      </c>
      <c r="T105" s="270">
        <v>379</v>
      </c>
      <c r="U105" s="270">
        <v>1264118.7688298202</v>
      </c>
      <c r="V105" s="270">
        <v>114000</v>
      </c>
      <c r="W105" s="270">
        <v>19134.5</v>
      </c>
      <c r="X105" s="270">
        <v>0</v>
      </c>
      <c r="Y105" s="270">
        <v>0</v>
      </c>
      <c r="Z105" s="270">
        <v>1130984.2688298202</v>
      </c>
      <c r="AA105" s="270">
        <v>2984.127358390027</v>
      </c>
      <c r="AB105" s="284">
        <v>1.5006213465723287E-2</v>
      </c>
      <c r="AC105" s="284">
        <v>0</v>
      </c>
      <c r="AE105" s="270">
        <v>0</v>
      </c>
      <c r="AF105" s="270">
        <v>1264118.7688298202</v>
      </c>
      <c r="AH105" s="270">
        <v>102135.13409011322</v>
      </c>
      <c r="AJ105" s="284">
        <v>0</v>
      </c>
      <c r="AK105" s="270">
        <v>0</v>
      </c>
      <c r="AL105" s="270">
        <v>0</v>
      </c>
      <c r="AN105" s="270">
        <v>1264118.7688298202</v>
      </c>
      <c r="AO105" s="270">
        <v>102135.13409011322</v>
      </c>
      <c r="AP105" s="284">
        <v>8.7897222505196687E-2</v>
      </c>
    </row>
    <row r="106" spans="1:42" x14ac:dyDescent="0.2">
      <c r="A106" s="270">
        <v>220</v>
      </c>
      <c r="B106" s="279" t="s">
        <v>274</v>
      </c>
      <c r="C106" s="286">
        <v>220</v>
      </c>
      <c r="D106" s="281" t="s">
        <v>122</v>
      </c>
      <c r="E106" s="282">
        <v>73</v>
      </c>
      <c r="F106" s="270">
        <v>338541.32817228569</v>
      </c>
      <c r="G106" s="270">
        <v>0</v>
      </c>
      <c r="H106" s="270">
        <v>0</v>
      </c>
      <c r="I106" s="270">
        <v>0</v>
      </c>
      <c r="K106" s="270">
        <v>338541.32817228569</v>
      </c>
      <c r="L106" s="270">
        <v>114000</v>
      </c>
      <c r="M106" s="270">
        <v>6655.5</v>
      </c>
      <c r="N106" s="270">
        <v>0</v>
      </c>
      <c r="P106" s="270">
        <v>217885.82817228569</v>
      </c>
      <c r="Q106" s="270">
        <v>4637.552440716242</v>
      </c>
      <c r="R106" s="270">
        <v>2984.7373722230918</v>
      </c>
      <c r="T106" s="270">
        <v>73</v>
      </c>
      <c r="U106" s="270">
        <v>341952.82898924354</v>
      </c>
      <c r="V106" s="270">
        <v>114000</v>
      </c>
      <c r="W106" s="270">
        <v>6532.58</v>
      </c>
      <c r="X106" s="270">
        <v>0</v>
      </c>
      <c r="Y106" s="270">
        <v>0</v>
      </c>
      <c r="Z106" s="270">
        <v>221420.24898924356</v>
      </c>
      <c r="AA106" s="270">
        <v>3033.1540957430625</v>
      </c>
      <c r="AB106" s="284">
        <v>1.6221435081877549E-2</v>
      </c>
      <c r="AC106" s="284">
        <v>0</v>
      </c>
      <c r="AE106" s="270">
        <v>0</v>
      </c>
      <c r="AF106" s="270">
        <v>341952.82898924354</v>
      </c>
      <c r="AH106" s="270">
        <v>3411.5008169578505</v>
      </c>
      <c r="AJ106" s="284">
        <v>0</v>
      </c>
      <c r="AK106" s="270">
        <v>0</v>
      </c>
      <c r="AL106" s="270">
        <v>0</v>
      </c>
      <c r="AN106" s="270">
        <v>341952.82898924354</v>
      </c>
      <c r="AO106" s="270">
        <v>3411.5008169578505</v>
      </c>
      <c r="AP106" s="284">
        <v>1.0077058642665091E-2</v>
      </c>
    </row>
    <row r="107" spans="1:42" x14ac:dyDescent="0.2">
      <c r="A107" s="270">
        <v>223</v>
      </c>
      <c r="B107" s="279" t="s">
        <v>275</v>
      </c>
      <c r="C107" s="286">
        <v>223</v>
      </c>
      <c r="D107" s="281" t="s">
        <v>122</v>
      </c>
      <c r="E107" s="282">
        <v>179</v>
      </c>
      <c r="F107" s="270">
        <v>634415.51184300135</v>
      </c>
      <c r="G107" s="270">
        <v>0</v>
      </c>
      <c r="H107" s="270">
        <v>0</v>
      </c>
      <c r="I107" s="270">
        <v>0</v>
      </c>
      <c r="K107" s="270">
        <v>634415.51184300135</v>
      </c>
      <c r="L107" s="270">
        <v>114000</v>
      </c>
      <c r="M107" s="270">
        <v>11092.5</v>
      </c>
      <c r="N107" s="270">
        <v>0</v>
      </c>
      <c r="P107" s="270">
        <v>509323.01184300135</v>
      </c>
      <c r="Q107" s="270">
        <v>3544.2207365530803</v>
      </c>
      <c r="R107" s="270">
        <v>2845.3799544301751</v>
      </c>
      <c r="T107" s="270">
        <v>175</v>
      </c>
      <c r="U107" s="270">
        <v>636109.49814832979</v>
      </c>
      <c r="V107" s="270">
        <v>114000</v>
      </c>
      <c r="W107" s="270">
        <v>11182.5</v>
      </c>
      <c r="X107" s="270">
        <v>0</v>
      </c>
      <c r="Y107" s="270">
        <v>0</v>
      </c>
      <c r="Z107" s="270">
        <v>510926.99814832979</v>
      </c>
      <c r="AA107" s="270">
        <v>2919.5828465618847</v>
      </c>
      <c r="AB107" s="284">
        <v>2.6078377341549011E-2</v>
      </c>
      <c r="AC107" s="284">
        <v>0</v>
      </c>
      <c r="AE107" s="270">
        <v>0</v>
      </c>
      <c r="AF107" s="270">
        <v>636109.49814832979</v>
      </c>
      <c r="AH107" s="270">
        <v>1693.9863053284353</v>
      </c>
      <c r="AJ107" s="284">
        <v>0</v>
      </c>
      <c r="AK107" s="270">
        <v>0</v>
      </c>
      <c r="AL107" s="270">
        <v>0</v>
      </c>
      <c r="AN107" s="270">
        <v>636109.49814832979</v>
      </c>
      <c r="AO107" s="270">
        <v>1693.9863053284353</v>
      </c>
      <c r="AP107" s="284">
        <v>2.6701527212147449E-3</v>
      </c>
    </row>
    <row r="108" spans="1:42" x14ac:dyDescent="0.2">
      <c r="A108" s="270">
        <v>224</v>
      </c>
      <c r="B108" s="279" t="s">
        <v>276</v>
      </c>
      <c r="C108" s="286">
        <v>224</v>
      </c>
      <c r="D108" s="281" t="s">
        <v>122</v>
      </c>
      <c r="E108" s="282">
        <v>79</v>
      </c>
      <c r="F108" s="285">
        <v>362181.14002808381</v>
      </c>
      <c r="G108" s="270">
        <v>0</v>
      </c>
      <c r="H108" s="270">
        <v>0</v>
      </c>
      <c r="I108" s="270">
        <v>0</v>
      </c>
      <c r="K108" s="270">
        <v>362181.14002808381</v>
      </c>
      <c r="L108" s="270">
        <v>114000</v>
      </c>
      <c r="M108" s="270">
        <v>6039.25</v>
      </c>
      <c r="N108" s="270">
        <v>0</v>
      </c>
      <c r="P108" s="270">
        <v>242141.89002808381</v>
      </c>
      <c r="Q108" s="270">
        <v>4584.5713927605548</v>
      </c>
      <c r="R108" s="270">
        <v>3065.0872155453649</v>
      </c>
      <c r="T108" s="270">
        <v>76</v>
      </c>
      <c r="U108" s="270">
        <v>345486.1790158808</v>
      </c>
      <c r="V108" s="270">
        <v>114000</v>
      </c>
      <c r="W108" s="270">
        <v>5927.71</v>
      </c>
      <c r="X108" s="270">
        <v>0</v>
      </c>
      <c r="Y108" s="270">
        <v>0</v>
      </c>
      <c r="Z108" s="270">
        <v>225558.46901588081</v>
      </c>
      <c r="AA108" s="270">
        <v>2967.874592314221</v>
      </c>
      <c r="AB108" s="284">
        <v>-3.1716103456405902E-2</v>
      </c>
      <c r="AC108" s="284">
        <v>1.6716103456405902E-2</v>
      </c>
      <c r="AE108" s="270">
        <v>3893.9599398452197</v>
      </c>
      <c r="AF108" s="270">
        <v>349380.138955726</v>
      </c>
      <c r="AH108" s="270">
        <v>-12801.001072357816</v>
      </c>
      <c r="AJ108" s="284">
        <v>0</v>
      </c>
      <c r="AK108" s="270">
        <v>0</v>
      </c>
      <c r="AL108" s="270">
        <v>0</v>
      </c>
      <c r="AN108" s="270">
        <v>349380.138955726</v>
      </c>
      <c r="AO108" s="270">
        <v>-12801.001072357816</v>
      </c>
      <c r="AP108" s="284">
        <v>-3.5344195645762272E-2</v>
      </c>
    </row>
    <row r="109" spans="1:42" x14ac:dyDescent="0.2">
      <c r="A109" s="270">
        <v>225</v>
      </c>
      <c r="B109" s="279" t="s">
        <v>277</v>
      </c>
      <c r="C109" s="286">
        <v>225</v>
      </c>
      <c r="D109" s="281" t="s">
        <v>122</v>
      </c>
      <c r="E109" s="282">
        <v>121</v>
      </c>
      <c r="F109" s="270">
        <v>482883.3250163761</v>
      </c>
      <c r="G109" s="270">
        <v>0</v>
      </c>
      <c r="H109" s="270">
        <v>0</v>
      </c>
      <c r="I109" s="270">
        <v>0</v>
      </c>
      <c r="K109" s="270">
        <v>482883.3250163761</v>
      </c>
      <c r="L109" s="270">
        <v>114000</v>
      </c>
      <c r="M109" s="270">
        <v>8134.5</v>
      </c>
      <c r="N109" s="270">
        <v>0</v>
      </c>
      <c r="P109" s="270">
        <v>360748.8250163761</v>
      </c>
      <c r="Q109" s="270">
        <v>3990.7712811270753</v>
      </c>
      <c r="R109" s="270">
        <v>2981.3952480692237</v>
      </c>
      <c r="T109" s="270">
        <v>108</v>
      </c>
      <c r="U109" s="270">
        <v>450872.33697756793</v>
      </c>
      <c r="V109" s="270">
        <v>114000</v>
      </c>
      <c r="W109" s="270">
        <v>7984.26</v>
      </c>
      <c r="X109" s="270">
        <v>0</v>
      </c>
      <c r="Y109" s="270">
        <v>0</v>
      </c>
      <c r="Z109" s="270">
        <v>328888.07697756792</v>
      </c>
      <c r="AA109" s="270">
        <v>3045.2599720145176</v>
      </c>
      <c r="AB109" s="284">
        <v>2.1421085978671643E-2</v>
      </c>
      <c r="AC109" s="284">
        <v>0</v>
      </c>
      <c r="AE109" s="270">
        <v>0</v>
      </c>
      <c r="AF109" s="270">
        <v>450872.33697756793</v>
      </c>
      <c r="AH109" s="270">
        <v>-32010.988038808166</v>
      </c>
      <c r="AJ109" s="284">
        <v>0</v>
      </c>
      <c r="AK109" s="270">
        <v>0</v>
      </c>
      <c r="AL109" s="270">
        <v>0</v>
      </c>
      <c r="AN109" s="270">
        <v>450872.33697756793</v>
      </c>
      <c r="AO109" s="270">
        <v>-32010.988038808166</v>
      </c>
      <c r="AP109" s="284">
        <v>-6.6291351099611012E-2</v>
      </c>
    </row>
    <row r="110" spans="1:42" x14ac:dyDescent="0.2">
      <c r="A110" s="270">
        <v>228</v>
      </c>
      <c r="B110" s="279" t="s">
        <v>278</v>
      </c>
      <c r="C110" s="286">
        <v>228</v>
      </c>
      <c r="D110" s="281" t="s">
        <v>122</v>
      </c>
      <c r="E110" s="282">
        <v>207</v>
      </c>
      <c r="F110" s="270">
        <v>915698.63594577927</v>
      </c>
      <c r="G110" s="270">
        <v>0</v>
      </c>
      <c r="H110" s="270">
        <v>0</v>
      </c>
      <c r="I110" s="270">
        <v>0</v>
      </c>
      <c r="K110" s="270">
        <v>915698.63594577927</v>
      </c>
      <c r="L110" s="270">
        <v>114000</v>
      </c>
      <c r="M110" s="270">
        <v>22801.25</v>
      </c>
      <c r="N110" s="270">
        <v>0</v>
      </c>
      <c r="P110" s="270">
        <v>778897.38594577927</v>
      </c>
      <c r="Q110" s="270">
        <v>4423.6649079506242</v>
      </c>
      <c r="R110" s="270">
        <v>3762.7893040858903</v>
      </c>
      <c r="T110" s="270">
        <v>203</v>
      </c>
      <c r="U110" s="270">
        <v>888416.66160508548</v>
      </c>
      <c r="V110" s="270">
        <v>114000</v>
      </c>
      <c r="W110" s="270">
        <v>22986.25</v>
      </c>
      <c r="X110" s="270">
        <v>0</v>
      </c>
      <c r="Y110" s="270">
        <v>0</v>
      </c>
      <c r="Z110" s="270">
        <v>751430.41160508548</v>
      </c>
      <c r="AA110" s="270">
        <v>3701.6276433748053</v>
      </c>
      <c r="AB110" s="284">
        <v>-1.6254341066790943E-2</v>
      </c>
      <c r="AC110" s="284">
        <v>1.2543410667909434E-3</v>
      </c>
      <c r="AE110" s="270">
        <v>958.12369340871942</v>
      </c>
      <c r="AF110" s="270">
        <v>889374.78529849416</v>
      </c>
      <c r="AH110" s="270">
        <v>-26323.850647285115</v>
      </c>
      <c r="AJ110" s="284">
        <v>0</v>
      </c>
      <c r="AK110" s="270">
        <v>0</v>
      </c>
      <c r="AL110" s="270">
        <v>0</v>
      </c>
      <c r="AN110" s="270">
        <v>889374.78529849416</v>
      </c>
      <c r="AO110" s="270">
        <v>-26323.850647285115</v>
      </c>
      <c r="AP110" s="284">
        <v>-2.8747286076380933E-2</v>
      </c>
    </row>
    <row r="111" spans="1:42" x14ac:dyDescent="0.2">
      <c r="A111" s="270">
        <v>229</v>
      </c>
      <c r="B111" s="279" t="s">
        <v>279</v>
      </c>
      <c r="C111" s="286">
        <v>229</v>
      </c>
      <c r="D111" s="281" t="s">
        <v>122</v>
      </c>
      <c r="E111" s="282">
        <v>344</v>
      </c>
      <c r="F111" s="270">
        <v>1137492.5316577945</v>
      </c>
      <c r="G111" s="270">
        <v>0</v>
      </c>
      <c r="H111" s="270">
        <v>0</v>
      </c>
      <c r="I111" s="270">
        <v>0</v>
      </c>
      <c r="K111" s="270">
        <v>1137492.5316577945</v>
      </c>
      <c r="L111" s="270">
        <v>114000</v>
      </c>
      <c r="M111" s="270">
        <v>15899.25</v>
      </c>
      <c r="N111" s="270">
        <v>0</v>
      </c>
      <c r="P111" s="270">
        <v>1007593.2816577945</v>
      </c>
      <c r="Q111" s="270">
        <v>3306.6643362145187</v>
      </c>
      <c r="R111" s="270">
        <v>2929.0502373773097</v>
      </c>
      <c r="T111" s="270">
        <v>345</v>
      </c>
      <c r="U111" s="270">
        <v>1223901.9300000002</v>
      </c>
      <c r="V111" s="270">
        <v>114000</v>
      </c>
      <c r="W111" s="270">
        <v>16028.25</v>
      </c>
      <c r="X111" s="270">
        <v>0</v>
      </c>
      <c r="Y111" s="270">
        <v>0</v>
      </c>
      <c r="Z111" s="270">
        <v>1093873.6800000002</v>
      </c>
      <c r="AA111" s="270">
        <v>3170.6483478260875</v>
      </c>
      <c r="AB111" s="284">
        <v>8.2483430077698594E-2</v>
      </c>
      <c r="AC111" s="284">
        <v>0</v>
      </c>
      <c r="AE111" s="270">
        <v>0</v>
      </c>
      <c r="AF111" s="270">
        <v>1223901.9300000002</v>
      </c>
      <c r="AH111" s="270">
        <v>86409.398342205677</v>
      </c>
      <c r="AJ111" s="284">
        <v>3.7083430077698591E-2</v>
      </c>
      <c r="AK111" s="270">
        <v>-37473.634236787533</v>
      </c>
      <c r="AL111" s="270">
        <v>1186428.2957632127</v>
      </c>
      <c r="AN111" s="270">
        <v>1186428.2957632127</v>
      </c>
      <c r="AO111" s="270">
        <v>48935.764105418231</v>
      </c>
      <c r="AP111" s="284">
        <v>4.3020734416689924E-2</v>
      </c>
    </row>
    <row r="112" spans="1:42" x14ac:dyDescent="0.2">
      <c r="A112" s="270">
        <v>230</v>
      </c>
      <c r="B112" s="279" t="s">
        <v>280</v>
      </c>
      <c r="C112" s="286">
        <v>230</v>
      </c>
      <c r="D112" s="281" t="s">
        <v>122</v>
      </c>
      <c r="E112" s="282">
        <v>266</v>
      </c>
      <c r="F112" s="270">
        <v>953731.61363636365</v>
      </c>
      <c r="G112" s="270">
        <v>0</v>
      </c>
      <c r="H112" s="270">
        <v>0</v>
      </c>
      <c r="I112" s="270">
        <v>0</v>
      </c>
      <c r="K112" s="270">
        <v>953731.61363636365</v>
      </c>
      <c r="L112" s="270">
        <v>114000</v>
      </c>
      <c r="M112" s="270">
        <v>12941.25</v>
      </c>
      <c r="N112" s="270">
        <v>0</v>
      </c>
      <c r="P112" s="270">
        <v>826790.36363636365</v>
      </c>
      <c r="Q112" s="270">
        <v>3585.4571941216677</v>
      </c>
      <c r="R112" s="270">
        <v>3108.2344497607655</v>
      </c>
      <c r="T112" s="270">
        <v>268</v>
      </c>
      <c r="U112" s="270">
        <v>980950.28881740011</v>
      </c>
      <c r="V112" s="270">
        <v>114000</v>
      </c>
      <c r="W112" s="270">
        <v>13046.25</v>
      </c>
      <c r="X112" s="270">
        <v>0</v>
      </c>
      <c r="Y112" s="270">
        <v>0</v>
      </c>
      <c r="Z112" s="270">
        <v>853904.03881740011</v>
      </c>
      <c r="AA112" s="270">
        <v>3186.2091000649257</v>
      </c>
      <c r="AB112" s="284">
        <v>2.5086476443294585E-2</v>
      </c>
      <c r="AC112" s="284">
        <v>0</v>
      </c>
      <c r="AE112" s="270">
        <v>0</v>
      </c>
      <c r="AF112" s="270">
        <v>980950.28881740011</v>
      </c>
      <c r="AH112" s="270">
        <v>27218.675181036466</v>
      </c>
      <c r="AJ112" s="284">
        <v>0</v>
      </c>
      <c r="AK112" s="270">
        <v>0</v>
      </c>
      <c r="AL112" s="270">
        <v>0</v>
      </c>
      <c r="AN112" s="270">
        <v>980950.28881740011</v>
      </c>
      <c r="AO112" s="270">
        <v>27218.675181036466</v>
      </c>
      <c r="AP112" s="284">
        <v>2.8539134901125689E-2</v>
      </c>
    </row>
    <row r="113" spans="1:42" x14ac:dyDescent="0.2">
      <c r="A113" s="270">
        <v>231</v>
      </c>
      <c r="B113" s="279" t="s">
        <v>281</v>
      </c>
      <c r="C113" s="286">
        <v>231</v>
      </c>
      <c r="D113" s="281" t="s">
        <v>122</v>
      </c>
      <c r="E113" s="282">
        <v>209</v>
      </c>
      <c r="F113" s="270">
        <v>805204.5505460382</v>
      </c>
      <c r="G113" s="270">
        <v>0</v>
      </c>
      <c r="H113" s="270">
        <v>0</v>
      </c>
      <c r="I113" s="270">
        <v>0</v>
      </c>
      <c r="K113" s="270">
        <v>805204.5505460382</v>
      </c>
      <c r="L113" s="270">
        <v>114000</v>
      </c>
      <c r="M113" s="270">
        <v>14666.75</v>
      </c>
      <c r="N113" s="270">
        <v>0</v>
      </c>
      <c r="P113" s="270">
        <v>676537.8005460382</v>
      </c>
      <c r="Q113" s="270">
        <v>3852.6533518949195</v>
      </c>
      <c r="R113" s="270">
        <v>3237.0229691198001</v>
      </c>
      <c r="T113" s="270">
        <v>206</v>
      </c>
      <c r="U113" s="270">
        <v>858682.35397169506</v>
      </c>
      <c r="V113" s="270">
        <v>114000</v>
      </c>
      <c r="W113" s="270">
        <v>14785.75</v>
      </c>
      <c r="X113" s="270">
        <v>0</v>
      </c>
      <c r="Y113" s="270">
        <v>0</v>
      </c>
      <c r="Z113" s="270">
        <v>729896.60397169506</v>
      </c>
      <c r="AA113" s="270">
        <v>3543.1873979208499</v>
      </c>
      <c r="AB113" s="284">
        <v>9.4582099577841722E-2</v>
      </c>
      <c r="AC113" s="284">
        <v>0</v>
      </c>
      <c r="AE113" s="270">
        <v>0</v>
      </c>
      <c r="AF113" s="270">
        <v>858682.35397169506</v>
      </c>
      <c r="AH113" s="270">
        <v>53477.803425656864</v>
      </c>
      <c r="AJ113" s="284">
        <v>4.9182099577841719E-2</v>
      </c>
      <c r="AK113" s="270">
        <v>-32795.938716620236</v>
      </c>
      <c r="AL113" s="270">
        <v>825886.41525507485</v>
      </c>
      <c r="AN113" s="270">
        <v>825886.41525507485</v>
      </c>
      <c r="AO113" s="270">
        <v>20681.864709036658</v>
      </c>
      <c r="AP113" s="284">
        <v>2.5685230783918871E-2</v>
      </c>
    </row>
    <row r="114" spans="1:42" x14ac:dyDescent="0.2">
      <c r="A114" s="270">
        <v>232</v>
      </c>
      <c r="B114" s="279" t="s">
        <v>282</v>
      </c>
      <c r="C114" s="286">
        <v>232</v>
      </c>
      <c r="D114" s="281" t="s">
        <v>122</v>
      </c>
      <c r="E114" s="282">
        <v>196</v>
      </c>
      <c r="F114" s="270">
        <v>718498.21342206909</v>
      </c>
      <c r="G114" s="270">
        <v>0</v>
      </c>
      <c r="H114" s="270">
        <v>0</v>
      </c>
      <c r="I114" s="270">
        <v>0</v>
      </c>
      <c r="K114" s="270">
        <v>718498.21342206909</v>
      </c>
      <c r="L114" s="270">
        <v>114000</v>
      </c>
      <c r="M114" s="270">
        <v>10969.25</v>
      </c>
      <c r="N114" s="270">
        <v>0</v>
      </c>
      <c r="P114" s="270">
        <v>593528.96342206909</v>
      </c>
      <c r="Q114" s="270">
        <v>3665.8072113370872</v>
      </c>
      <c r="R114" s="270">
        <v>3028.208997051373</v>
      </c>
      <c r="T114" s="270">
        <v>201</v>
      </c>
      <c r="U114" s="270">
        <v>770267.14495447068</v>
      </c>
      <c r="V114" s="270">
        <v>114000</v>
      </c>
      <c r="W114" s="270">
        <v>11058.25</v>
      </c>
      <c r="X114" s="270">
        <v>0</v>
      </c>
      <c r="Y114" s="270">
        <v>0</v>
      </c>
      <c r="Z114" s="270">
        <v>645208.89495447068</v>
      </c>
      <c r="AA114" s="270">
        <v>3209.9945022610482</v>
      </c>
      <c r="AB114" s="284">
        <v>6.0030699792082823E-2</v>
      </c>
      <c r="AC114" s="284">
        <v>0</v>
      </c>
      <c r="AE114" s="270">
        <v>0</v>
      </c>
      <c r="AF114" s="270">
        <v>770267.14495447068</v>
      </c>
      <c r="AH114" s="270">
        <v>51768.931532401592</v>
      </c>
      <c r="AJ114" s="284">
        <v>1.463069979208282E-2</v>
      </c>
      <c r="AK114" s="270">
        <v>-8905.268165452113</v>
      </c>
      <c r="AL114" s="270">
        <v>761361.87678901863</v>
      </c>
      <c r="AN114" s="270">
        <v>761361.87678901863</v>
      </c>
      <c r="AO114" s="270">
        <v>42863.663366949535</v>
      </c>
      <c r="AP114" s="284">
        <v>5.9657299859937209E-2</v>
      </c>
    </row>
    <row r="115" spans="1:42" x14ac:dyDescent="0.2">
      <c r="A115" s="270">
        <v>233</v>
      </c>
      <c r="B115" s="279" t="s">
        <v>283</v>
      </c>
      <c r="C115" s="286">
        <v>233</v>
      </c>
      <c r="D115" s="281" t="s">
        <v>122</v>
      </c>
      <c r="E115" s="282">
        <v>162</v>
      </c>
      <c r="F115" s="270">
        <v>681705.71969809185</v>
      </c>
      <c r="G115" s="270">
        <v>0</v>
      </c>
      <c r="H115" s="270">
        <v>0</v>
      </c>
      <c r="I115" s="270">
        <v>0</v>
      </c>
      <c r="K115" s="270">
        <v>681705.71969809185</v>
      </c>
      <c r="L115" s="270">
        <v>114000</v>
      </c>
      <c r="M115" s="270">
        <v>3697.5</v>
      </c>
      <c r="N115" s="270">
        <v>0</v>
      </c>
      <c r="P115" s="270">
        <v>564008.21969809185</v>
      </c>
      <c r="Q115" s="270">
        <v>4208.0599981363694</v>
      </c>
      <c r="R115" s="270">
        <v>3481.5322203585915</v>
      </c>
      <c r="T115" s="270">
        <v>157</v>
      </c>
      <c r="U115" s="270">
        <v>725739.63942299248</v>
      </c>
      <c r="V115" s="270">
        <v>114000</v>
      </c>
      <c r="W115" s="270">
        <v>3727.5</v>
      </c>
      <c r="X115" s="270">
        <v>0</v>
      </c>
      <c r="Y115" s="270">
        <v>0</v>
      </c>
      <c r="Z115" s="270">
        <v>608012.13942299248</v>
      </c>
      <c r="AA115" s="270">
        <v>3872.68878613371</v>
      </c>
      <c r="AB115" s="284">
        <v>0.11235184425058402</v>
      </c>
      <c r="AC115" s="284">
        <v>0</v>
      </c>
      <c r="AE115" s="270">
        <v>0</v>
      </c>
      <c r="AF115" s="270">
        <v>725739.63942299248</v>
      </c>
      <c r="AH115" s="270">
        <v>44033.919724900625</v>
      </c>
      <c r="AJ115" s="284">
        <v>6.6951844250584008E-2</v>
      </c>
      <c r="AK115" s="270">
        <v>-36595.915466421618</v>
      </c>
      <c r="AL115" s="270">
        <v>689143.72395657084</v>
      </c>
      <c r="AN115" s="270">
        <v>689143.72395657084</v>
      </c>
      <c r="AO115" s="270">
        <v>7438.0042584789917</v>
      </c>
      <c r="AP115" s="284">
        <v>1.0910872600237348E-2</v>
      </c>
    </row>
    <row r="116" spans="1:42" x14ac:dyDescent="0.2">
      <c r="A116" s="270">
        <v>234</v>
      </c>
      <c r="B116" s="279" t="s">
        <v>284</v>
      </c>
      <c r="C116" s="286">
        <v>234</v>
      </c>
      <c r="D116" s="281" t="s">
        <v>122</v>
      </c>
      <c r="E116" s="282">
        <v>144</v>
      </c>
      <c r="F116" s="270">
        <v>647350.68983065744</v>
      </c>
      <c r="G116" s="270">
        <v>0</v>
      </c>
      <c r="H116" s="270">
        <v>0</v>
      </c>
      <c r="I116" s="270">
        <v>0</v>
      </c>
      <c r="K116" s="270">
        <v>647350.68983065744</v>
      </c>
      <c r="L116" s="270">
        <v>114000</v>
      </c>
      <c r="M116" s="270">
        <v>10476.25</v>
      </c>
      <c r="N116" s="270">
        <v>0</v>
      </c>
      <c r="P116" s="270">
        <v>522874.43983065744</v>
      </c>
      <c r="Q116" s="270">
        <v>4495.4909016017882</v>
      </c>
      <c r="R116" s="270">
        <v>3631.0724988240099</v>
      </c>
      <c r="T116" s="270">
        <v>136</v>
      </c>
      <c r="U116" s="270">
        <v>638731.20459040534</v>
      </c>
      <c r="V116" s="270">
        <v>114000</v>
      </c>
      <c r="W116" s="270">
        <v>10561.25</v>
      </c>
      <c r="X116" s="270">
        <v>0</v>
      </c>
      <c r="Y116" s="270">
        <v>0</v>
      </c>
      <c r="Z116" s="270">
        <v>514169.95459040534</v>
      </c>
      <c r="AA116" s="270">
        <v>3780.6614308118042</v>
      </c>
      <c r="AB116" s="284">
        <v>4.1196900374818012E-2</v>
      </c>
      <c r="AC116" s="284">
        <v>0</v>
      </c>
      <c r="AE116" s="270">
        <v>0</v>
      </c>
      <c r="AF116" s="270">
        <v>638731.20459040534</v>
      </c>
      <c r="AH116" s="270">
        <v>-8619.4852402521065</v>
      </c>
      <c r="AJ116" s="284">
        <v>0</v>
      </c>
      <c r="AK116" s="270">
        <v>0</v>
      </c>
      <c r="AL116" s="270">
        <v>0</v>
      </c>
      <c r="AN116" s="270">
        <v>638731.20459040534</v>
      </c>
      <c r="AO116" s="270">
        <v>-8619.4852402521065</v>
      </c>
      <c r="AP116" s="284">
        <v>-1.3315016691349947E-2</v>
      </c>
    </row>
    <row r="117" spans="1:42" x14ac:dyDescent="0.2">
      <c r="A117" s="270">
        <v>237</v>
      </c>
      <c r="B117" s="279" t="s">
        <v>285</v>
      </c>
      <c r="C117" s="286">
        <v>237</v>
      </c>
      <c r="D117" s="281" t="s">
        <v>122</v>
      </c>
      <c r="E117" s="282">
        <v>173</v>
      </c>
      <c r="F117" s="270">
        <v>628371.82541843748</v>
      </c>
      <c r="G117" s="270">
        <v>0</v>
      </c>
      <c r="H117" s="270">
        <v>0</v>
      </c>
      <c r="I117" s="270">
        <v>0</v>
      </c>
      <c r="K117" s="270">
        <v>628371.82541843748</v>
      </c>
      <c r="L117" s="270">
        <v>114000</v>
      </c>
      <c r="M117" s="270">
        <v>13804</v>
      </c>
      <c r="N117" s="270">
        <v>0</v>
      </c>
      <c r="P117" s="270">
        <v>500567.82541843748</v>
      </c>
      <c r="Q117" s="270">
        <v>3632.2070833435691</v>
      </c>
      <c r="R117" s="270">
        <v>2893.4556382568639</v>
      </c>
      <c r="T117" s="270">
        <v>169</v>
      </c>
      <c r="U117" s="270">
        <v>627504.67363715358</v>
      </c>
      <c r="V117" s="270">
        <v>114000</v>
      </c>
      <c r="W117" s="270">
        <v>18140.5</v>
      </c>
      <c r="X117" s="270">
        <v>0</v>
      </c>
      <c r="Y117" s="270">
        <v>0</v>
      </c>
      <c r="Z117" s="270">
        <v>495364.17363715358</v>
      </c>
      <c r="AA117" s="270">
        <v>2931.1489564328613</v>
      </c>
      <c r="AB117" s="284">
        <v>1.3027093858852219E-2</v>
      </c>
      <c r="AC117" s="284">
        <v>0</v>
      </c>
      <c r="AE117" s="270">
        <v>0</v>
      </c>
      <c r="AF117" s="270">
        <v>627504.67363715358</v>
      </c>
      <c r="AH117" s="270">
        <v>-867.15178128390107</v>
      </c>
      <c r="AJ117" s="284">
        <v>0</v>
      </c>
      <c r="AK117" s="270">
        <v>0</v>
      </c>
      <c r="AL117" s="270">
        <v>0</v>
      </c>
      <c r="AN117" s="270">
        <v>627504.67363715358</v>
      </c>
      <c r="AO117" s="270">
        <v>-867.15178128390107</v>
      </c>
      <c r="AP117" s="284">
        <v>-1.3799978710160314E-3</v>
      </c>
    </row>
    <row r="118" spans="1:42" x14ac:dyDescent="0.2">
      <c r="A118" s="270">
        <v>238</v>
      </c>
      <c r="B118" s="279" t="s">
        <v>286</v>
      </c>
      <c r="C118" s="286">
        <v>238</v>
      </c>
      <c r="D118" s="281" t="s">
        <v>122</v>
      </c>
      <c r="E118" s="282">
        <v>113</v>
      </c>
      <c r="F118" s="270">
        <v>498912.10107576218</v>
      </c>
      <c r="G118" s="270">
        <v>0</v>
      </c>
      <c r="H118" s="270">
        <v>0</v>
      </c>
      <c r="I118" s="270">
        <v>0</v>
      </c>
      <c r="K118" s="270">
        <v>498912.10107576218</v>
      </c>
      <c r="L118" s="270">
        <v>114000</v>
      </c>
      <c r="M118" s="270">
        <v>17624.75</v>
      </c>
      <c r="N118" s="270">
        <v>0</v>
      </c>
      <c r="P118" s="270">
        <v>367287.35107576218</v>
      </c>
      <c r="Q118" s="270">
        <v>4415.1513369536478</v>
      </c>
      <c r="R118" s="270">
        <v>3250.3305404934708</v>
      </c>
      <c r="T118" s="270">
        <v>107</v>
      </c>
      <c r="U118" s="270">
        <v>458000.30706486886</v>
      </c>
      <c r="V118" s="270">
        <v>114000</v>
      </c>
      <c r="W118" s="270">
        <v>17767.75</v>
      </c>
      <c r="X118" s="270">
        <v>0</v>
      </c>
      <c r="Y118" s="270">
        <v>0</v>
      </c>
      <c r="Z118" s="270">
        <v>326232.55706486886</v>
      </c>
      <c r="AA118" s="270">
        <v>3048.9024024754099</v>
      </c>
      <c r="AB118" s="284">
        <v>-6.1971585815232134E-2</v>
      </c>
      <c r="AC118" s="284">
        <v>4.6971585815232135E-2</v>
      </c>
      <c r="AE118" s="270">
        <v>16336.030250440504</v>
      </c>
      <c r="AF118" s="270">
        <v>474336.33731530939</v>
      </c>
      <c r="AH118" s="270">
        <v>-24575.763760452799</v>
      </c>
      <c r="AJ118" s="284">
        <v>0</v>
      </c>
      <c r="AK118" s="270">
        <v>0</v>
      </c>
      <c r="AL118" s="270">
        <v>0</v>
      </c>
      <c r="AN118" s="270">
        <v>474336.33731530939</v>
      </c>
      <c r="AO118" s="270">
        <v>-24575.763760452799</v>
      </c>
      <c r="AP118" s="284">
        <v>-4.92587045041845E-2</v>
      </c>
    </row>
    <row r="119" spans="1:42" x14ac:dyDescent="0.2">
      <c r="A119" s="270">
        <v>239</v>
      </c>
      <c r="B119" s="279" t="s">
        <v>287</v>
      </c>
      <c r="C119" s="286">
        <v>239</v>
      </c>
      <c r="D119" s="281" t="s">
        <v>122</v>
      </c>
      <c r="E119" s="282">
        <v>538</v>
      </c>
      <c r="F119" s="270">
        <v>1664243.6678286379</v>
      </c>
      <c r="G119" s="270">
        <v>0</v>
      </c>
      <c r="H119" s="270">
        <v>0</v>
      </c>
      <c r="I119" s="270">
        <v>0</v>
      </c>
      <c r="K119" s="270">
        <v>1664243.6678286379</v>
      </c>
      <c r="L119" s="270">
        <v>114000</v>
      </c>
      <c r="M119" s="270">
        <v>36235.5</v>
      </c>
      <c r="N119" s="270">
        <v>0</v>
      </c>
      <c r="P119" s="270">
        <v>1514008.1678286379</v>
      </c>
      <c r="Q119" s="270">
        <v>3093.3897171536019</v>
      </c>
      <c r="R119" s="270">
        <v>2814.1415758896615</v>
      </c>
      <c r="T119" s="270">
        <v>520</v>
      </c>
      <c r="U119" s="270">
        <v>1658935.8699093526</v>
      </c>
      <c r="V119" s="270">
        <v>114000</v>
      </c>
      <c r="W119" s="270">
        <v>36529.5</v>
      </c>
      <c r="X119" s="270">
        <v>0</v>
      </c>
      <c r="Y119" s="270">
        <v>0</v>
      </c>
      <c r="Z119" s="270">
        <v>1508406.3699093526</v>
      </c>
      <c r="AA119" s="270">
        <v>2900.7814805949088</v>
      </c>
      <c r="AB119" s="284">
        <v>3.0787329766043137E-2</v>
      </c>
      <c r="AC119" s="284">
        <v>0</v>
      </c>
      <c r="AE119" s="270">
        <v>0</v>
      </c>
      <c r="AF119" s="270">
        <v>1658935.8699093526</v>
      </c>
      <c r="AH119" s="270">
        <v>-5307.7979192852508</v>
      </c>
      <c r="AJ119" s="284">
        <v>0</v>
      </c>
      <c r="AK119" s="270">
        <v>0</v>
      </c>
      <c r="AL119" s="270">
        <v>0</v>
      </c>
      <c r="AN119" s="270">
        <v>1658935.8699093526</v>
      </c>
      <c r="AO119" s="270">
        <v>-5307.7979192852508</v>
      </c>
      <c r="AP119" s="284">
        <v>-3.1893153760413039E-3</v>
      </c>
    </row>
    <row r="120" spans="1:42" x14ac:dyDescent="0.2">
      <c r="A120" s="270">
        <v>240</v>
      </c>
      <c r="B120" s="279" t="s">
        <v>288</v>
      </c>
      <c r="C120" s="286">
        <v>240</v>
      </c>
      <c r="D120" s="281" t="s">
        <v>122</v>
      </c>
      <c r="E120" s="282">
        <v>146</v>
      </c>
      <c r="F120" s="270">
        <v>557272.91114910401</v>
      </c>
      <c r="G120" s="270">
        <v>0</v>
      </c>
      <c r="H120" s="270">
        <v>0</v>
      </c>
      <c r="I120" s="270">
        <v>0</v>
      </c>
      <c r="K120" s="270">
        <v>557272.91114910401</v>
      </c>
      <c r="L120" s="270">
        <v>114000</v>
      </c>
      <c r="M120" s="270">
        <v>2193.85</v>
      </c>
      <c r="N120" s="270">
        <v>0</v>
      </c>
      <c r="P120" s="270">
        <v>441079.06114910403</v>
      </c>
      <c r="Q120" s="270">
        <v>3816.937747596603</v>
      </c>
      <c r="R120" s="270">
        <v>3021.0894599253702</v>
      </c>
      <c r="T120" s="270">
        <v>151</v>
      </c>
      <c r="U120" s="270">
        <v>575123.13659988379</v>
      </c>
      <c r="V120" s="270">
        <v>114000</v>
      </c>
      <c r="W120" s="270">
        <v>2211.65</v>
      </c>
      <c r="X120" s="270">
        <v>0</v>
      </c>
      <c r="Y120" s="270">
        <v>0</v>
      </c>
      <c r="Z120" s="270">
        <v>458911.48659988376</v>
      </c>
      <c r="AA120" s="270">
        <v>3039.1489178800248</v>
      </c>
      <c r="AB120" s="284">
        <v>5.977796485080158E-3</v>
      </c>
      <c r="AC120" s="284">
        <v>0</v>
      </c>
      <c r="AE120" s="270">
        <v>0</v>
      </c>
      <c r="AF120" s="270">
        <v>575123.13659988379</v>
      </c>
      <c r="AH120" s="270">
        <v>17850.225450779777</v>
      </c>
      <c r="AJ120" s="284">
        <v>0</v>
      </c>
      <c r="AK120" s="270">
        <v>0</v>
      </c>
      <c r="AL120" s="270">
        <v>0</v>
      </c>
      <c r="AN120" s="270">
        <v>575123.13659988379</v>
      </c>
      <c r="AO120" s="270">
        <v>17850.225450779777</v>
      </c>
      <c r="AP120" s="284">
        <v>3.2031389097977828E-2</v>
      </c>
    </row>
    <row r="121" spans="1:42" x14ac:dyDescent="0.2">
      <c r="A121" s="270">
        <v>242</v>
      </c>
      <c r="B121" s="279" t="s">
        <v>289</v>
      </c>
      <c r="C121" s="286">
        <v>242</v>
      </c>
      <c r="D121" s="281" t="s">
        <v>122</v>
      </c>
      <c r="E121" s="282">
        <v>111</v>
      </c>
      <c r="F121" s="270">
        <v>461304.37902149104</v>
      </c>
      <c r="G121" s="270">
        <v>0</v>
      </c>
      <c r="H121" s="270">
        <v>0</v>
      </c>
      <c r="I121" s="270">
        <v>0</v>
      </c>
      <c r="K121" s="270">
        <v>461304.37902149104</v>
      </c>
      <c r="L121" s="270">
        <v>114000</v>
      </c>
      <c r="M121" s="270">
        <v>7518.25</v>
      </c>
      <c r="N121" s="270">
        <v>26568.758344459275</v>
      </c>
      <c r="P121" s="270">
        <v>313217.37067703175</v>
      </c>
      <c r="Q121" s="270">
        <v>4155.8953064999196</v>
      </c>
      <c r="R121" s="270">
        <v>2821.7781142074932</v>
      </c>
      <c r="T121" s="270">
        <v>110</v>
      </c>
      <c r="U121" s="270">
        <v>467021.24763523944</v>
      </c>
      <c r="V121" s="270">
        <v>114000</v>
      </c>
      <c r="W121" s="270">
        <v>7379.39</v>
      </c>
      <c r="X121" s="270">
        <v>26568.758344459275</v>
      </c>
      <c r="Y121" s="270">
        <v>0</v>
      </c>
      <c r="Z121" s="270">
        <v>319073.09929078014</v>
      </c>
      <c r="AA121" s="270">
        <v>2900.6645390070921</v>
      </c>
      <c r="AB121" s="284">
        <v>2.7956282034512284E-2</v>
      </c>
      <c r="AC121" s="284">
        <v>0</v>
      </c>
      <c r="AE121" s="270">
        <v>0</v>
      </c>
      <c r="AF121" s="270">
        <v>467021.24763523944</v>
      </c>
      <c r="AH121" s="270">
        <v>5716.8686137484037</v>
      </c>
      <c r="AJ121" s="284">
        <v>0</v>
      </c>
      <c r="AK121" s="270">
        <v>0</v>
      </c>
      <c r="AL121" s="270">
        <v>0</v>
      </c>
      <c r="AN121" s="270">
        <v>467021.24763523944</v>
      </c>
      <c r="AO121" s="270">
        <v>5716.8686137484037</v>
      </c>
      <c r="AP121" s="284">
        <v>1.2392834045657452E-2</v>
      </c>
    </row>
    <row r="122" spans="1:42" x14ac:dyDescent="0.2">
      <c r="A122" s="270">
        <v>243</v>
      </c>
      <c r="B122" s="279" t="s">
        <v>290</v>
      </c>
      <c r="C122" s="286">
        <v>243</v>
      </c>
      <c r="D122" s="281" t="s">
        <v>122</v>
      </c>
      <c r="E122" s="282">
        <v>95</v>
      </c>
      <c r="F122" s="270">
        <v>402343.17827111529</v>
      </c>
      <c r="G122" s="270">
        <v>0</v>
      </c>
      <c r="H122" s="270">
        <v>0</v>
      </c>
      <c r="I122" s="270">
        <v>0</v>
      </c>
      <c r="K122" s="270">
        <v>402343.17827111529</v>
      </c>
      <c r="L122" s="270">
        <v>114000</v>
      </c>
      <c r="M122" s="270">
        <v>5669.5</v>
      </c>
      <c r="N122" s="270">
        <v>36582.109479305735</v>
      </c>
      <c r="P122" s="270">
        <v>246091.56879180955</v>
      </c>
      <c r="Q122" s="270">
        <v>4235.191350222266</v>
      </c>
      <c r="R122" s="270">
        <v>2590.4375662295743</v>
      </c>
      <c r="T122" s="270">
        <v>95</v>
      </c>
      <c r="U122" s="270">
        <v>434684.83287517814</v>
      </c>
      <c r="V122" s="270">
        <v>114000</v>
      </c>
      <c r="W122" s="270">
        <v>5564.79</v>
      </c>
      <c r="X122" s="270">
        <v>36582.109479305735</v>
      </c>
      <c r="Y122" s="270">
        <v>0</v>
      </c>
      <c r="Z122" s="270">
        <v>278537.93339587242</v>
      </c>
      <c r="AA122" s="270">
        <v>2931.978246272341</v>
      </c>
      <c r="AB122" s="284">
        <v>0.13184671365767947</v>
      </c>
      <c r="AC122" s="284">
        <v>0</v>
      </c>
      <c r="AE122" s="270">
        <v>0</v>
      </c>
      <c r="AF122" s="270">
        <v>434684.83287517814</v>
      </c>
      <c r="AH122" s="270">
        <v>32341.654604062845</v>
      </c>
      <c r="AJ122" s="284">
        <v>8.6446713657679475E-2</v>
      </c>
      <c r="AK122" s="270">
        <v>-21273.807380914692</v>
      </c>
      <c r="AL122" s="270">
        <v>413411.02549426345</v>
      </c>
      <c r="AN122" s="270">
        <v>413411.02549426345</v>
      </c>
      <c r="AO122" s="270">
        <v>11067.847223148157</v>
      </c>
      <c r="AP122" s="284">
        <v>2.7508474906191124E-2</v>
      </c>
    </row>
    <row r="123" spans="1:42" x14ac:dyDescent="0.2">
      <c r="A123" s="270">
        <v>245</v>
      </c>
      <c r="B123" s="279" t="s">
        <v>291</v>
      </c>
      <c r="C123" s="286">
        <v>245</v>
      </c>
      <c r="D123" s="281" t="s">
        <v>122</v>
      </c>
      <c r="E123" s="282">
        <v>163</v>
      </c>
      <c r="F123" s="270">
        <v>591835.56422113464</v>
      </c>
      <c r="G123" s="270">
        <v>0</v>
      </c>
      <c r="H123" s="270">
        <v>0</v>
      </c>
      <c r="I123" s="270">
        <v>0</v>
      </c>
      <c r="K123" s="270">
        <v>591835.56422113464</v>
      </c>
      <c r="L123" s="270">
        <v>114000</v>
      </c>
      <c r="M123" s="270">
        <v>10106.5</v>
      </c>
      <c r="N123" s="270">
        <v>0</v>
      </c>
      <c r="P123" s="270">
        <v>467729.06422113464</v>
      </c>
      <c r="Q123" s="270">
        <v>3630.8930320315008</v>
      </c>
      <c r="R123" s="270">
        <v>2869.5034614793535</v>
      </c>
      <c r="T123" s="270">
        <v>155</v>
      </c>
      <c r="U123" s="270">
        <v>594769.69653679652</v>
      </c>
      <c r="V123" s="270">
        <v>114000</v>
      </c>
      <c r="W123" s="270">
        <v>10188.5</v>
      </c>
      <c r="X123" s="270">
        <v>0</v>
      </c>
      <c r="Y123" s="270">
        <v>0</v>
      </c>
      <c r="Z123" s="270">
        <v>470581.19653679652</v>
      </c>
      <c r="AA123" s="270">
        <v>3036.0077195922354</v>
      </c>
      <c r="AB123" s="284">
        <v>5.8025459926450723E-2</v>
      </c>
      <c r="AC123" s="284">
        <v>0</v>
      </c>
      <c r="AE123" s="270">
        <v>0</v>
      </c>
      <c r="AF123" s="270">
        <v>594769.69653679652</v>
      </c>
      <c r="AH123" s="270">
        <v>2934.1323156618746</v>
      </c>
      <c r="AJ123" s="284">
        <v>1.262545992645072E-2</v>
      </c>
      <c r="AK123" s="270">
        <v>-5615.4641490664771</v>
      </c>
      <c r="AL123" s="270">
        <v>589154.23238773004</v>
      </c>
      <c r="AN123" s="270">
        <v>589154.23238773004</v>
      </c>
      <c r="AO123" s="270">
        <v>-2681.3318334046053</v>
      </c>
      <c r="AP123" s="284">
        <v>-4.5305351612880554E-3</v>
      </c>
    </row>
    <row r="124" spans="1:42" x14ac:dyDescent="0.2">
      <c r="A124" s="270">
        <v>246</v>
      </c>
      <c r="B124" s="279" t="s">
        <v>292</v>
      </c>
      <c r="C124" s="286">
        <v>246</v>
      </c>
      <c r="D124" s="281" t="s">
        <v>122</v>
      </c>
      <c r="E124" s="282">
        <v>87</v>
      </c>
      <c r="F124" s="270">
        <v>415843.75217528694</v>
      </c>
      <c r="G124" s="270">
        <v>0</v>
      </c>
      <c r="H124" s="270">
        <v>0</v>
      </c>
      <c r="I124" s="270">
        <v>0</v>
      </c>
      <c r="K124" s="270">
        <v>415843.75217528694</v>
      </c>
      <c r="L124" s="270">
        <v>114000</v>
      </c>
      <c r="M124" s="270">
        <v>4535.6000000000004</v>
      </c>
      <c r="N124" s="270">
        <v>42590.120160213613</v>
      </c>
      <c r="P124" s="270">
        <v>254718.03201507335</v>
      </c>
      <c r="Q124" s="270">
        <v>4779.8132433941028</v>
      </c>
      <c r="R124" s="270">
        <v>2927.7934714376247</v>
      </c>
      <c r="T124" s="270">
        <v>86</v>
      </c>
      <c r="U124" s="270">
        <v>414078.66383542726</v>
      </c>
      <c r="V124" s="270">
        <v>114000</v>
      </c>
      <c r="W124" s="270">
        <v>4451.83</v>
      </c>
      <c r="X124" s="270">
        <v>42590.120160213613</v>
      </c>
      <c r="Y124" s="270">
        <v>0</v>
      </c>
      <c r="Z124" s="270">
        <v>253036.71367521363</v>
      </c>
      <c r="AA124" s="270">
        <v>2942.2873683164376</v>
      </c>
      <c r="AB124" s="284">
        <v>4.9504505765893244E-3</v>
      </c>
      <c r="AC124" s="284">
        <v>0</v>
      </c>
      <c r="AE124" s="270">
        <v>0</v>
      </c>
      <c r="AF124" s="270">
        <v>414078.66383542726</v>
      </c>
      <c r="AH124" s="270">
        <v>-1765.0883398596779</v>
      </c>
      <c r="AJ124" s="284">
        <v>0</v>
      </c>
      <c r="AK124" s="270">
        <v>0</v>
      </c>
      <c r="AL124" s="270">
        <v>0</v>
      </c>
      <c r="AN124" s="270">
        <v>414078.66383542726</v>
      </c>
      <c r="AO124" s="270">
        <v>-1765.0883398596779</v>
      </c>
      <c r="AP124" s="284">
        <v>-4.244595068764327E-3</v>
      </c>
    </row>
    <row r="125" spans="1:42" x14ac:dyDescent="0.2">
      <c r="A125" s="270">
        <v>249</v>
      </c>
      <c r="B125" s="279" t="s">
        <v>293</v>
      </c>
      <c r="C125" s="286">
        <v>249</v>
      </c>
      <c r="D125" s="281" t="s">
        <v>122</v>
      </c>
      <c r="E125" s="282">
        <v>603</v>
      </c>
      <c r="F125" s="270">
        <v>1933859.3185943002</v>
      </c>
      <c r="G125" s="270">
        <v>0</v>
      </c>
      <c r="H125" s="270">
        <v>0</v>
      </c>
      <c r="I125" s="270">
        <v>0</v>
      </c>
      <c r="K125" s="270">
        <v>1933859.3185943002</v>
      </c>
      <c r="L125" s="270">
        <v>114000</v>
      </c>
      <c r="M125" s="270">
        <v>37714.5</v>
      </c>
      <c r="N125" s="270">
        <v>0</v>
      </c>
      <c r="P125" s="270">
        <v>1782144.8185943002</v>
      </c>
      <c r="Q125" s="270">
        <v>3207.0635465908795</v>
      </c>
      <c r="R125" s="270">
        <v>2955.4640441033171</v>
      </c>
      <c r="T125" s="270">
        <v>615</v>
      </c>
      <c r="U125" s="270">
        <v>2000924.4107758328</v>
      </c>
      <c r="V125" s="270">
        <v>114000</v>
      </c>
      <c r="W125" s="270">
        <v>38020.5</v>
      </c>
      <c r="X125" s="270">
        <v>0</v>
      </c>
      <c r="Y125" s="270">
        <v>0</v>
      </c>
      <c r="Z125" s="270">
        <v>1848903.9107758328</v>
      </c>
      <c r="AA125" s="270">
        <v>3006.3478223997281</v>
      </c>
      <c r="AB125" s="284">
        <v>1.7216849042008594E-2</v>
      </c>
      <c r="AC125" s="284">
        <v>0</v>
      </c>
      <c r="AE125" s="270">
        <v>0</v>
      </c>
      <c r="AF125" s="270">
        <v>2000924.4107758328</v>
      </c>
      <c r="AH125" s="270">
        <v>67065.092181532644</v>
      </c>
      <c r="AJ125" s="284">
        <v>0</v>
      </c>
      <c r="AK125" s="270">
        <v>0</v>
      </c>
      <c r="AL125" s="270">
        <v>0</v>
      </c>
      <c r="AN125" s="270">
        <v>2000924.4107758328</v>
      </c>
      <c r="AO125" s="270">
        <v>67065.092181532644</v>
      </c>
      <c r="AP125" s="284">
        <v>3.46794058578581E-2</v>
      </c>
    </row>
    <row r="126" spans="1:42" x14ac:dyDescent="0.2">
      <c r="A126" s="270">
        <v>250</v>
      </c>
      <c r="B126" s="279" t="s">
        <v>294</v>
      </c>
      <c r="C126" s="286">
        <v>250</v>
      </c>
      <c r="D126" s="281" t="s">
        <v>122</v>
      </c>
      <c r="E126" s="282">
        <v>628</v>
      </c>
      <c r="F126" s="270">
        <v>2052516.5295276004</v>
      </c>
      <c r="G126" s="270">
        <v>0</v>
      </c>
      <c r="H126" s="270">
        <v>0</v>
      </c>
      <c r="I126" s="270">
        <v>0</v>
      </c>
      <c r="K126" s="270">
        <v>2052516.5295276004</v>
      </c>
      <c r="L126" s="270">
        <v>114000</v>
      </c>
      <c r="M126" s="270">
        <v>30812.5</v>
      </c>
      <c r="N126" s="270">
        <v>0</v>
      </c>
      <c r="P126" s="270">
        <v>1907704.0295276004</v>
      </c>
      <c r="Q126" s="270">
        <v>3268.3384228146501</v>
      </c>
      <c r="R126" s="270">
        <v>3037.7452699484083</v>
      </c>
      <c r="T126" s="270">
        <v>626</v>
      </c>
      <c r="U126" s="270">
        <v>2053972.1600861999</v>
      </c>
      <c r="V126" s="270">
        <v>114000</v>
      </c>
      <c r="W126" s="270">
        <v>31062.5</v>
      </c>
      <c r="X126" s="270">
        <v>0</v>
      </c>
      <c r="Y126" s="270">
        <v>0</v>
      </c>
      <c r="Z126" s="270">
        <v>1908909.6600861999</v>
      </c>
      <c r="AA126" s="270">
        <v>3049.3764538118207</v>
      </c>
      <c r="AB126" s="284">
        <v>3.8288871613023456E-3</v>
      </c>
      <c r="AC126" s="284">
        <v>0</v>
      </c>
      <c r="AE126" s="270">
        <v>0</v>
      </c>
      <c r="AF126" s="270">
        <v>2053972.1600861999</v>
      </c>
      <c r="AH126" s="270">
        <v>1455.6305585994851</v>
      </c>
      <c r="AJ126" s="284">
        <v>0</v>
      </c>
      <c r="AK126" s="270">
        <v>0</v>
      </c>
      <c r="AL126" s="270">
        <v>0</v>
      </c>
      <c r="AN126" s="270">
        <v>2053972.1600861999</v>
      </c>
      <c r="AO126" s="270">
        <v>1455.6305585994851</v>
      </c>
      <c r="AP126" s="284">
        <v>7.0919309913402141E-4</v>
      </c>
    </row>
    <row r="127" spans="1:42" x14ac:dyDescent="0.2">
      <c r="A127" s="270">
        <v>251</v>
      </c>
      <c r="B127" s="279" t="s">
        <v>295</v>
      </c>
      <c r="C127" s="286">
        <v>251</v>
      </c>
      <c r="D127" s="281" t="s">
        <v>122</v>
      </c>
      <c r="E127" s="282">
        <v>203</v>
      </c>
      <c r="F127" s="270">
        <v>810988.4065562411</v>
      </c>
      <c r="G127" s="270">
        <v>0</v>
      </c>
      <c r="H127" s="270">
        <v>0</v>
      </c>
      <c r="I127" s="270">
        <v>0</v>
      </c>
      <c r="K127" s="270">
        <v>810988.4065562411</v>
      </c>
      <c r="L127" s="270">
        <v>114000</v>
      </c>
      <c r="M127" s="270">
        <v>13064.5</v>
      </c>
      <c r="N127" s="270">
        <v>0</v>
      </c>
      <c r="P127" s="270">
        <v>683923.9065562411</v>
      </c>
      <c r="Q127" s="270">
        <v>3995.016781065227</v>
      </c>
      <c r="R127" s="270">
        <v>3369.0832835282813</v>
      </c>
      <c r="T127" s="270">
        <v>217</v>
      </c>
      <c r="U127" s="270">
        <v>886867.01787772588</v>
      </c>
      <c r="V127" s="270">
        <v>114000</v>
      </c>
      <c r="W127" s="270">
        <v>2161.9499999999998</v>
      </c>
      <c r="X127" s="270">
        <v>0</v>
      </c>
      <c r="Y127" s="270">
        <v>0</v>
      </c>
      <c r="Z127" s="270">
        <v>770705.06787772593</v>
      </c>
      <c r="AA127" s="270">
        <v>3551.6362575010412</v>
      </c>
      <c r="AB127" s="284">
        <v>5.4184761435039627E-2</v>
      </c>
      <c r="AC127" s="284">
        <v>0</v>
      </c>
      <c r="AE127" s="270">
        <v>0</v>
      </c>
      <c r="AF127" s="270">
        <v>886867.01787772588</v>
      </c>
      <c r="AH127" s="270">
        <v>75878.611321484786</v>
      </c>
      <c r="AJ127" s="284">
        <v>8.7847614350396244E-3</v>
      </c>
      <c r="AK127" s="270">
        <v>-6422.4606594249735</v>
      </c>
      <c r="AL127" s="270">
        <v>880444.55721830088</v>
      </c>
      <c r="AN127" s="270">
        <v>880444.55721830088</v>
      </c>
      <c r="AO127" s="270">
        <v>69456.150662059779</v>
      </c>
      <c r="AP127" s="284">
        <v>8.5643826842107973E-2</v>
      </c>
    </row>
    <row r="128" spans="1:42" x14ac:dyDescent="0.2">
      <c r="A128" s="270">
        <v>252</v>
      </c>
      <c r="B128" s="279" t="s">
        <v>296</v>
      </c>
      <c r="C128" s="286">
        <v>252</v>
      </c>
      <c r="D128" s="281" t="s">
        <v>122</v>
      </c>
      <c r="E128" s="282">
        <v>252</v>
      </c>
      <c r="F128" s="270">
        <v>1024231.4649321267</v>
      </c>
      <c r="G128" s="270">
        <v>0</v>
      </c>
      <c r="H128" s="270">
        <v>0</v>
      </c>
      <c r="I128" s="270">
        <v>0</v>
      </c>
      <c r="K128" s="270">
        <v>1024231.4649321267</v>
      </c>
      <c r="L128" s="270">
        <v>114000</v>
      </c>
      <c r="M128" s="270">
        <v>13064.5</v>
      </c>
      <c r="N128" s="270">
        <v>0</v>
      </c>
      <c r="P128" s="270">
        <v>897166.96493212669</v>
      </c>
      <c r="Q128" s="270">
        <v>4064.4105751274869</v>
      </c>
      <c r="R128" s="270">
        <v>3560.1863687782807</v>
      </c>
      <c r="T128" s="270">
        <v>264</v>
      </c>
      <c r="U128" s="270">
        <v>1134661.6297099907</v>
      </c>
      <c r="V128" s="270">
        <v>114000</v>
      </c>
      <c r="W128" s="270">
        <v>3106.25</v>
      </c>
      <c r="X128" s="270">
        <v>0</v>
      </c>
      <c r="Y128" s="270">
        <v>0</v>
      </c>
      <c r="Z128" s="270">
        <v>1017555.3797099907</v>
      </c>
      <c r="AA128" s="270">
        <v>3854.3764382954191</v>
      </c>
      <c r="AB128" s="284">
        <v>8.2633334057198027E-2</v>
      </c>
      <c r="AC128" s="284">
        <v>0</v>
      </c>
      <c r="AE128" s="270">
        <v>0</v>
      </c>
      <c r="AF128" s="270">
        <v>1134661.6297099907</v>
      </c>
      <c r="AH128" s="270">
        <v>110430.164777864</v>
      </c>
      <c r="AJ128" s="284">
        <v>3.7233334057198024E-2</v>
      </c>
      <c r="AK128" s="270">
        <v>-34995.208610895592</v>
      </c>
      <c r="AL128" s="270">
        <v>1099666.4210990951</v>
      </c>
      <c r="AN128" s="270">
        <v>1099666.4210990951</v>
      </c>
      <c r="AO128" s="270">
        <v>75434.956166968448</v>
      </c>
      <c r="AP128" s="284">
        <v>7.3650301469665683E-2</v>
      </c>
    </row>
    <row r="129" spans="1:42" x14ac:dyDescent="0.2">
      <c r="A129" s="270">
        <v>253</v>
      </c>
      <c r="B129" s="279" t="s">
        <v>298</v>
      </c>
      <c r="C129" s="288">
        <v>253</v>
      </c>
      <c r="D129" s="281" t="s">
        <v>122</v>
      </c>
      <c r="E129" s="282">
        <v>378</v>
      </c>
      <c r="F129" s="270">
        <v>1751496.6299217413</v>
      </c>
      <c r="G129" s="270">
        <v>0</v>
      </c>
      <c r="H129" s="270">
        <v>0</v>
      </c>
      <c r="I129" s="270">
        <v>0</v>
      </c>
      <c r="K129" s="270">
        <v>1751496.6299217413</v>
      </c>
      <c r="L129" s="270">
        <v>114000</v>
      </c>
      <c r="M129" s="270">
        <v>25389.5</v>
      </c>
      <c r="N129" s="270">
        <v>0</v>
      </c>
      <c r="P129" s="270">
        <v>1612107.1299217413</v>
      </c>
      <c r="Q129" s="270">
        <v>4633.5889680469345</v>
      </c>
      <c r="R129" s="270">
        <v>4264.8336770416436</v>
      </c>
      <c r="T129" s="270">
        <v>378</v>
      </c>
      <c r="U129" s="270">
        <v>1687713.4545394005</v>
      </c>
      <c r="V129" s="270">
        <v>114000</v>
      </c>
      <c r="W129" s="270">
        <v>8548.4</v>
      </c>
      <c r="X129" s="270">
        <v>0</v>
      </c>
      <c r="Y129" s="270">
        <v>0</v>
      </c>
      <c r="Z129" s="270">
        <v>1565165.0545394006</v>
      </c>
      <c r="AA129" s="270">
        <v>4140.6482924322763</v>
      </c>
      <c r="AB129" s="284">
        <v>-2.9118459009991222E-2</v>
      </c>
      <c r="AC129" s="284">
        <v>1.4118459009991223E-2</v>
      </c>
      <c r="AE129" s="270">
        <v>22760.468433514699</v>
      </c>
      <c r="AF129" s="270">
        <v>1710473.9229729152</v>
      </c>
      <c r="AH129" s="270">
        <v>-41022.70694882609</v>
      </c>
      <c r="AJ129" s="284">
        <v>0</v>
      </c>
      <c r="AK129" s="270">
        <v>0</v>
      </c>
      <c r="AL129" s="270">
        <v>0</v>
      </c>
      <c r="AN129" s="270">
        <v>1710473.9229729152</v>
      </c>
      <c r="AO129" s="270">
        <v>-41022.70694882609</v>
      </c>
      <c r="AP129" s="284">
        <v>-2.3421516346656644E-2</v>
      </c>
    </row>
    <row r="130" spans="1:42" x14ac:dyDescent="0.2">
      <c r="A130" s="270">
        <v>256</v>
      </c>
      <c r="B130" s="279" t="s">
        <v>299</v>
      </c>
      <c r="C130" s="286">
        <v>256</v>
      </c>
      <c r="D130" s="281" t="s">
        <v>122</v>
      </c>
      <c r="E130" s="282">
        <v>419</v>
      </c>
      <c r="F130" s="270">
        <v>1524716.5166851594</v>
      </c>
      <c r="G130" s="270">
        <v>0</v>
      </c>
      <c r="H130" s="270">
        <v>0</v>
      </c>
      <c r="I130" s="270">
        <v>0</v>
      </c>
      <c r="K130" s="270">
        <v>1524716.5166851594</v>
      </c>
      <c r="L130" s="270">
        <v>114000</v>
      </c>
      <c r="M130" s="270">
        <v>15776</v>
      </c>
      <c r="N130" s="270">
        <v>0</v>
      </c>
      <c r="P130" s="270">
        <v>1394940.5166851594</v>
      </c>
      <c r="Q130" s="270">
        <v>3638.9415672676837</v>
      </c>
      <c r="R130" s="270">
        <v>3329.2136436399987</v>
      </c>
      <c r="T130" s="270">
        <v>417</v>
      </c>
      <c r="U130" s="270">
        <v>1497706.6148683848</v>
      </c>
      <c r="V130" s="270">
        <v>114000</v>
      </c>
      <c r="W130" s="270">
        <v>3180.8</v>
      </c>
      <c r="X130" s="270">
        <v>0</v>
      </c>
      <c r="Y130" s="270">
        <v>0</v>
      </c>
      <c r="Z130" s="270">
        <v>1380525.8148683847</v>
      </c>
      <c r="AA130" s="270">
        <v>3310.6134649121936</v>
      </c>
      <c r="AB130" s="284">
        <v>-5.5869585790440787E-3</v>
      </c>
      <c r="AC130" s="284">
        <v>0</v>
      </c>
      <c r="AE130" s="270">
        <v>0</v>
      </c>
      <c r="AF130" s="270">
        <v>1497706.6148683848</v>
      </c>
      <c r="AH130" s="270">
        <v>-27009.901816774625</v>
      </c>
      <c r="AJ130" s="284">
        <v>0</v>
      </c>
      <c r="AK130" s="270">
        <v>0</v>
      </c>
      <c r="AL130" s="270">
        <v>0</v>
      </c>
      <c r="AN130" s="270">
        <v>1497706.6148683848</v>
      </c>
      <c r="AO130" s="270">
        <v>-27009.901816774625</v>
      </c>
      <c r="AP130" s="284">
        <v>-1.7714704026094007E-2</v>
      </c>
    </row>
    <row r="131" spans="1:42" x14ac:dyDescent="0.2">
      <c r="A131" s="270">
        <v>258</v>
      </c>
      <c r="B131" s="279" t="s">
        <v>300</v>
      </c>
      <c r="C131" s="286">
        <v>258</v>
      </c>
      <c r="D131" s="281" t="s">
        <v>122</v>
      </c>
      <c r="E131" s="282">
        <v>412</v>
      </c>
      <c r="F131" s="270">
        <v>1404473.471207988</v>
      </c>
      <c r="G131" s="270">
        <v>0</v>
      </c>
      <c r="H131" s="270">
        <v>0</v>
      </c>
      <c r="I131" s="270">
        <v>0</v>
      </c>
      <c r="K131" s="270">
        <v>1404473.471207988</v>
      </c>
      <c r="L131" s="270">
        <v>114000</v>
      </c>
      <c r="M131" s="270">
        <v>15899.25</v>
      </c>
      <c r="N131" s="270">
        <v>0</v>
      </c>
      <c r="P131" s="270">
        <v>1274574.221207988</v>
      </c>
      <c r="Q131" s="270">
        <v>3408.9161922523981</v>
      </c>
      <c r="R131" s="270">
        <v>3093.6267505048254</v>
      </c>
      <c r="T131" s="270">
        <v>412</v>
      </c>
      <c r="U131" s="270">
        <v>1400863.3189636595</v>
      </c>
      <c r="V131" s="270">
        <v>114000</v>
      </c>
      <c r="W131" s="270">
        <v>3280.2</v>
      </c>
      <c r="X131" s="270">
        <v>0</v>
      </c>
      <c r="Y131" s="270">
        <v>0</v>
      </c>
      <c r="Z131" s="270">
        <v>1283583.1189636595</v>
      </c>
      <c r="AA131" s="270">
        <v>3115.4930071933481</v>
      </c>
      <c r="AB131" s="284">
        <v>7.0681625328441987E-3</v>
      </c>
      <c r="AC131" s="284">
        <v>0</v>
      </c>
      <c r="AE131" s="270">
        <v>0</v>
      </c>
      <c r="AF131" s="270">
        <v>1400863.3189636595</v>
      </c>
      <c r="AH131" s="270">
        <v>-3610.1522443285212</v>
      </c>
      <c r="AJ131" s="284">
        <v>0</v>
      </c>
      <c r="AK131" s="270">
        <v>0</v>
      </c>
      <c r="AL131" s="270">
        <v>0</v>
      </c>
      <c r="AN131" s="270">
        <v>1400863.3189636595</v>
      </c>
      <c r="AO131" s="270">
        <v>-3610.1522443285212</v>
      </c>
      <c r="AP131" s="284">
        <v>-2.5704666683546741E-3</v>
      </c>
    </row>
    <row r="132" spans="1:42" x14ac:dyDescent="0.2">
      <c r="A132" s="270">
        <v>259</v>
      </c>
      <c r="B132" s="279" t="s">
        <v>301</v>
      </c>
      <c r="C132" s="286">
        <v>259</v>
      </c>
      <c r="D132" s="281" t="s">
        <v>122</v>
      </c>
      <c r="E132" s="282">
        <v>413</v>
      </c>
      <c r="F132" s="270">
        <v>1360687.6799711122</v>
      </c>
      <c r="G132" s="270">
        <v>0</v>
      </c>
      <c r="H132" s="270">
        <v>0</v>
      </c>
      <c r="I132" s="270">
        <v>0</v>
      </c>
      <c r="K132" s="270">
        <v>1360687.6799711122</v>
      </c>
      <c r="L132" s="270">
        <v>114000</v>
      </c>
      <c r="M132" s="270">
        <v>18734</v>
      </c>
      <c r="N132" s="270">
        <v>0</v>
      </c>
      <c r="P132" s="270">
        <v>1227953.6799711122</v>
      </c>
      <c r="Q132" s="270">
        <v>3294.6432929082621</v>
      </c>
      <c r="R132" s="270">
        <v>2973.2534623997872</v>
      </c>
      <c r="T132" s="270">
        <v>408</v>
      </c>
      <c r="U132" s="270">
        <v>1382807.8162737344</v>
      </c>
      <c r="V132" s="270">
        <v>114000</v>
      </c>
      <c r="W132" s="270">
        <v>18886</v>
      </c>
      <c r="X132" s="270">
        <v>0</v>
      </c>
      <c r="Y132" s="270">
        <v>0</v>
      </c>
      <c r="Z132" s="270">
        <v>1249921.8162737344</v>
      </c>
      <c r="AA132" s="270">
        <v>3063.5338634160157</v>
      </c>
      <c r="AB132" s="284">
        <v>3.0364179225864246E-2</v>
      </c>
      <c r="AC132" s="284">
        <v>0</v>
      </c>
      <c r="AE132" s="270">
        <v>0</v>
      </c>
      <c r="AF132" s="270">
        <v>1382807.8162737344</v>
      </c>
      <c r="AH132" s="270">
        <v>22120.136302622268</v>
      </c>
      <c r="AJ132" s="284">
        <v>0</v>
      </c>
      <c r="AK132" s="270">
        <v>0</v>
      </c>
      <c r="AL132" s="270">
        <v>0</v>
      </c>
      <c r="AN132" s="270">
        <v>1382807.8162737344</v>
      </c>
      <c r="AO132" s="270">
        <v>22120.136302622268</v>
      </c>
      <c r="AP132" s="284">
        <v>1.6256586010311994E-2</v>
      </c>
    </row>
    <row r="133" spans="1:42" x14ac:dyDescent="0.2">
      <c r="A133" s="270">
        <v>260</v>
      </c>
      <c r="B133" s="279" t="s">
        <v>302</v>
      </c>
      <c r="C133" s="286">
        <v>260</v>
      </c>
      <c r="D133" s="281" t="s">
        <v>122</v>
      </c>
      <c r="E133" s="282">
        <v>228</v>
      </c>
      <c r="F133" s="270">
        <v>1090307.5575987841</v>
      </c>
      <c r="G133" s="270">
        <v>0</v>
      </c>
      <c r="H133" s="270">
        <v>0</v>
      </c>
      <c r="I133" s="270">
        <v>0</v>
      </c>
      <c r="K133" s="270">
        <v>1090307.5575987841</v>
      </c>
      <c r="L133" s="270">
        <v>114000</v>
      </c>
      <c r="M133" s="270">
        <v>11462.25</v>
      </c>
      <c r="N133" s="270">
        <v>0</v>
      </c>
      <c r="P133" s="270">
        <v>964845.3075987841</v>
      </c>
      <c r="Q133" s="270">
        <v>4782.0506912227374</v>
      </c>
      <c r="R133" s="270">
        <v>4231.7776649069474</v>
      </c>
      <c r="T133" s="270">
        <v>280</v>
      </c>
      <c r="U133" s="270">
        <v>1288994.2955700078</v>
      </c>
      <c r="V133" s="270">
        <v>114000</v>
      </c>
      <c r="W133" s="270">
        <v>7500.37</v>
      </c>
      <c r="X133" s="270">
        <v>0</v>
      </c>
      <c r="Y133" s="270">
        <v>0</v>
      </c>
      <c r="Z133" s="270">
        <v>1167493.9255700076</v>
      </c>
      <c r="AA133" s="270">
        <v>4169.621162750027</v>
      </c>
      <c r="AB133" s="284">
        <v>-1.468803587493937E-2</v>
      </c>
      <c r="AC133" s="284">
        <v>0</v>
      </c>
      <c r="AE133" s="270">
        <v>0</v>
      </c>
      <c r="AF133" s="270">
        <v>1288994.2955700078</v>
      </c>
      <c r="AH133" s="270">
        <v>198686.73797122366</v>
      </c>
      <c r="AJ133" s="284">
        <v>0</v>
      </c>
      <c r="AK133" s="270">
        <v>0</v>
      </c>
      <c r="AL133" s="270">
        <v>0</v>
      </c>
      <c r="AN133" s="270">
        <v>1288994.2955700078</v>
      </c>
      <c r="AO133" s="270">
        <v>198686.73797122366</v>
      </c>
      <c r="AP133" s="284">
        <v>0.18222999243332516</v>
      </c>
    </row>
    <row r="134" spans="1:42" x14ac:dyDescent="0.2">
      <c r="A134" s="270">
        <v>262</v>
      </c>
      <c r="B134" s="279" t="s">
        <v>526</v>
      </c>
      <c r="C134" s="286">
        <v>262</v>
      </c>
      <c r="D134" s="281" t="s">
        <v>122</v>
      </c>
      <c r="E134" s="282">
        <v>563</v>
      </c>
      <c r="F134" s="270">
        <v>2126928.8409863897</v>
      </c>
      <c r="G134" s="270">
        <v>0</v>
      </c>
      <c r="H134" s="270">
        <v>0</v>
      </c>
      <c r="I134" s="270">
        <v>0</v>
      </c>
      <c r="K134" s="270">
        <v>2126928.8409863897</v>
      </c>
      <c r="L134" s="270">
        <v>114000</v>
      </c>
      <c r="M134" s="270">
        <v>5768.1</v>
      </c>
      <c r="N134" s="270">
        <v>0</v>
      </c>
      <c r="P134" s="270">
        <v>2007160.7409863896</v>
      </c>
      <c r="Q134" s="270">
        <v>3777.8487406507811</v>
      </c>
      <c r="R134" s="270">
        <v>3565.1167690699635</v>
      </c>
      <c r="T134" s="270">
        <v>588</v>
      </c>
      <c r="U134" s="270">
        <v>2256568.4263219675</v>
      </c>
      <c r="V134" s="270">
        <v>114000</v>
      </c>
      <c r="W134" s="270">
        <v>5814.9</v>
      </c>
      <c r="X134" s="270">
        <v>0</v>
      </c>
      <c r="Y134" s="270">
        <v>0</v>
      </c>
      <c r="Z134" s="270">
        <v>2136753.5263219676</v>
      </c>
      <c r="AA134" s="270">
        <v>3633.9345685747749</v>
      </c>
      <c r="AB134" s="284">
        <v>1.9303098316963096E-2</v>
      </c>
      <c r="AC134" s="284">
        <v>0</v>
      </c>
      <c r="AE134" s="270">
        <v>0</v>
      </c>
      <c r="AF134" s="270">
        <v>2256568.4263219675</v>
      </c>
      <c r="AH134" s="270">
        <v>129639.58533557784</v>
      </c>
      <c r="AJ134" s="284">
        <v>0</v>
      </c>
      <c r="AK134" s="270">
        <v>0</v>
      </c>
      <c r="AL134" s="270">
        <v>0</v>
      </c>
      <c r="AN134" s="270">
        <v>2256568.4263219675</v>
      </c>
      <c r="AO134" s="270">
        <v>129639.58533557784</v>
      </c>
      <c r="AP134" s="284">
        <v>6.0951538592826579E-2</v>
      </c>
    </row>
    <row r="135" spans="1:42" x14ac:dyDescent="0.2">
      <c r="A135" s="270">
        <v>263</v>
      </c>
      <c r="B135" s="279" t="s">
        <v>303</v>
      </c>
      <c r="C135" s="286">
        <v>263</v>
      </c>
      <c r="D135" s="281" t="s">
        <v>122</v>
      </c>
      <c r="E135" s="282">
        <v>416</v>
      </c>
      <c r="F135" s="270">
        <v>1675796.0117588849</v>
      </c>
      <c r="G135" s="270">
        <v>0</v>
      </c>
      <c r="H135" s="270">
        <v>0</v>
      </c>
      <c r="I135" s="270">
        <v>0</v>
      </c>
      <c r="K135" s="270">
        <v>1675796.0117588849</v>
      </c>
      <c r="L135" s="270">
        <v>114000</v>
      </c>
      <c r="M135" s="270">
        <v>17994.5</v>
      </c>
      <c r="N135" s="270">
        <v>0</v>
      </c>
      <c r="P135" s="270">
        <v>1543801.5117588849</v>
      </c>
      <c r="Q135" s="270">
        <v>4028.3557974973196</v>
      </c>
      <c r="R135" s="270">
        <v>3711.0613263434734</v>
      </c>
      <c r="T135" s="270">
        <v>410</v>
      </c>
      <c r="U135" s="270">
        <v>1610711.5805566432</v>
      </c>
      <c r="V135" s="270">
        <v>114000</v>
      </c>
      <c r="W135" s="270">
        <v>13177.68</v>
      </c>
      <c r="X135" s="270">
        <v>0</v>
      </c>
      <c r="Y135" s="270">
        <v>0</v>
      </c>
      <c r="Z135" s="270">
        <v>1483533.9005566433</v>
      </c>
      <c r="AA135" s="270">
        <v>3618.3753672113248</v>
      </c>
      <c r="AB135" s="284">
        <v>-2.4975593497796628E-2</v>
      </c>
      <c r="AC135" s="284">
        <v>9.9755934977966282E-3</v>
      </c>
      <c r="AE135" s="270">
        <v>15178.216087168557</v>
      </c>
      <c r="AF135" s="270">
        <v>1625889.7966438117</v>
      </c>
      <c r="AH135" s="270">
        <v>-49906.215115073137</v>
      </c>
      <c r="AJ135" s="284">
        <v>0</v>
      </c>
      <c r="AK135" s="270">
        <v>0</v>
      </c>
      <c r="AL135" s="270">
        <v>0</v>
      </c>
      <c r="AN135" s="270">
        <v>1625889.7966438117</v>
      </c>
      <c r="AO135" s="270">
        <v>-49906.215115073137</v>
      </c>
      <c r="AP135" s="284">
        <v>-2.9780602629965975E-2</v>
      </c>
    </row>
    <row r="136" spans="1:42" x14ac:dyDescent="0.2">
      <c r="A136" s="270">
        <v>264</v>
      </c>
      <c r="B136" s="279" t="s">
        <v>304</v>
      </c>
      <c r="C136" s="286">
        <v>264</v>
      </c>
      <c r="D136" s="281" t="s">
        <v>122</v>
      </c>
      <c r="E136" s="282">
        <v>299</v>
      </c>
      <c r="F136" s="270">
        <v>1292601.0435424224</v>
      </c>
      <c r="G136" s="270">
        <v>0</v>
      </c>
      <c r="H136" s="270">
        <v>0</v>
      </c>
      <c r="I136" s="270">
        <v>0</v>
      </c>
      <c r="K136" s="270">
        <v>1292601.0435424224</v>
      </c>
      <c r="L136" s="270">
        <v>114000</v>
      </c>
      <c r="M136" s="270">
        <v>20213</v>
      </c>
      <c r="N136" s="270">
        <v>0</v>
      </c>
      <c r="P136" s="270">
        <v>1158388.0435424224</v>
      </c>
      <c r="Q136" s="270">
        <v>4323.0804131853592</v>
      </c>
      <c r="R136" s="270">
        <v>3874.2075034863624</v>
      </c>
      <c r="T136" s="270">
        <v>304</v>
      </c>
      <c r="U136" s="270">
        <v>1265969.5607116474</v>
      </c>
      <c r="V136" s="270">
        <v>114000</v>
      </c>
      <c r="W136" s="270">
        <v>20377</v>
      </c>
      <c r="X136" s="270">
        <v>0</v>
      </c>
      <c r="Y136" s="270">
        <v>0</v>
      </c>
      <c r="Z136" s="270">
        <v>1131592.5607116474</v>
      </c>
      <c r="AA136" s="270">
        <v>3722.3439497093664</v>
      </c>
      <c r="AB136" s="284">
        <v>-3.9198611236061942E-2</v>
      </c>
      <c r="AC136" s="284">
        <v>2.4198611236061943E-2</v>
      </c>
      <c r="AE136" s="270">
        <v>28500.134132308976</v>
      </c>
      <c r="AF136" s="270">
        <v>1294469.6948439563</v>
      </c>
      <c r="AH136" s="270">
        <v>1868.6513015339151</v>
      </c>
      <c r="AJ136" s="284">
        <v>0</v>
      </c>
      <c r="AK136" s="270">
        <v>0</v>
      </c>
      <c r="AL136" s="270">
        <v>0</v>
      </c>
      <c r="AN136" s="270">
        <v>1294469.6948439563</v>
      </c>
      <c r="AO136" s="270">
        <v>1868.6513015339151</v>
      </c>
      <c r="AP136" s="284">
        <v>1.4456520137201847E-3</v>
      </c>
    </row>
    <row r="137" spans="1:42" x14ac:dyDescent="0.2">
      <c r="A137" s="270">
        <v>267</v>
      </c>
      <c r="B137" s="279" t="s">
        <v>305</v>
      </c>
      <c r="C137" s="286">
        <v>267</v>
      </c>
      <c r="D137" s="281" t="s">
        <v>122</v>
      </c>
      <c r="E137" s="282">
        <v>474</v>
      </c>
      <c r="F137" s="270">
        <v>2099368.2129118545</v>
      </c>
      <c r="G137" s="270">
        <v>0</v>
      </c>
      <c r="H137" s="270">
        <v>0</v>
      </c>
      <c r="I137" s="270">
        <v>0</v>
      </c>
      <c r="K137" s="270">
        <v>2099368.2129118545</v>
      </c>
      <c r="L137" s="270">
        <v>114000</v>
      </c>
      <c r="M137" s="270">
        <v>18487.5</v>
      </c>
      <c r="N137" s="270">
        <v>0</v>
      </c>
      <c r="P137" s="270">
        <v>1966880.7129118545</v>
      </c>
      <c r="Q137" s="270">
        <v>4429.0468626832371</v>
      </c>
      <c r="R137" s="270">
        <v>4149.5373690123515</v>
      </c>
      <c r="T137" s="270">
        <v>506</v>
      </c>
      <c r="U137" s="270">
        <v>2276254.277586964</v>
      </c>
      <c r="V137" s="270">
        <v>114000</v>
      </c>
      <c r="W137" s="270">
        <v>3727.5</v>
      </c>
      <c r="X137" s="270">
        <v>0</v>
      </c>
      <c r="Y137" s="270">
        <v>0</v>
      </c>
      <c r="Z137" s="270">
        <v>2158526.777586964</v>
      </c>
      <c r="AA137" s="270">
        <v>4265.8631968121817</v>
      </c>
      <c r="AB137" s="284">
        <v>2.8033445045831076E-2</v>
      </c>
      <c r="AC137" s="284">
        <v>0</v>
      </c>
      <c r="AE137" s="270">
        <v>0</v>
      </c>
      <c r="AF137" s="270">
        <v>2276254.277586964</v>
      </c>
      <c r="AH137" s="270">
        <v>176886.06467510946</v>
      </c>
      <c r="AJ137" s="284">
        <v>0</v>
      </c>
      <c r="AK137" s="270">
        <v>0</v>
      </c>
      <c r="AL137" s="270">
        <v>0</v>
      </c>
      <c r="AN137" s="270">
        <v>2276254.277586964</v>
      </c>
      <c r="AO137" s="270">
        <v>176886.06467510946</v>
      </c>
      <c r="AP137" s="284">
        <v>8.4256808113601894E-2</v>
      </c>
    </row>
    <row r="138" spans="1:42" x14ac:dyDescent="0.2">
      <c r="A138" s="270">
        <v>269</v>
      </c>
      <c r="B138" s="279" t="s">
        <v>525</v>
      </c>
      <c r="C138" s="286">
        <v>269</v>
      </c>
      <c r="D138" s="281" t="s">
        <v>122</v>
      </c>
      <c r="E138" s="282">
        <v>323</v>
      </c>
      <c r="F138" s="270">
        <v>1455593.3521514074</v>
      </c>
      <c r="G138" s="270">
        <v>0</v>
      </c>
      <c r="H138" s="270">
        <v>0</v>
      </c>
      <c r="I138" s="270">
        <v>0</v>
      </c>
      <c r="K138" s="270">
        <v>1455593.3521514074</v>
      </c>
      <c r="L138" s="270">
        <v>114000</v>
      </c>
      <c r="M138" s="270">
        <v>19227</v>
      </c>
      <c r="N138" s="270">
        <v>0</v>
      </c>
      <c r="P138" s="270">
        <v>1322366.3521514074</v>
      </c>
      <c r="Q138" s="270">
        <v>4506.4809664130262</v>
      </c>
      <c r="R138" s="270">
        <v>4094.0134741529641</v>
      </c>
      <c r="T138" s="270">
        <v>337</v>
      </c>
      <c r="U138" s="270">
        <v>1532493.9062358718</v>
      </c>
      <c r="V138" s="270">
        <v>114000</v>
      </c>
      <c r="W138" s="270">
        <v>19383</v>
      </c>
      <c r="X138" s="270">
        <v>0</v>
      </c>
      <c r="Y138" s="270">
        <v>0</v>
      </c>
      <c r="Z138" s="270">
        <v>1399110.9062358718</v>
      </c>
      <c r="AA138" s="270">
        <v>4151.6644101954653</v>
      </c>
      <c r="AB138" s="284">
        <v>1.4081765095907238E-2</v>
      </c>
      <c r="AC138" s="284">
        <v>0</v>
      </c>
      <c r="AE138" s="270">
        <v>0</v>
      </c>
      <c r="AF138" s="270">
        <v>1532493.9062358718</v>
      </c>
      <c r="AH138" s="270">
        <v>76900.554084464442</v>
      </c>
      <c r="AJ138" s="284">
        <v>0</v>
      </c>
      <c r="AK138" s="270">
        <v>0</v>
      </c>
      <c r="AL138" s="270">
        <v>0</v>
      </c>
      <c r="AN138" s="270">
        <v>1532493.9062358718</v>
      </c>
      <c r="AO138" s="270">
        <v>76900.554084464442</v>
      </c>
      <c r="AP138" s="284">
        <v>5.2831069866321724E-2</v>
      </c>
    </row>
    <row r="139" spans="1:42" x14ac:dyDescent="0.2">
      <c r="A139" s="270">
        <v>270</v>
      </c>
      <c r="B139" s="279" t="s">
        <v>306</v>
      </c>
      <c r="C139" s="286">
        <v>270</v>
      </c>
      <c r="D139" s="281" t="s">
        <v>122</v>
      </c>
      <c r="E139" s="282">
        <v>345</v>
      </c>
      <c r="F139" s="270">
        <v>1525296.6756518262</v>
      </c>
      <c r="G139" s="270">
        <v>0</v>
      </c>
      <c r="H139" s="270">
        <v>0</v>
      </c>
      <c r="I139" s="270">
        <v>0</v>
      </c>
      <c r="K139" s="270">
        <v>1525296.6756518262</v>
      </c>
      <c r="L139" s="270">
        <v>114000</v>
      </c>
      <c r="M139" s="270">
        <v>18117.75</v>
      </c>
      <c r="N139" s="270">
        <v>0</v>
      </c>
      <c r="P139" s="270">
        <v>1393178.9256518262</v>
      </c>
      <c r="Q139" s="270">
        <v>4421.1497844980468</v>
      </c>
      <c r="R139" s="270">
        <v>4038.1997844980469</v>
      </c>
      <c r="T139" s="270">
        <v>345</v>
      </c>
      <c r="U139" s="270">
        <v>1540283.9194886701</v>
      </c>
      <c r="V139" s="270">
        <v>114000</v>
      </c>
      <c r="W139" s="270">
        <v>18264.75</v>
      </c>
      <c r="X139" s="270">
        <v>0</v>
      </c>
      <c r="Y139" s="270">
        <v>0</v>
      </c>
      <c r="Z139" s="270">
        <v>1408019.1694886701</v>
      </c>
      <c r="AA139" s="270">
        <v>4081.2149840251304</v>
      </c>
      <c r="AB139" s="284">
        <v>1.0652073157007098E-2</v>
      </c>
      <c r="AC139" s="284">
        <v>0</v>
      </c>
      <c r="AE139" s="270">
        <v>0</v>
      </c>
      <c r="AF139" s="270">
        <v>1540283.9194886701</v>
      </c>
      <c r="AH139" s="270">
        <v>14987.243836843874</v>
      </c>
      <c r="AJ139" s="284">
        <v>0</v>
      </c>
      <c r="AK139" s="270">
        <v>0</v>
      </c>
      <c r="AL139" s="270">
        <v>0</v>
      </c>
      <c r="AN139" s="270">
        <v>1540283.9194886701</v>
      </c>
      <c r="AO139" s="270">
        <v>14987.243836843874</v>
      </c>
      <c r="AP139" s="284">
        <v>9.8257893536935481E-3</v>
      </c>
    </row>
    <row r="140" spans="1:42" x14ac:dyDescent="0.2">
      <c r="A140" s="270">
        <v>273</v>
      </c>
      <c r="B140" s="279" t="s">
        <v>307</v>
      </c>
      <c r="C140" s="286">
        <v>273</v>
      </c>
      <c r="D140" s="281" t="s">
        <v>122</v>
      </c>
      <c r="E140" s="282">
        <v>379</v>
      </c>
      <c r="F140" s="270">
        <v>1755647.7531551106</v>
      </c>
      <c r="G140" s="270">
        <v>0</v>
      </c>
      <c r="H140" s="270">
        <v>0</v>
      </c>
      <c r="I140" s="270">
        <v>0</v>
      </c>
      <c r="K140" s="270">
        <v>1755647.7531551106</v>
      </c>
      <c r="L140" s="270">
        <v>114000</v>
      </c>
      <c r="M140" s="270">
        <v>40179.5</v>
      </c>
      <c r="N140" s="270">
        <v>0</v>
      </c>
      <c r="P140" s="270">
        <v>1601468.2531551106</v>
      </c>
      <c r="Q140" s="270">
        <v>4632.3159713855166</v>
      </c>
      <c r="R140" s="270">
        <v>4225.5099027839333</v>
      </c>
      <c r="T140" s="270">
        <v>377</v>
      </c>
      <c r="U140" s="270">
        <v>1619205.6051200461</v>
      </c>
      <c r="V140" s="270">
        <v>114000</v>
      </c>
      <c r="W140" s="270">
        <v>40505.5</v>
      </c>
      <c r="X140" s="270">
        <v>0</v>
      </c>
      <c r="Y140" s="270">
        <v>0</v>
      </c>
      <c r="Z140" s="270">
        <v>1464700.1051200461</v>
      </c>
      <c r="AA140" s="270">
        <v>3885.1461674271777</v>
      </c>
      <c r="AB140" s="284">
        <v>-8.0549742678986611E-2</v>
      </c>
      <c r="AC140" s="284">
        <v>6.5549742678986611E-2</v>
      </c>
      <c r="AE140" s="270">
        <v>104421.8697292537</v>
      </c>
      <c r="AF140" s="270">
        <v>1723627.4748492998</v>
      </c>
      <c r="AH140" s="270">
        <v>-32020.278305810876</v>
      </c>
      <c r="AJ140" s="284">
        <v>0</v>
      </c>
      <c r="AK140" s="270">
        <v>0</v>
      </c>
      <c r="AL140" s="270">
        <v>0</v>
      </c>
      <c r="AN140" s="270">
        <v>1723627.4748492998</v>
      </c>
      <c r="AO140" s="270">
        <v>-32020.278305810876</v>
      </c>
      <c r="AP140" s="284">
        <v>-1.8238441195431474E-2</v>
      </c>
    </row>
    <row r="141" spans="1:42" x14ac:dyDescent="0.2">
      <c r="A141" s="270">
        <v>274</v>
      </c>
      <c r="B141" s="279" t="s">
        <v>308</v>
      </c>
      <c r="C141" s="286">
        <v>274</v>
      </c>
      <c r="D141" s="281" t="s">
        <v>122</v>
      </c>
      <c r="E141" s="282">
        <v>353</v>
      </c>
      <c r="F141" s="270">
        <v>1698124.3288363509</v>
      </c>
      <c r="G141" s="270">
        <v>0</v>
      </c>
      <c r="H141" s="270">
        <v>0</v>
      </c>
      <c r="I141" s="270">
        <v>0</v>
      </c>
      <c r="K141" s="270">
        <v>1698124.3288363509</v>
      </c>
      <c r="L141" s="270">
        <v>114000</v>
      </c>
      <c r="M141" s="270">
        <v>35989</v>
      </c>
      <c r="N141" s="270">
        <v>0</v>
      </c>
      <c r="P141" s="270">
        <v>1548135.3288363509</v>
      </c>
      <c r="Q141" s="270">
        <v>4810.5505066185578</v>
      </c>
      <c r="R141" s="270">
        <v>4385.6524896213905</v>
      </c>
      <c r="T141" s="270">
        <v>340</v>
      </c>
      <c r="U141" s="270">
        <v>1627537.9370150687</v>
      </c>
      <c r="V141" s="270">
        <v>114000</v>
      </c>
      <c r="W141" s="270">
        <v>36281</v>
      </c>
      <c r="X141" s="270">
        <v>0</v>
      </c>
      <c r="Y141" s="270">
        <v>0</v>
      </c>
      <c r="Z141" s="270">
        <v>1477256.9370150687</v>
      </c>
      <c r="AA141" s="270">
        <v>4344.873344161967</v>
      </c>
      <c r="AB141" s="284">
        <v>-9.2983075051949488E-3</v>
      </c>
      <c r="AC141" s="284">
        <v>0</v>
      </c>
      <c r="AE141" s="270">
        <v>0</v>
      </c>
      <c r="AF141" s="270">
        <v>1627537.9370150687</v>
      </c>
      <c r="AH141" s="270">
        <v>-70586.391821282217</v>
      </c>
      <c r="AJ141" s="284">
        <v>0</v>
      </c>
      <c r="AK141" s="270">
        <v>0</v>
      </c>
      <c r="AL141" s="270">
        <v>0</v>
      </c>
      <c r="AN141" s="270">
        <v>1627537.9370150687</v>
      </c>
      <c r="AO141" s="270">
        <v>-70586.391821282217</v>
      </c>
      <c r="AP141" s="284">
        <v>-4.1567269617797616E-2</v>
      </c>
    </row>
    <row r="142" spans="1:42" x14ac:dyDescent="0.2">
      <c r="A142" s="270">
        <v>275</v>
      </c>
      <c r="B142" s="279" t="s">
        <v>309</v>
      </c>
      <c r="C142" s="286">
        <v>275</v>
      </c>
      <c r="D142" s="281" t="s">
        <v>122</v>
      </c>
      <c r="E142" s="282">
        <v>205</v>
      </c>
      <c r="F142" s="270">
        <v>1010281.5881959655</v>
      </c>
      <c r="G142" s="270">
        <v>0</v>
      </c>
      <c r="H142" s="270">
        <v>0</v>
      </c>
      <c r="I142" s="270">
        <v>0</v>
      </c>
      <c r="K142" s="270">
        <v>1010281.5881959655</v>
      </c>
      <c r="L142" s="270">
        <v>114000</v>
      </c>
      <c r="M142" s="270">
        <v>8504.25</v>
      </c>
      <c r="N142" s="270">
        <v>0</v>
      </c>
      <c r="P142" s="270">
        <v>887777.33819596551</v>
      </c>
      <c r="Q142" s="270">
        <v>4928.2028692486119</v>
      </c>
      <c r="R142" s="270">
        <v>4330.6211619315391</v>
      </c>
      <c r="T142" s="270">
        <v>221</v>
      </c>
      <c r="U142" s="270">
        <v>987297.53053127578</v>
      </c>
      <c r="V142" s="270">
        <v>114000</v>
      </c>
      <c r="W142" s="270">
        <v>8347.18</v>
      </c>
      <c r="X142" s="270">
        <v>0</v>
      </c>
      <c r="Y142" s="270">
        <v>0</v>
      </c>
      <c r="Z142" s="270">
        <v>864950.35053127573</v>
      </c>
      <c r="AA142" s="270">
        <v>3913.8024910917452</v>
      </c>
      <c r="AB142" s="284">
        <v>-9.6249165016753582E-2</v>
      </c>
      <c r="AC142" s="284">
        <v>8.1249165016753583E-2</v>
      </c>
      <c r="AE142" s="270">
        <v>77760.917103791391</v>
      </c>
      <c r="AF142" s="270">
        <v>1065058.4476350672</v>
      </c>
      <c r="AH142" s="270">
        <v>54776.859439101652</v>
      </c>
      <c r="AJ142" s="284">
        <v>0</v>
      </c>
      <c r="AK142" s="270">
        <v>0</v>
      </c>
      <c r="AL142" s="270">
        <v>0</v>
      </c>
      <c r="AN142" s="270">
        <v>1065058.4476350672</v>
      </c>
      <c r="AO142" s="270">
        <v>54776.859439101652</v>
      </c>
      <c r="AP142" s="284">
        <v>5.421939791748092E-2</v>
      </c>
    </row>
    <row r="143" spans="1:42" x14ac:dyDescent="0.2">
      <c r="A143" s="270">
        <v>279</v>
      </c>
      <c r="B143" s="279" t="s">
        <v>310</v>
      </c>
      <c r="C143" s="286">
        <v>279</v>
      </c>
      <c r="D143" s="281" t="s">
        <v>122</v>
      </c>
      <c r="E143" s="282">
        <v>294</v>
      </c>
      <c r="F143" s="270">
        <v>1047668.1505882354</v>
      </c>
      <c r="G143" s="270">
        <v>0</v>
      </c>
      <c r="H143" s="270">
        <v>0</v>
      </c>
      <c r="I143" s="270">
        <v>0</v>
      </c>
      <c r="K143" s="270">
        <v>1047668.1505882354</v>
      </c>
      <c r="L143" s="270">
        <v>114000</v>
      </c>
      <c r="M143" s="270">
        <v>18241</v>
      </c>
      <c r="N143" s="270">
        <v>0</v>
      </c>
      <c r="P143" s="270">
        <v>915427.15058823535</v>
      </c>
      <c r="Q143" s="270">
        <v>3563.4971108443378</v>
      </c>
      <c r="R143" s="270">
        <v>3113.6977911164468</v>
      </c>
      <c r="T143" s="270">
        <v>292</v>
      </c>
      <c r="U143" s="270">
        <v>1070133.6207099566</v>
      </c>
      <c r="V143" s="270">
        <v>114000</v>
      </c>
      <c r="W143" s="270">
        <v>18389</v>
      </c>
      <c r="X143" s="270">
        <v>0</v>
      </c>
      <c r="Y143" s="270">
        <v>0</v>
      </c>
      <c r="Z143" s="270">
        <v>937744.62070995662</v>
      </c>
      <c r="AA143" s="270">
        <v>3211.45418051355</v>
      </c>
      <c r="AB143" s="284">
        <v>3.1395593264062965E-2</v>
      </c>
      <c r="AC143" s="284">
        <v>0</v>
      </c>
      <c r="AE143" s="270">
        <v>0</v>
      </c>
      <c r="AF143" s="270">
        <v>1070133.6207099566</v>
      </c>
      <c r="AH143" s="270">
        <v>22465.470121721271</v>
      </c>
      <c r="AJ143" s="284">
        <v>0</v>
      </c>
      <c r="AK143" s="270">
        <v>0</v>
      </c>
      <c r="AL143" s="270">
        <v>0</v>
      </c>
      <c r="AN143" s="270">
        <v>1070133.6207099566</v>
      </c>
      <c r="AO143" s="270">
        <v>22465.470121721271</v>
      </c>
      <c r="AP143" s="284">
        <v>2.1443307319314386E-2</v>
      </c>
    </row>
    <row r="144" spans="1:42" x14ac:dyDescent="0.2">
      <c r="A144" s="270">
        <v>281</v>
      </c>
      <c r="B144" s="279" t="s">
        <v>311</v>
      </c>
      <c r="C144" s="286">
        <v>281</v>
      </c>
      <c r="D144" s="281" t="s">
        <v>122</v>
      </c>
      <c r="E144" s="282">
        <v>484</v>
      </c>
      <c r="F144" s="270">
        <v>1817622.0231245998</v>
      </c>
      <c r="G144" s="270">
        <v>0</v>
      </c>
      <c r="H144" s="270">
        <v>0</v>
      </c>
      <c r="I144" s="270">
        <v>0</v>
      </c>
      <c r="K144" s="270">
        <v>1817622.0231245998</v>
      </c>
      <c r="L144" s="270">
        <v>114000</v>
      </c>
      <c r="M144" s="270">
        <v>33277.5</v>
      </c>
      <c r="N144" s="270">
        <v>0</v>
      </c>
      <c r="P144" s="270">
        <v>1670344.5231245998</v>
      </c>
      <c r="Q144" s="270">
        <v>3755.4174031499997</v>
      </c>
      <c r="R144" s="270">
        <v>3451.1250477780986</v>
      </c>
      <c r="T144" s="270">
        <v>540.58000000000004</v>
      </c>
      <c r="U144" s="270">
        <v>1932586.0286842911</v>
      </c>
      <c r="V144" s="270">
        <v>114000</v>
      </c>
      <c r="W144" s="270">
        <v>35784</v>
      </c>
      <c r="X144" s="270">
        <v>0</v>
      </c>
      <c r="Y144" s="270">
        <v>0</v>
      </c>
      <c r="Z144" s="270">
        <v>1782802.0286842911</v>
      </c>
      <c r="AA144" s="270">
        <v>3297.9430032267028</v>
      </c>
      <c r="AB144" s="284">
        <v>-4.4386118274681884E-2</v>
      </c>
      <c r="AC144" s="284">
        <v>2.9386118274681884E-2</v>
      </c>
      <c r="AE144" s="270">
        <v>54823.011968675302</v>
      </c>
      <c r="AF144" s="270">
        <v>1987409.0406529664</v>
      </c>
      <c r="AH144" s="270">
        <v>169787.01752836653</v>
      </c>
      <c r="AJ144" s="284">
        <v>0</v>
      </c>
      <c r="AK144" s="270">
        <v>0</v>
      </c>
      <c r="AL144" s="270">
        <v>0</v>
      </c>
      <c r="AN144" s="270">
        <v>1987409.0406529664</v>
      </c>
      <c r="AO144" s="270">
        <v>169787.01752836653</v>
      </c>
      <c r="AP144" s="284">
        <v>9.3411619890307343E-2</v>
      </c>
    </row>
    <row r="145" spans="1:42" x14ac:dyDescent="0.2">
      <c r="A145" s="270">
        <v>283</v>
      </c>
      <c r="B145" s="279" t="s">
        <v>312</v>
      </c>
      <c r="C145" s="286">
        <v>283</v>
      </c>
      <c r="D145" s="281" t="s">
        <v>122</v>
      </c>
      <c r="E145" s="282">
        <v>412</v>
      </c>
      <c r="F145" s="270">
        <v>1550448.9248381234</v>
      </c>
      <c r="G145" s="270">
        <v>0</v>
      </c>
      <c r="H145" s="270">
        <v>0</v>
      </c>
      <c r="I145" s="270">
        <v>0</v>
      </c>
      <c r="K145" s="270">
        <v>1550448.9248381234</v>
      </c>
      <c r="L145" s="270">
        <v>114000</v>
      </c>
      <c r="M145" s="270">
        <v>24280.25</v>
      </c>
      <c r="N145" s="270">
        <v>0</v>
      </c>
      <c r="P145" s="270">
        <v>1412168.6748381234</v>
      </c>
      <c r="Q145" s="270">
        <v>3763.2255457236006</v>
      </c>
      <c r="R145" s="270">
        <v>3427.5938709663187</v>
      </c>
      <c r="T145" s="270">
        <v>412</v>
      </c>
      <c r="U145" s="270">
        <v>1517783.1683208824</v>
      </c>
      <c r="V145" s="270">
        <v>114000</v>
      </c>
      <c r="W145" s="270">
        <v>4895.45</v>
      </c>
      <c r="X145" s="270">
        <v>0</v>
      </c>
      <c r="Y145" s="270">
        <v>0</v>
      </c>
      <c r="Z145" s="270">
        <v>1398887.7183208824</v>
      </c>
      <c r="AA145" s="270">
        <v>3395.3585396137923</v>
      </c>
      <c r="AB145" s="284">
        <v>-9.4046531082862747E-3</v>
      </c>
      <c r="AC145" s="284">
        <v>0</v>
      </c>
      <c r="AE145" s="270">
        <v>0</v>
      </c>
      <c r="AF145" s="270">
        <v>1517783.1683208824</v>
      </c>
      <c r="AH145" s="270">
        <v>-32665.75651724101</v>
      </c>
      <c r="AJ145" s="284">
        <v>0</v>
      </c>
      <c r="AK145" s="270">
        <v>0</v>
      </c>
      <c r="AL145" s="270">
        <v>0</v>
      </c>
      <c r="AN145" s="270">
        <v>1517783.1683208824</v>
      </c>
      <c r="AO145" s="270">
        <v>-32665.75651724101</v>
      </c>
      <c r="AP145" s="284">
        <v>-2.1068579553919532E-2</v>
      </c>
    </row>
    <row r="146" spans="1:42" x14ac:dyDescent="0.2">
      <c r="A146" s="270">
        <v>284</v>
      </c>
      <c r="B146" s="279" t="s">
        <v>313</v>
      </c>
      <c r="C146" s="286">
        <v>284</v>
      </c>
      <c r="D146" s="281" t="s">
        <v>122</v>
      </c>
      <c r="E146" s="282">
        <v>211</v>
      </c>
      <c r="F146" s="270">
        <v>716683.22264446772</v>
      </c>
      <c r="G146" s="270">
        <v>0</v>
      </c>
      <c r="H146" s="270">
        <v>0</v>
      </c>
      <c r="I146" s="270">
        <v>0</v>
      </c>
      <c r="K146" s="270">
        <v>716683.22264446772</v>
      </c>
      <c r="L146" s="270">
        <v>114000</v>
      </c>
      <c r="M146" s="270">
        <v>2736.15</v>
      </c>
      <c r="N146" s="270">
        <v>0</v>
      </c>
      <c r="P146" s="270">
        <v>599947.0726444677</v>
      </c>
      <c r="Q146" s="270">
        <v>3396.6029509216478</v>
      </c>
      <c r="R146" s="270">
        <v>2843.3510551870509</v>
      </c>
      <c r="T146" s="270">
        <v>210</v>
      </c>
      <c r="U146" s="270">
        <v>726207.33888888895</v>
      </c>
      <c r="V146" s="270">
        <v>114000</v>
      </c>
      <c r="W146" s="270">
        <v>2758.35</v>
      </c>
      <c r="X146" s="270">
        <v>0</v>
      </c>
      <c r="Y146" s="270">
        <v>0</v>
      </c>
      <c r="Z146" s="270">
        <v>609448.98888888897</v>
      </c>
      <c r="AA146" s="270">
        <v>2902.1380423280425</v>
      </c>
      <c r="AB146" s="284">
        <v>2.0675247621551367E-2</v>
      </c>
      <c r="AC146" s="284">
        <v>0</v>
      </c>
      <c r="AE146" s="270">
        <v>0</v>
      </c>
      <c r="AF146" s="270">
        <v>726207.33888888895</v>
      </c>
      <c r="AH146" s="270">
        <v>9524.1162444212241</v>
      </c>
      <c r="AJ146" s="284">
        <v>0</v>
      </c>
      <c r="AK146" s="270">
        <v>0</v>
      </c>
      <c r="AL146" s="270">
        <v>0</v>
      </c>
      <c r="AN146" s="270">
        <v>726207.33888888895</v>
      </c>
      <c r="AO146" s="270">
        <v>9524.1162444212241</v>
      </c>
      <c r="AP146" s="284">
        <v>1.3289157529429078E-2</v>
      </c>
    </row>
    <row r="147" spans="1:42" x14ac:dyDescent="0.2">
      <c r="A147" s="270">
        <v>285</v>
      </c>
      <c r="B147" s="279" t="s">
        <v>314</v>
      </c>
      <c r="C147" s="286">
        <v>285</v>
      </c>
      <c r="D147" s="281" t="s">
        <v>122</v>
      </c>
      <c r="E147" s="282">
        <v>266</v>
      </c>
      <c r="F147" s="270">
        <v>917190.33262690075</v>
      </c>
      <c r="G147" s="270">
        <v>0</v>
      </c>
      <c r="H147" s="270">
        <v>0</v>
      </c>
      <c r="I147" s="270">
        <v>0</v>
      </c>
      <c r="K147" s="270">
        <v>917190.33262690075</v>
      </c>
      <c r="L147" s="270">
        <v>114000</v>
      </c>
      <c r="M147" s="270">
        <v>2415.7000000000003</v>
      </c>
      <c r="N147" s="270">
        <v>0</v>
      </c>
      <c r="P147" s="270">
        <v>800774.6326269008</v>
      </c>
      <c r="Q147" s="270">
        <v>3448.0839572439877</v>
      </c>
      <c r="R147" s="270">
        <v>3010.4309497251911</v>
      </c>
      <c r="T147" s="270">
        <v>301</v>
      </c>
      <c r="U147" s="270">
        <v>1048269.6448634999</v>
      </c>
      <c r="V147" s="270">
        <v>114000</v>
      </c>
      <c r="W147" s="270">
        <v>2435.3000000000002</v>
      </c>
      <c r="X147" s="270">
        <v>0</v>
      </c>
      <c r="Y147" s="270">
        <v>0</v>
      </c>
      <c r="Z147" s="270">
        <v>931834.34486349986</v>
      </c>
      <c r="AA147" s="270">
        <v>3095.7951656594678</v>
      </c>
      <c r="AB147" s="284">
        <v>2.8356144804473658E-2</v>
      </c>
      <c r="AC147" s="284">
        <v>0</v>
      </c>
      <c r="AE147" s="270">
        <v>0</v>
      </c>
      <c r="AF147" s="270">
        <v>1048269.6448634999</v>
      </c>
      <c r="AH147" s="270">
        <v>131079.31223659916</v>
      </c>
      <c r="AJ147" s="284">
        <v>0</v>
      </c>
      <c r="AK147" s="270">
        <v>0</v>
      </c>
      <c r="AL147" s="270">
        <v>0</v>
      </c>
      <c r="AN147" s="270">
        <v>1048269.6448634999</v>
      </c>
      <c r="AO147" s="270">
        <v>131079.31223659916</v>
      </c>
      <c r="AP147" s="284">
        <v>0.14291397060540131</v>
      </c>
    </row>
    <row r="148" spans="1:42" x14ac:dyDescent="0.2">
      <c r="A148" s="270">
        <v>287</v>
      </c>
      <c r="B148" s="279" t="s">
        <v>315</v>
      </c>
      <c r="C148" s="286">
        <v>287</v>
      </c>
      <c r="D148" s="281" t="s">
        <v>122</v>
      </c>
      <c r="E148" s="282">
        <v>208</v>
      </c>
      <c r="F148" s="270">
        <v>821666.25653305836</v>
      </c>
      <c r="G148" s="270">
        <v>0</v>
      </c>
      <c r="H148" s="270">
        <v>0</v>
      </c>
      <c r="I148" s="270">
        <v>0</v>
      </c>
      <c r="K148" s="270">
        <v>821666.25653305836</v>
      </c>
      <c r="L148" s="270">
        <v>114000</v>
      </c>
      <c r="M148" s="270">
        <v>2563.6</v>
      </c>
      <c r="N148" s="270">
        <v>0</v>
      </c>
      <c r="P148" s="270">
        <v>705102.65653305838</v>
      </c>
      <c r="Q148" s="270">
        <v>3950.3185410243191</v>
      </c>
      <c r="R148" s="270">
        <v>3389.9166179473959</v>
      </c>
      <c r="T148" s="270">
        <v>213</v>
      </c>
      <c r="U148" s="270">
        <v>877469.70013898425</v>
      </c>
      <c r="V148" s="270">
        <v>114000</v>
      </c>
      <c r="W148" s="270">
        <v>2584.4</v>
      </c>
      <c r="X148" s="270">
        <v>0</v>
      </c>
      <c r="Y148" s="270">
        <v>0</v>
      </c>
      <c r="Z148" s="270">
        <v>760885.30013898422</v>
      </c>
      <c r="AA148" s="270">
        <v>3572.2314560515692</v>
      </c>
      <c r="AB148" s="284">
        <v>5.3781511066949325E-2</v>
      </c>
      <c r="AC148" s="284">
        <v>0</v>
      </c>
      <c r="AE148" s="270">
        <v>0</v>
      </c>
      <c r="AF148" s="270">
        <v>877469.70013898425</v>
      </c>
      <c r="AH148" s="270">
        <v>55803.443605925888</v>
      </c>
      <c r="AJ148" s="284">
        <v>8.3815110669493223E-3</v>
      </c>
      <c r="AK148" s="270">
        <v>-6051.8888373140035</v>
      </c>
      <c r="AL148" s="270">
        <v>871417.81130167027</v>
      </c>
      <c r="AN148" s="270">
        <v>871417.81130167027</v>
      </c>
      <c r="AO148" s="270">
        <v>49751.55476861191</v>
      </c>
      <c r="AP148" s="284">
        <v>6.0549589779351293E-2</v>
      </c>
    </row>
    <row r="149" spans="1:42" x14ac:dyDescent="0.2">
      <c r="A149" s="270">
        <v>288</v>
      </c>
      <c r="B149" s="279" t="s">
        <v>316</v>
      </c>
      <c r="C149" s="286">
        <v>288</v>
      </c>
      <c r="D149" s="281" t="s">
        <v>122</v>
      </c>
      <c r="E149" s="282">
        <v>400</v>
      </c>
      <c r="F149" s="270">
        <v>1622290.8566181681</v>
      </c>
      <c r="G149" s="270">
        <v>0</v>
      </c>
      <c r="H149" s="270">
        <v>0</v>
      </c>
      <c r="I149" s="270">
        <v>0</v>
      </c>
      <c r="K149" s="270">
        <v>1622290.8566181681</v>
      </c>
      <c r="L149" s="270">
        <v>114000</v>
      </c>
      <c r="M149" s="270">
        <v>3746.7999999999997</v>
      </c>
      <c r="N149" s="270">
        <v>0</v>
      </c>
      <c r="P149" s="270">
        <v>1504544.056618168</v>
      </c>
      <c r="Q149" s="270">
        <v>4055.7271415454202</v>
      </c>
      <c r="R149" s="270">
        <v>3761.36014154542</v>
      </c>
      <c r="T149" s="270">
        <v>417</v>
      </c>
      <c r="U149" s="270">
        <v>1705958.5301993529</v>
      </c>
      <c r="V149" s="270">
        <v>114000</v>
      </c>
      <c r="W149" s="270">
        <v>3777.2</v>
      </c>
      <c r="X149" s="270">
        <v>0</v>
      </c>
      <c r="Y149" s="270">
        <v>0</v>
      </c>
      <c r="Z149" s="270">
        <v>1588181.3301993529</v>
      </c>
      <c r="AA149" s="270">
        <v>3808.5883218209901</v>
      </c>
      <c r="AB149" s="284">
        <v>1.2556144186758364E-2</v>
      </c>
      <c r="AC149" s="284">
        <v>0</v>
      </c>
      <c r="AE149" s="270">
        <v>0</v>
      </c>
      <c r="AF149" s="270">
        <v>1705958.5301993529</v>
      </c>
      <c r="AH149" s="270">
        <v>83667.673581184819</v>
      </c>
      <c r="AJ149" s="284">
        <v>0</v>
      </c>
      <c r="AK149" s="270">
        <v>0</v>
      </c>
      <c r="AL149" s="270">
        <v>0</v>
      </c>
      <c r="AN149" s="270">
        <v>1705958.5301993529</v>
      </c>
      <c r="AO149" s="270">
        <v>83667.673581184819</v>
      </c>
      <c r="AP149" s="284">
        <v>5.1573781137864934E-2</v>
      </c>
    </row>
    <row r="150" spans="1:42" x14ac:dyDescent="0.2">
      <c r="A150" s="270">
        <v>289</v>
      </c>
      <c r="B150" s="279" t="s">
        <v>317</v>
      </c>
      <c r="C150" s="286">
        <v>289</v>
      </c>
      <c r="D150" s="281" t="s">
        <v>122</v>
      </c>
      <c r="E150" s="282">
        <v>212</v>
      </c>
      <c r="F150" s="270">
        <v>757693.63516483526</v>
      </c>
      <c r="G150" s="270">
        <v>0</v>
      </c>
      <c r="H150" s="270">
        <v>0</v>
      </c>
      <c r="I150" s="270">
        <v>0</v>
      </c>
      <c r="K150" s="270">
        <v>757693.63516483526</v>
      </c>
      <c r="L150" s="270">
        <v>114000</v>
      </c>
      <c r="M150" s="270">
        <v>3007.3</v>
      </c>
      <c r="N150" s="270">
        <v>0</v>
      </c>
      <c r="P150" s="270">
        <v>640686.33516483521</v>
      </c>
      <c r="Q150" s="270">
        <v>3574.0265809662042</v>
      </c>
      <c r="R150" s="270">
        <v>3022.1053545511095</v>
      </c>
      <c r="T150" s="270">
        <v>209</v>
      </c>
      <c r="U150" s="270">
        <v>756988.90714519308</v>
      </c>
      <c r="V150" s="270">
        <v>114000</v>
      </c>
      <c r="W150" s="270">
        <v>3031.7</v>
      </c>
      <c r="X150" s="270">
        <v>0</v>
      </c>
      <c r="Y150" s="270">
        <v>0</v>
      </c>
      <c r="Z150" s="270">
        <v>639957.20714519313</v>
      </c>
      <c r="AA150" s="270">
        <v>3061.9962064363308</v>
      </c>
      <c r="AB150" s="284">
        <v>1.3199689357337618E-2</v>
      </c>
      <c r="AC150" s="284">
        <v>0</v>
      </c>
      <c r="AE150" s="270">
        <v>0</v>
      </c>
      <c r="AF150" s="270">
        <v>756988.90714519308</v>
      </c>
      <c r="AH150" s="270">
        <v>-704.72801964217797</v>
      </c>
      <c r="AJ150" s="284">
        <v>0</v>
      </c>
      <c r="AK150" s="270">
        <v>0</v>
      </c>
      <c r="AL150" s="270">
        <v>0</v>
      </c>
      <c r="AN150" s="270">
        <v>756988.90714519308</v>
      </c>
      <c r="AO150" s="270">
        <v>-704.72801964217797</v>
      </c>
      <c r="AP150" s="284">
        <v>-9.3009626442073167E-4</v>
      </c>
    </row>
    <row r="151" spans="1:42" x14ac:dyDescent="0.2">
      <c r="A151" s="270">
        <v>291</v>
      </c>
      <c r="B151" s="279" t="s">
        <v>318</v>
      </c>
      <c r="C151" s="286">
        <v>291</v>
      </c>
      <c r="D151" s="281" t="s">
        <v>122</v>
      </c>
      <c r="E151" s="282">
        <v>217</v>
      </c>
      <c r="F151" s="270">
        <v>882985.23099544737</v>
      </c>
      <c r="G151" s="270">
        <v>0</v>
      </c>
      <c r="H151" s="270">
        <v>0</v>
      </c>
      <c r="I151" s="270">
        <v>0</v>
      </c>
      <c r="K151" s="270">
        <v>882985.23099544737</v>
      </c>
      <c r="L151" s="270">
        <v>114000</v>
      </c>
      <c r="M151" s="270">
        <v>2243.15</v>
      </c>
      <c r="N151" s="270">
        <v>0</v>
      </c>
      <c r="P151" s="270">
        <v>766742.08099544735</v>
      </c>
      <c r="Q151" s="270">
        <v>4069.0563640343198</v>
      </c>
      <c r="R151" s="270">
        <v>3533.3736451403106</v>
      </c>
      <c r="T151" s="270">
        <v>217</v>
      </c>
      <c r="U151" s="270">
        <v>905592.72068123682</v>
      </c>
      <c r="V151" s="270">
        <v>114000</v>
      </c>
      <c r="W151" s="270">
        <v>2261.35</v>
      </c>
      <c r="X151" s="270">
        <v>0</v>
      </c>
      <c r="Y151" s="270">
        <v>0</v>
      </c>
      <c r="Z151" s="270">
        <v>789331.37068123685</v>
      </c>
      <c r="AA151" s="270">
        <v>3637.4717542914141</v>
      </c>
      <c r="AB151" s="284">
        <v>2.9461392879939739E-2</v>
      </c>
      <c r="AC151" s="284">
        <v>0</v>
      </c>
      <c r="AE151" s="270">
        <v>0</v>
      </c>
      <c r="AF151" s="270">
        <v>905592.72068123682</v>
      </c>
      <c r="AH151" s="270">
        <v>22607.489685789449</v>
      </c>
      <c r="AJ151" s="284">
        <v>0</v>
      </c>
      <c r="AK151" s="270">
        <v>0</v>
      </c>
      <c r="AL151" s="270">
        <v>0</v>
      </c>
      <c r="AN151" s="270">
        <v>905592.72068123682</v>
      </c>
      <c r="AO151" s="270">
        <v>22607.489685789449</v>
      </c>
      <c r="AP151" s="284">
        <v>2.560347431893344E-2</v>
      </c>
    </row>
    <row r="152" spans="1:42" x14ac:dyDescent="0.2">
      <c r="A152" s="270">
        <v>292</v>
      </c>
      <c r="B152" s="279" t="s">
        <v>319</v>
      </c>
      <c r="C152" s="286">
        <v>292</v>
      </c>
      <c r="D152" s="281" t="s">
        <v>122</v>
      </c>
      <c r="E152" s="282">
        <v>612</v>
      </c>
      <c r="F152" s="270">
        <v>2000230.7090737503</v>
      </c>
      <c r="G152" s="270">
        <v>0</v>
      </c>
      <c r="H152" s="270">
        <v>0</v>
      </c>
      <c r="I152" s="270">
        <v>0</v>
      </c>
      <c r="K152" s="270">
        <v>2000230.7090737503</v>
      </c>
      <c r="L152" s="270">
        <v>114000</v>
      </c>
      <c r="M152" s="270">
        <v>37468</v>
      </c>
      <c r="N152" s="270">
        <v>0</v>
      </c>
      <c r="P152" s="270">
        <v>1848762.7090737503</v>
      </c>
      <c r="Q152" s="270">
        <v>3268.3508318198533</v>
      </c>
      <c r="R152" s="270">
        <v>3020.8540997937098</v>
      </c>
      <c r="T152" s="270">
        <v>619</v>
      </c>
      <c r="U152" s="270">
        <v>2039537.3381898366</v>
      </c>
      <c r="V152" s="270">
        <v>114000</v>
      </c>
      <c r="W152" s="270">
        <v>7554.4</v>
      </c>
      <c r="X152" s="270">
        <v>0</v>
      </c>
      <c r="Y152" s="270">
        <v>0</v>
      </c>
      <c r="Z152" s="270">
        <v>1917982.9381898367</v>
      </c>
      <c r="AA152" s="270">
        <v>3098.518478497313</v>
      </c>
      <c r="AB152" s="284">
        <v>2.5709410695772046E-2</v>
      </c>
      <c r="AC152" s="284">
        <v>0</v>
      </c>
      <c r="AE152" s="270">
        <v>0</v>
      </c>
      <c r="AF152" s="270">
        <v>2039537.3381898366</v>
      </c>
      <c r="AH152" s="270">
        <v>39306.629116086289</v>
      </c>
      <c r="AJ152" s="284">
        <v>0</v>
      </c>
      <c r="AK152" s="270">
        <v>0</v>
      </c>
      <c r="AL152" s="270">
        <v>0</v>
      </c>
      <c r="AN152" s="270">
        <v>2039537.3381898366</v>
      </c>
      <c r="AO152" s="270">
        <v>39306.629116086289</v>
      </c>
      <c r="AP152" s="284">
        <v>1.9651047720534231E-2</v>
      </c>
    </row>
    <row r="153" spans="1:42" x14ac:dyDescent="0.2">
      <c r="A153" s="270">
        <v>293</v>
      </c>
      <c r="B153" s="279" t="s">
        <v>320</v>
      </c>
      <c r="C153" s="286">
        <v>293</v>
      </c>
      <c r="D153" s="281" t="s">
        <v>122</v>
      </c>
      <c r="E153" s="282">
        <v>261</v>
      </c>
      <c r="F153" s="270">
        <v>993371.86003860994</v>
      </c>
      <c r="G153" s="270">
        <v>0</v>
      </c>
      <c r="H153" s="270">
        <v>0</v>
      </c>
      <c r="I153" s="270">
        <v>0</v>
      </c>
      <c r="K153" s="270">
        <v>993371.86003860994</v>
      </c>
      <c r="L153" s="270">
        <v>114000</v>
      </c>
      <c r="M153" s="270">
        <v>13434.25</v>
      </c>
      <c r="N153" s="270">
        <v>0</v>
      </c>
      <c r="P153" s="270">
        <v>865937.61003860994</v>
      </c>
      <c r="Q153" s="270">
        <v>3806.0224522552103</v>
      </c>
      <c r="R153" s="270">
        <v>3317.7686208375858</v>
      </c>
      <c r="T153" s="270">
        <v>261</v>
      </c>
      <c r="U153" s="270">
        <v>1041892.8764150941</v>
      </c>
      <c r="V153" s="270">
        <v>114000</v>
      </c>
      <c r="W153" s="270">
        <v>13543.25</v>
      </c>
      <c r="X153" s="270">
        <v>0</v>
      </c>
      <c r="Y153" s="270">
        <v>0</v>
      </c>
      <c r="Z153" s="270">
        <v>914349.62641509413</v>
      </c>
      <c r="AA153" s="270">
        <v>3503.2552736210505</v>
      </c>
      <c r="AB153" s="284">
        <v>5.5907048978188767E-2</v>
      </c>
      <c r="AC153" s="284">
        <v>0</v>
      </c>
      <c r="AE153" s="270">
        <v>0</v>
      </c>
      <c r="AF153" s="270">
        <v>1041892.8764150941</v>
      </c>
      <c r="AH153" s="270">
        <v>48521.016376484185</v>
      </c>
      <c r="AJ153" s="284">
        <v>1.0507048978188764E-2</v>
      </c>
      <c r="AK153" s="270">
        <v>-9098.4488807313955</v>
      </c>
      <c r="AL153" s="270">
        <v>1032794.4275343628</v>
      </c>
      <c r="AN153" s="270">
        <v>1032794.4275343628</v>
      </c>
      <c r="AO153" s="270">
        <v>39422.567495752824</v>
      </c>
      <c r="AP153" s="284">
        <v>3.9685609268437061E-2</v>
      </c>
    </row>
    <row r="154" spans="1:42" x14ac:dyDescent="0.2">
      <c r="A154" s="270">
        <v>294</v>
      </c>
      <c r="B154" s="279" t="s">
        <v>321</v>
      </c>
      <c r="C154" s="286">
        <v>294</v>
      </c>
      <c r="D154" s="281" t="s">
        <v>122</v>
      </c>
      <c r="E154" s="282">
        <v>339</v>
      </c>
      <c r="F154" s="270">
        <v>1244403.7021943573</v>
      </c>
      <c r="G154" s="270">
        <v>0</v>
      </c>
      <c r="H154" s="270">
        <v>0</v>
      </c>
      <c r="I154" s="270">
        <v>0</v>
      </c>
      <c r="K154" s="270">
        <v>1244403.7021943573</v>
      </c>
      <c r="L154" s="270">
        <v>114000</v>
      </c>
      <c r="M154" s="270">
        <v>15283</v>
      </c>
      <c r="N154" s="270">
        <v>0</v>
      </c>
      <c r="P154" s="270">
        <v>1115120.7021943573</v>
      </c>
      <c r="Q154" s="270">
        <v>3670.8073811042987</v>
      </c>
      <c r="R154" s="270">
        <v>3289.4415993933844</v>
      </c>
      <c r="T154" s="270">
        <v>349</v>
      </c>
      <c r="U154" s="270">
        <v>1319311.4760330578</v>
      </c>
      <c r="V154" s="270">
        <v>114000</v>
      </c>
      <c r="W154" s="270">
        <v>15407</v>
      </c>
      <c r="X154" s="270">
        <v>0</v>
      </c>
      <c r="Y154" s="270">
        <v>0</v>
      </c>
      <c r="Z154" s="270">
        <v>1189904.4760330578</v>
      </c>
      <c r="AA154" s="270">
        <v>3409.4684127021715</v>
      </c>
      <c r="AB154" s="284">
        <v>3.6488507146903458E-2</v>
      </c>
      <c r="AC154" s="284">
        <v>0</v>
      </c>
      <c r="AE154" s="270">
        <v>0</v>
      </c>
      <c r="AF154" s="270">
        <v>1319311.4760330578</v>
      </c>
      <c r="AH154" s="270">
        <v>74907.773838700494</v>
      </c>
      <c r="AJ154" s="284">
        <v>0</v>
      </c>
      <c r="AK154" s="270">
        <v>0</v>
      </c>
      <c r="AL154" s="270">
        <v>0</v>
      </c>
      <c r="AN154" s="270">
        <v>1319311.4760330578</v>
      </c>
      <c r="AO154" s="270">
        <v>74907.773838700494</v>
      </c>
      <c r="AP154" s="284">
        <v>6.019571760081522E-2</v>
      </c>
    </row>
    <row r="155" spans="1:42" x14ac:dyDescent="0.2">
      <c r="A155" s="270">
        <v>295</v>
      </c>
      <c r="B155" s="279" t="s">
        <v>323</v>
      </c>
      <c r="C155" s="288">
        <v>295</v>
      </c>
      <c r="D155" s="281" t="s">
        <v>122</v>
      </c>
      <c r="E155" s="282">
        <v>400</v>
      </c>
      <c r="F155" s="270">
        <v>1593861.6641336421</v>
      </c>
      <c r="G155" s="270">
        <v>0</v>
      </c>
      <c r="H155" s="270">
        <v>0</v>
      </c>
      <c r="I155" s="270">
        <v>0</v>
      </c>
      <c r="K155" s="270">
        <v>1593861.6641336421</v>
      </c>
      <c r="L155" s="270">
        <v>114000</v>
      </c>
      <c r="M155" s="270">
        <v>20829.25</v>
      </c>
      <c r="N155" s="270">
        <v>0</v>
      </c>
      <c r="P155" s="270">
        <v>1459032.4141336421</v>
      </c>
      <c r="Q155" s="270">
        <v>3984.6541603341052</v>
      </c>
      <c r="R155" s="270">
        <v>3647.5810353341053</v>
      </c>
      <c r="T155" s="270">
        <v>403</v>
      </c>
      <c r="U155" s="270">
        <v>1583541.0991541354</v>
      </c>
      <c r="V155" s="270">
        <v>114000</v>
      </c>
      <c r="W155" s="270">
        <v>20998.25</v>
      </c>
      <c r="X155" s="270">
        <v>0</v>
      </c>
      <c r="Y155" s="270">
        <v>0</v>
      </c>
      <c r="Z155" s="270">
        <v>1448542.8491541354</v>
      </c>
      <c r="AA155" s="270">
        <v>3594.3991294147281</v>
      </c>
      <c r="AB155" s="284">
        <v>-1.4580047819144864E-2</v>
      </c>
      <c r="AC155" s="284">
        <v>0</v>
      </c>
      <c r="AE155" s="270">
        <v>0</v>
      </c>
      <c r="AF155" s="270">
        <v>1583541.0991541354</v>
      </c>
      <c r="AH155" s="270">
        <v>-10320.564979506657</v>
      </c>
      <c r="AJ155" s="284">
        <v>0</v>
      </c>
      <c r="AK155" s="270">
        <v>0</v>
      </c>
      <c r="AL155" s="270">
        <v>0</v>
      </c>
      <c r="AN155" s="270">
        <v>1583541.0991541354</v>
      </c>
      <c r="AO155" s="270">
        <v>-10320.564979506657</v>
      </c>
      <c r="AP155" s="284">
        <v>-6.4751949380227377E-3</v>
      </c>
    </row>
    <row r="156" spans="1:42" x14ac:dyDescent="0.2">
      <c r="A156" s="270">
        <v>300</v>
      </c>
      <c r="B156" s="279" t="s">
        <v>324</v>
      </c>
      <c r="C156" s="286">
        <v>300</v>
      </c>
      <c r="D156" s="281" t="s">
        <v>122</v>
      </c>
      <c r="E156" s="282">
        <v>455</v>
      </c>
      <c r="F156" s="270">
        <v>1933316.7995097812</v>
      </c>
      <c r="G156" s="270">
        <v>0</v>
      </c>
      <c r="H156" s="270">
        <v>0</v>
      </c>
      <c r="I156" s="270">
        <v>0</v>
      </c>
      <c r="K156" s="270">
        <v>1933316.7995097812</v>
      </c>
      <c r="L156" s="270">
        <v>114000</v>
      </c>
      <c r="M156" s="270">
        <v>23787.25</v>
      </c>
      <c r="N156" s="270">
        <v>0</v>
      </c>
      <c r="P156" s="270">
        <v>1795529.5495097812</v>
      </c>
      <c r="Q156" s="270">
        <v>4249.047911010508</v>
      </c>
      <c r="R156" s="270">
        <v>3946.2187901313873</v>
      </c>
      <c r="T156" s="270">
        <v>503</v>
      </c>
      <c r="U156" s="270">
        <v>2198651.5380008896</v>
      </c>
      <c r="V156" s="270">
        <v>114000</v>
      </c>
      <c r="W156" s="270">
        <v>23980.25</v>
      </c>
      <c r="X156" s="270">
        <v>0</v>
      </c>
      <c r="Y156" s="270">
        <v>0</v>
      </c>
      <c r="Z156" s="270">
        <v>2060671.2880008896</v>
      </c>
      <c r="AA156" s="270">
        <v>4096.7620039779113</v>
      </c>
      <c r="AB156" s="284">
        <v>3.8148724602649738E-2</v>
      </c>
      <c r="AC156" s="284">
        <v>0</v>
      </c>
      <c r="AE156" s="270">
        <v>0</v>
      </c>
      <c r="AF156" s="270">
        <v>2198651.5380008896</v>
      </c>
      <c r="AH156" s="270">
        <v>265334.73849110841</v>
      </c>
      <c r="AJ156" s="284">
        <v>0</v>
      </c>
      <c r="AK156" s="270">
        <v>0</v>
      </c>
      <c r="AL156" s="270">
        <v>0</v>
      </c>
      <c r="AN156" s="270">
        <v>2198651.5380008896</v>
      </c>
      <c r="AO156" s="270">
        <v>265334.73849110841</v>
      </c>
      <c r="AP156" s="284">
        <v>0.13724327981755893</v>
      </c>
    </row>
    <row r="157" spans="1:42" x14ac:dyDescent="0.2">
      <c r="A157" s="270">
        <v>303</v>
      </c>
      <c r="B157" s="279" t="s">
        <v>325</v>
      </c>
      <c r="C157" s="286">
        <v>303</v>
      </c>
      <c r="D157" s="281" t="s">
        <v>122</v>
      </c>
      <c r="E157" s="282">
        <v>297</v>
      </c>
      <c r="F157" s="270">
        <v>1348089.7343094267</v>
      </c>
      <c r="G157" s="270">
        <v>0</v>
      </c>
      <c r="H157" s="270">
        <v>0</v>
      </c>
      <c r="I157" s="270">
        <v>0</v>
      </c>
      <c r="K157" s="270">
        <v>1348089.7343094267</v>
      </c>
      <c r="L157" s="270">
        <v>114000</v>
      </c>
      <c r="M157" s="270">
        <v>12818</v>
      </c>
      <c r="N157" s="270">
        <v>0</v>
      </c>
      <c r="P157" s="270">
        <v>1221271.7343094267</v>
      </c>
      <c r="Q157" s="270">
        <v>4539.0226744425145</v>
      </c>
      <c r="R157" s="270">
        <v>4112.0260414458817</v>
      </c>
      <c r="T157" s="270">
        <v>317</v>
      </c>
      <c r="U157" s="270">
        <v>1448994.9029452368</v>
      </c>
      <c r="V157" s="270">
        <v>114000</v>
      </c>
      <c r="W157" s="270">
        <v>2584.4</v>
      </c>
      <c r="X157" s="270">
        <v>0</v>
      </c>
      <c r="Y157" s="270">
        <v>0</v>
      </c>
      <c r="Z157" s="270">
        <v>1332410.5029452369</v>
      </c>
      <c r="AA157" s="270">
        <v>4203.1877064518512</v>
      </c>
      <c r="AB157" s="284">
        <v>2.216952521388095E-2</v>
      </c>
      <c r="AC157" s="284">
        <v>0</v>
      </c>
      <c r="AE157" s="270">
        <v>0</v>
      </c>
      <c r="AF157" s="270">
        <v>1448994.9029452368</v>
      </c>
      <c r="AH157" s="270">
        <v>100905.16863581003</v>
      </c>
      <c r="AJ157" s="284">
        <v>0</v>
      </c>
      <c r="AK157" s="270">
        <v>0</v>
      </c>
      <c r="AL157" s="270">
        <v>0</v>
      </c>
      <c r="AN157" s="270">
        <v>1448994.9029452368</v>
      </c>
      <c r="AO157" s="270">
        <v>100905.16863581003</v>
      </c>
      <c r="AP157" s="284">
        <v>7.4850483664204867E-2</v>
      </c>
    </row>
    <row r="158" spans="1:42" x14ac:dyDescent="0.2">
      <c r="A158" s="270">
        <v>307</v>
      </c>
      <c r="B158" s="279" t="s">
        <v>326</v>
      </c>
      <c r="C158" s="286">
        <v>307</v>
      </c>
      <c r="D158" s="281" t="s">
        <v>122</v>
      </c>
      <c r="E158" s="282">
        <v>444</v>
      </c>
      <c r="F158" s="270">
        <v>1418784.1414788896</v>
      </c>
      <c r="G158" s="270">
        <v>0</v>
      </c>
      <c r="H158" s="270">
        <v>0</v>
      </c>
      <c r="I158" s="270">
        <v>0</v>
      </c>
      <c r="K158" s="270">
        <v>1418784.1414788896</v>
      </c>
      <c r="L158" s="270">
        <v>114000</v>
      </c>
      <c r="M158" s="270">
        <v>44863</v>
      </c>
      <c r="N158" s="270">
        <v>0</v>
      </c>
      <c r="P158" s="270">
        <v>1259921.1414788896</v>
      </c>
      <c r="Q158" s="270">
        <v>3195.4597781056073</v>
      </c>
      <c r="R158" s="270">
        <v>2837.6602285560575</v>
      </c>
      <c r="T158" s="270">
        <v>418</v>
      </c>
      <c r="U158" s="270">
        <v>1372721.1744646183</v>
      </c>
      <c r="V158" s="270">
        <v>114000</v>
      </c>
      <c r="W158" s="270">
        <v>46718</v>
      </c>
      <c r="X158" s="270">
        <v>0</v>
      </c>
      <c r="Y158" s="270">
        <v>0</v>
      </c>
      <c r="Z158" s="270">
        <v>1212003.1744646183</v>
      </c>
      <c r="AA158" s="270">
        <v>2899.5291255134412</v>
      </c>
      <c r="AB158" s="284">
        <v>2.1802785384515751E-2</v>
      </c>
      <c r="AC158" s="284">
        <v>0</v>
      </c>
      <c r="AE158" s="270">
        <v>0</v>
      </c>
      <c r="AF158" s="270">
        <v>1372721.1744646183</v>
      </c>
      <c r="AH158" s="270">
        <v>-46062.9670142713</v>
      </c>
      <c r="AJ158" s="284">
        <v>0</v>
      </c>
      <c r="AK158" s="270">
        <v>0</v>
      </c>
      <c r="AL158" s="270">
        <v>0</v>
      </c>
      <c r="AN158" s="270">
        <v>1372721.1744646183</v>
      </c>
      <c r="AO158" s="270">
        <v>-46062.9670142713</v>
      </c>
      <c r="AP158" s="284">
        <v>-3.2466508235887752E-2</v>
      </c>
    </row>
    <row r="159" spans="1:42" x14ac:dyDescent="0.2">
      <c r="A159" s="270">
        <v>308</v>
      </c>
      <c r="B159" s="279" t="s">
        <v>327</v>
      </c>
      <c r="C159" s="286">
        <v>308</v>
      </c>
      <c r="D159" s="281" t="s">
        <v>122</v>
      </c>
      <c r="E159" s="282">
        <v>83</v>
      </c>
      <c r="F159" s="283">
        <v>357255.23955884238</v>
      </c>
      <c r="G159" s="270">
        <v>0</v>
      </c>
      <c r="H159" s="270">
        <v>0</v>
      </c>
      <c r="I159" s="270">
        <v>0</v>
      </c>
      <c r="K159" s="270">
        <v>357255.23955884238</v>
      </c>
      <c r="L159" s="270">
        <v>114000</v>
      </c>
      <c r="M159" s="270">
        <v>2612.9</v>
      </c>
      <c r="N159" s="270">
        <v>49933.244325767686</v>
      </c>
      <c r="P159" s="270">
        <v>190709.09523307471</v>
      </c>
      <c r="Q159" s="270">
        <v>4304.2799946848481</v>
      </c>
      <c r="R159" s="270">
        <v>2297.6999425671652</v>
      </c>
      <c r="T159" s="270">
        <v>75</v>
      </c>
      <c r="U159" s="270">
        <v>384501.77841405361</v>
      </c>
      <c r="V159" s="270">
        <v>114000</v>
      </c>
      <c r="W159" s="270">
        <v>2564.64</v>
      </c>
      <c r="X159" s="270">
        <v>49933.244325767686</v>
      </c>
      <c r="Y159" s="270">
        <v>0</v>
      </c>
      <c r="Z159" s="270">
        <v>218003.89408828592</v>
      </c>
      <c r="AA159" s="270">
        <v>2906.7185878438122</v>
      </c>
      <c r="AB159" s="284">
        <v>0.26505577773406092</v>
      </c>
      <c r="AC159" s="284">
        <v>0</v>
      </c>
      <c r="AE159" s="270">
        <v>0</v>
      </c>
      <c r="AF159" s="270">
        <v>384501.77841405361</v>
      </c>
      <c r="AH159" s="270">
        <v>27246.538855211227</v>
      </c>
      <c r="AJ159" s="284">
        <v>0.21965577773406092</v>
      </c>
      <c r="AK159" s="270">
        <v>-37852.730091307334</v>
      </c>
      <c r="AL159" s="270">
        <v>346649.0483227463</v>
      </c>
      <c r="AN159" s="270">
        <v>346649.0483227463</v>
      </c>
      <c r="AO159" s="270">
        <v>-10606.191236096085</v>
      </c>
      <c r="AP159" s="284">
        <v>-2.9687993517444753E-2</v>
      </c>
    </row>
    <row r="160" spans="1:42" x14ac:dyDescent="0.2">
      <c r="A160" s="270">
        <v>309</v>
      </c>
      <c r="B160" s="279" t="s">
        <v>328</v>
      </c>
      <c r="C160" s="286">
        <v>309</v>
      </c>
      <c r="D160" s="281" t="s">
        <v>122</v>
      </c>
      <c r="E160" s="282">
        <v>511</v>
      </c>
      <c r="F160" s="270">
        <v>1622903.9690674746</v>
      </c>
      <c r="G160" s="270">
        <v>0</v>
      </c>
      <c r="H160" s="270">
        <v>0</v>
      </c>
      <c r="I160" s="270">
        <v>0</v>
      </c>
      <c r="K160" s="270">
        <v>1622903.9690674746</v>
      </c>
      <c r="L160" s="270">
        <v>114000</v>
      </c>
      <c r="M160" s="270">
        <v>34510</v>
      </c>
      <c r="N160" s="270">
        <v>0</v>
      </c>
      <c r="P160" s="270">
        <v>1474393.9690674746</v>
      </c>
      <c r="Q160" s="270">
        <v>3175.9373171574844</v>
      </c>
      <c r="R160" s="270">
        <v>2885.3110940655079</v>
      </c>
      <c r="T160" s="270">
        <v>534</v>
      </c>
      <c r="U160" s="270">
        <v>1723471.3054750129</v>
      </c>
      <c r="V160" s="270">
        <v>114000</v>
      </c>
      <c r="W160" s="270">
        <v>34044.5</v>
      </c>
      <c r="X160" s="270">
        <v>0</v>
      </c>
      <c r="Y160" s="270">
        <v>0</v>
      </c>
      <c r="Z160" s="270">
        <v>1575426.8054750129</v>
      </c>
      <c r="AA160" s="270">
        <v>2950.2374634363537</v>
      </c>
      <c r="AB160" s="284">
        <v>2.2502380940615383E-2</v>
      </c>
      <c r="AC160" s="284">
        <v>0</v>
      </c>
      <c r="AE160" s="270">
        <v>0</v>
      </c>
      <c r="AF160" s="270">
        <v>1723471.3054750129</v>
      </c>
      <c r="AH160" s="270">
        <v>100567.33640753827</v>
      </c>
      <c r="AJ160" s="284">
        <v>0</v>
      </c>
      <c r="AK160" s="270">
        <v>0</v>
      </c>
      <c r="AL160" s="270">
        <v>0</v>
      </c>
      <c r="AN160" s="270">
        <v>1723471.3054750129</v>
      </c>
      <c r="AO160" s="270">
        <v>100567.33640753827</v>
      </c>
      <c r="AP160" s="284">
        <v>6.1967521384105405E-2</v>
      </c>
    </row>
    <row r="161" spans="1:42" x14ac:dyDescent="0.2">
      <c r="A161" s="270">
        <v>310</v>
      </c>
      <c r="B161" s="279" t="s">
        <v>329</v>
      </c>
      <c r="C161" s="286">
        <v>310</v>
      </c>
      <c r="D161" s="281" t="s">
        <v>122</v>
      </c>
      <c r="E161" s="282">
        <v>95</v>
      </c>
      <c r="F161" s="270">
        <v>394966.31642764155</v>
      </c>
      <c r="G161" s="270">
        <v>0</v>
      </c>
      <c r="H161" s="270">
        <v>0</v>
      </c>
      <c r="I161" s="270">
        <v>0</v>
      </c>
      <c r="K161" s="270">
        <v>394966.31642764155</v>
      </c>
      <c r="L161" s="270">
        <v>114000</v>
      </c>
      <c r="M161" s="270">
        <v>5916</v>
      </c>
      <c r="N161" s="270">
        <v>0</v>
      </c>
      <c r="P161" s="270">
        <v>275050.31642764155</v>
      </c>
      <c r="Q161" s="270">
        <v>4157.5401729225423</v>
      </c>
      <c r="R161" s="270">
        <v>2895.2664887120163</v>
      </c>
      <c r="T161" s="270">
        <v>106</v>
      </c>
      <c r="U161" s="270">
        <v>428671.51447732106</v>
      </c>
      <c r="V161" s="270">
        <v>114000</v>
      </c>
      <c r="W161" s="270">
        <v>5806.73</v>
      </c>
      <c r="X161" s="270">
        <v>0</v>
      </c>
      <c r="Y161" s="270">
        <v>0</v>
      </c>
      <c r="Z161" s="270">
        <v>308864.78447732108</v>
      </c>
      <c r="AA161" s="270">
        <v>2913.818721484161</v>
      </c>
      <c r="AB161" s="284">
        <v>6.4077807153419411E-3</v>
      </c>
      <c r="AC161" s="284">
        <v>0</v>
      </c>
      <c r="AE161" s="270">
        <v>0</v>
      </c>
      <c r="AF161" s="270">
        <v>428671.51447732106</v>
      </c>
      <c r="AH161" s="270">
        <v>33705.198049679515</v>
      </c>
      <c r="AJ161" s="284">
        <v>0</v>
      </c>
      <c r="AK161" s="270">
        <v>0</v>
      </c>
      <c r="AL161" s="270">
        <v>0</v>
      </c>
      <c r="AN161" s="270">
        <v>428671.51447732106</v>
      </c>
      <c r="AO161" s="270">
        <v>33705.198049679515</v>
      </c>
      <c r="AP161" s="284">
        <v>8.5336892407771592E-2</v>
      </c>
    </row>
    <row r="162" spans="1:42" x14ac:dyDescent="0.2">
      <c r="A162" s="270">
        <v>311</v>
      </c>
      <c r="B162" s="279" t="s">
        <v>330</v>
      </c>
      <c r="C162" s="286">
        <v>311</v>
      </c>
      <c r="D162" s="281" t="s">
        <v>122</v>
      </c>
      <c r="E162" s="282">
        <v>211</v>
      </c>
      <c r="F162" s="270">
        <v>731337.27448085346</v>
      </c>
      <c r="G162" s="270">
        <v>0</v>
      </c>
      <c r="H162" s="270">
        <v>0</v>
      </c>
      <c r="I162" s="270">
        <v>0</v>
      </c>
      <c r="K162" s="270">
        <v>731337.27448085346</v>
      </c>
      <c r="L162" s="270">
        <v>114000</v>
      </c>
      <c r="M162" s="270">
        <v>17008.5</v>
      </c>
      <c r="N162" s="270">
        <v>0</v>
      </c>
      <c r="P162" s="270">
        <v>600328.77448085346</v>
      </c>
      <c r="Q162" s="270">
        <v>3466.0534335585471</v>
      </c>
      <c r="R162" s="270">
        <v>2845.1600686296374</v>
      </c>
      <c r="T162" s="270">
        <v>212</v>
      </c>
      <c r="U162" s="270">
        <v>747649.05479658465</v>
      </c>
      <c r="V162" s="270">
        <v>114000</v>
      </c>
      <c r="W162" s="270">
        <v>19631.5</v>
      </c>
      <c r="X162" s="270">
        <v>0</v>
      </c>
      <c r="Y162" s="270">
        <v>0</v>
      </c>
      <c r="Z162" s="270">
        <v>614017.55479658465</v>
      </c>
      <c r="AA162" s="270">
        <v>2896.3092207386067</v>
      </c>
      <c r="AB162" s="284">
        <v>1.7977600864335579E-2</v>
      </c>
      <c r="AC162" s="284">
        <v>0</v>
      </c>
      <c r="AE162" s="270">
        <v>0</v>
      </c>
      <c r="AF162" s="270">
        <v>747649.05479658465</v>
      </c>
      <c r="AH162" s="270">
        <v>16311.780315731186</v>
      </c>
      <c r="AJ162" s="284">
        <v>0</v>
      </c>
      <c r="AK162" s="270">
        <v>0</v>
      </c>
      <c r="AL162" s="270">
        <v>0</v>
      </c>
      <c r="AN162" s="270">
        <v>747649.05479658465</v>
      </c>
      <c r="AO162" s="270">
        <v>16311.780315731186</v>
      </c>
      <c r="AP162" s="284">
        <v>2.2304046142472712E-2</v>
      </c>
    </row>
    <row r="163" spans="1:42" x14ac:dyDescent="0.2">
      <c r="A163" s="270">
        <v>312</v>
      </c>
      <c r="B163" s="279" t="s">
        <v>945</v>
      </c>
      <c r="C163" s="286">
        <v>312</v>
      </c>
      <c r="D163" s="281" t="s">
        <v>122</v>
      </c>
      <c r="E163" s="282">
        <v>75</v>
      </c>
      <c r="F163" s="270">
        <v>350255.95192896511</v>
      </c>
      <c r="G163" s="270">
        <v>0</v>
      </c>
      <c r="H163" s="270">
        <v>0</v>
      </c>
      <c r="I163" s="270">
        <v>0</v>
      </c>
      <c r="K163" s="270">
        <v>350255.95192896511</v>
      </c>
      <c r="L163" s="270">
        <v>114000</v>
      </c>
      <c r="M163" s="270">
        <v>7641.5</v>
      </c>
      <c r="N163" s="270">
        <v>0</v>
      </c>
      <c r="P163" s="270">
        <v>228614.45192896511</v>
      </c>
      <c r="Q163" s="270">
        <v>4670.0793590528683</v>
      </c>
      <c r="R163" s="270">
        <v>3048.1926923862015</v>
      </c>
      <c r="T163" s="270">
        <v>77</v>
      </c>
      <c r="U163" s="270">
        <v>356509.14694623655</v>
      </c>
      <c r="V163" s="270">
        <v>114000</v>
      </c>
      <c r="W163" s="270">
        <v>7500.37</v>
      </c>
      <c r="X163" s="270">
        <v>0</v>
      </c>
      <c r="Y163" s="270">
        <v>0</v>
      </c>
      <c r="Z163" s="270">
        <v>235008.77694623655</v>
      </c>
      <c r="AA163" s="270">
        <v>3052.0620382628122</v>
      </c>
      <c r="AB163" s="284">
        <v>1.2693901820168732E-3</v>
      </c>
      <c r="AC163" s="284">
        <v>0</v>
      </c>
      <c r="AE163" s="270">
        <v>0</v>
      </c>
      <c r="AF163" s="270">
        <v>356509.14694623655</v>
      </c>
      <c r="AH163" s="270">
        <v>6253.1950172714423</v>
      </c>
      <c r="AJ163" s="284">
        <v>0</v>
      </c>
      <c r="AK163" s="270">
        <v>0</v>
      </c>
      <c r="AL163" s="270">
        <v>0</v>
      </c>
      <c r="AN163" s="270">
        <v>356509.14694623655</v>
      </c>
      <c r="AO163" s="270">
        <v>6253.1950172714423</v>
      </c>
      <c r="AP163" s="284">
        <v>1.7853215578017195E-2</v>
      </c>
    </row>
    <row r="164" spans="1:42" x14ac:dyDescent="0.2">
      <c r="A164" s="270">
        <v>313</v>
      </c>
      <c r="B164" s="279" t="s">
        <v>331</v>
      </c>
      <c r="C164" s="286">
        <v>313</v>
      </c>
      <c r="D164" s="281" t="s">
        <v>122</v>
      </c>
      <c r="E164" s="282">
        <v>446</v>
      </c>
      <c r="F164" s="270">
        <v>1467275.6200727616</v>
      </c>
      <c r="G164" s="270">
        <v>0</v>
      </c>
      <c r="H164" s="270">
        <v>0</v>
      </c>
      <c r="I164" s="270">
        <v>0</v>
      </c>
      <c r="K164" s="270">
        <v>1467275.6200727616</v>
      </c>
      <c r="L164" s="270">
        <v>114000</v>
      </c>
      <c r="M164" s="270">
        <v>33770.5</v>
      </c>
      <c r="N164" s="270">
        <v>0</v>
      </c>
      <c r="P164" s="270">
        <v>1319505.1200727616</v>
      </c>
      <c r="Q164" s="270">
        <v>3289.8556503873579</v>
      </c>
      <c r="R164" s="270">
        <v>2958.5316593559678</v>
      </c>
      <c r="T164" s="270">
        <v>444</v>
      </c>
      <c r="U164" s="270">
        <v>1477949.6162406607</v>
      </c>
      <c r="V164" s="270">
        <v>114000</v>
      </c>
      <c r="W164" s="270">
        <v>33796</v>
      </c>
      <c r="X164" s="270">
        <v>0</v>
      </c>
      <c r="Y164" s="270">
        <v>0</v>
      </c>
      <c r="Z164" s="270">
        <v>1330153.6162406607</v>
      </c>
      <c r="AA164" s="270">
        <v>2995.8414780195062</v>
      </c>
      <c r="AB164" s="284">
        <v>1.261092425546673E-2</v>
      </c>
      <c r="AC164" s="284">
        <v>0</v>
      </c>
      <c r="AE164" s="270">
        <v>0</v>
      </c>
      <c r="AF164" s="270">
        <v>1477949.6162406607</v>
      </c>
      <c r="AH164" s="270">
        <v>10673.996167899109</v>
      </c>
      <c r="AJ164" s="284">
        <v>0</v>
      </c>
      <c r="AK164" s="270">
        <v>0</v>
      </c>
      <c r="AL164" s="270">
        <v>0</v>
      </c>
      <c r="AN164" s="270">
        <v>1477949.6162406607</v>
      </c>
      <c r="AO164" s="270">
        <v>10673.996167899109</v>
      </c>
      <c r="AP164" s="284">
        <v>7.2747042354385947E-3</v>
      </c>
    </row>
    <row r="165" spans="1:42" x14ac:dyDescent="0.2">
      <c r="A165" s="270">
        <v>314</v>
      </c>
      <c r="B165" s="279" t="s">
        <v>332</v>
      </c>
      <c r="C165" s="286">
        <v>314</v>
      </c>
      <c r="D165" s="281" t="s">
        <v>122</v>
      </c>
      <c r="E165" s="282">
        <v>150</v>
      </c>
      <c r="F165" s="270">
        <v>601831.08064402838</v>
      </c>
      <c r="G165" s="270">
        <v>0</v>
      </c>
      <c r="H165" s="270">
        <v>0</v>
      </c>
      <c r="I165" s="270">
        <v>0</v>
      </c>
      <c r="K165" s="270">
        <v>601831.08064402838</v>
      </c>
      <c r="L165" s="270">
        <v>114000</v>
      </c>
      <c r="M165" s="270">
        <v>10846</v>
      </c>
      <c r="N165" s="270">
        <v>0</v>
      </c>
      <c r="P165" s="270">
        <v>476985.08064402838</v>
      </c>
      <c r="Q165" s="270">
        <v>4012.2072042935224</v>
      </c>
      <c r="R165" s="270">
        <v>3179.900537626856</v>
      </c>
      <c r="T165" s="270">
        <v>147</v>
      </c>
      <c r="U165" s="270">
        <v>590194.75029073702</v>
      </c>
      <c r="V165" s="270">
        <v>114000</v>
      </c>
      <c r="W165" s="270">
        <v>10934</v>
      </c>
      <c r="X165" s="270">
        <v>0</v>
      </c>
      <c r="Y165" s="270">
        <v>0</v>
      </c>
      <c r="Z165" s="270">
        <v>465260.75029073702</v>
      </c>
      <c r="AA165" s="270">
        <v>3165.0391176240614</v>
      </c>
      <c r="AB165" s="284">
        <v>-4.6735486934083815E-3</v>
      </c>
      <c r="AC165" s="284">
        <v>0</v>
      </c>
      <c r="AE165" s="270">
        <v>0</v>
      </c>
      <c r="AF165" s="270">
        <v>590194.75029073702</v>
      </c>
      <c r="AH165" s="270">
        <v>-11636.330353291356</v>
      </c>
      <c r="AJ165" s="284">
        <v>0</v>
      </c>
      <c r="AK165" s="270">
        <v>0</v>
      </c>
      <c r="AL165" s="270">
        <v>0</v>
      </c>
      <c r="AN165" s="270">
        <v>590194.75029073702</v>
      </c>
      <c r="AO165" s="270">
        <v>-11636.330353291356</v>
      </c>
      <c r="AP165" s="284">
        <v>-1.9334877721567896E-2</v>
      </c>
    </row>
    <row r="166" spans="1:42" x14ac:dyDescent="0.2">
      <c r="A166" s="270">
        <v>316</v>
      </c>
      <c r="B166" s="279" t="s">
        <v>333</v>
      </c>
      <c r="C166" s="286">
        <v>316</v>
      </c>
      <c r="D166" s="281" t="s">
        <v>122</v>
      </c>
      <c r="E166" s="282">
        <v>95</v>
      </c>
      <c r="F166" s="270">
        <v>427589.9639070314</v>
      </c>
      <c r="G166" s="270">
        <v>0</v>
      </c>
      <c r="H166" s="270">
        <v>0</v>
      </c>
      <c r="I166" s="270">
        <v>0</v>
      </c>
      <c r="K166" s="270">
        <v>427589.9639070314</v>
      </c>
      <c r="L166" s="270">
        <v>114000</v>
      </c>
      <c r="M166" s="270">
        <v>6532.25</v>
      </c>
      <c r="N166" s="270">
        <v>0</v>
      </c>
      <c r="P166" s="270">
        <v>307057.7139070314</v>
      </c>
      <c r="Q166" s="270">
        <v>4500.9469884950677</v>
      </c>
      <c r="R166" s="270">
        <v>3232.1864621792779</v>
      </c>
      <c r="T166" s="270">
        <v>96</v>
      </c>
      <c r="U166" s="270">
        <v>412271.13658536586</v>
      </c>
      <c r="V166" s="270">
        <v>114000</v>
      </c>
      <c r="W166" s="270">
        <v>6411.6</v>
      </c>
      <c r="X166" s="270">
        <v>0</v>
      </c>
      <c r="Y166" s="270">
        <v>0</v>
      </c>
      <c r="Z166" s="270">
        <v>291859.53658536589</v>
      </c>
      <c r="AA166" s="270">
        <v>3040.2035060975613</v>
      </c>
      <c r="AB166" s="284">
        <v>-5.9397240328849556E-2</v>
      </c>
      <c r="AC166" s="284">
        <v>4.4397240328849556E-2</v>
      </c>
      <c r="AE166" s="270">
        <v>13776.015278306631</v>
      </c>
      <c r="AF166" s="270">
        <v>426047.15186367248</v>
      </c>
      <c r="AH166" s="270">
        <v>-1542.8120433589211</v>
      </c>
      <c r="AJ166" s="284">
        <v>0</v>
      </c>
      <c r="AK166" s="270">
        <v>0</v>
      </c>
      <c r="AL166" s="270">
        <v>0</v>
      </c>
      <c r="AN166" s="270">
        <v>426047.15186367248</v>
      </c>
      <c r="AO166" s="270">
        <v>-1542.8120433589211</v>
      </c>
      <c r="AP166" s="284">
        <v>-3.6081577529597174E-3</v>
      </c>
    </row>
    <row r="167" spans="1:42" x14ac:dyDescent="0.2">
      <c r="A167" s="270">
        <v>317</v>
      </c>
      <c r="B167" s="279" t="s">
        <v>334</v>
      </c>
      <c r="C167" s="286">
        <v>317</v>
      </c>
      <c r="D167" s="281" t="s">
        <v>122</v>
      </c>
      <c r="E167" s="282">
        <v>60</v>
      </c>
      <c r="F167" s="270">
        <v>291449.94437639142</v>
      </c>
      <c r="G167" s="270">
        <v>0</v>
      </c>
      <c r="H167" s="270">
        <v>0</v>
      </c>
      <c r="I167" s="270">
        <v>0</v>
      </c>
      <c r="K167" s="270">
        <v>291449.94437639142</v>
      </c>
      <c r="L167" s="270">
        <v>114000</v>
      </c>
      <c r="M167" s="270">
        <v>1109.25</v>
      </c>
      <c r="N167" s="270">
        <v>59946.595460614146</v>
      </c>
      <c r="P167" s="270">
        <v>116394.09891577727</v>
      </c>
      <c r="Q167" s="270">
        <v>4857.4990729398569</v>
      </c>
      <c r="R167" s="270">
        <v>1939.9016485962879</v>
      </c>
      <c r="T167" s="270">
        <v>60</v>
      </c>
      <c r="U167" s="270">
        <v>351218.16276830644</v>
      </c>
      <c r="V167" s="270">
        <v>114000</v>
      </c>
      <c r="W167" s="270">
        <v>1118.25</v>
      </c>
      <c r="X167" s="270">
        <v>59946.595460614146</v>
      </c>
      <c r="Y167" s="270">
        <v>0</v>
      </c>
      <c r="Z167" s="270">
        <v>176153.31730769231</v>
      </c>
      <c r="AA167" s="270">
        <v>2935.8886217948721</v>
      </c>
      <c r="AB167" s="284">
        <v>0.51342137572761992</v>
      </c>
      <c r="AC167" s="284">
        <v>0</v>
      </c>
      <c r="AE167" s="270">
        <v>0</v>
      </c>
      <c r="AF167" s="270">
        <v>351218.16276830644</v>
      </c>
      <c r="AH167" s="270">
        <v>59768.218391915027</v>
      </c>
      <c r="AJ167" s="284">
        <v>0.46802137572761993</v>
      </c>
      <c r="AK167" s="270">
        <v>-54474.926301138752</v>
      </c>
      <c r="AL167" s="270">
        <v>296743.23646716768</v>
      </c>
      <c r="AN167" s="270">
        <v>296743.23646716768</v>
      </c>
      <c r="AO167" s="270">
        <v>5293.29209077626</v>
      </c>
      <c r="AP167" s="284">
        <v>1.8161925205037156E-2</v>
      </c>
    </row>
    <row r="168" spans="1:42" x14ac:dyDescent="0.2">
      <c r="A168" s="270">
        <v>318</v>
      </c>
      <c r="B168" s="279" t="s">
        <v>335</v>
      </c>
      <c r="C168" s="286">
        <v>318</v>
      </c>
      <c r="D168" s="281" t="s">
        <v>122</v>
      </c>
      <c r="E168" s="282">
        <v>55</v>
      </c>
      <c r="F168" s="270">
        <v>294388.99048657145</v>
      </c>
      <c r="G168" s="270">
        <v>0</v>
      </c>
      <c r="H168" s="270">
        <v>0</v>
      </c>
      <c r="I168" s="270">
        <v>0</v>
      </c>
      <c r="K168" s="270">
        <v>294388.99048657145</v>
      </c>
      <c r="L168" s="270">
        <v>114000</v>
      </c>
      <c r="M168" s="270">
        <v>5299.75</v>
      </c>
      <c r="N168" s="270">
        <v>0</v>
      </c>
      <c r="P168" s="270">
        <v>175089.24048657145</v>
      </c>
      <c r="Q168" s="270">
        <v>5352.5270997558446</v>
      </c>
      <c r="R168" s="270">
        <v>3183.4407361194808</v>
      </c>
      <c r="T168" s="270">
        <v>55</v>
      </c>
      <c r="U168" s="270">
        <v>287159.57212765957</v>
      </c>
      <c r="V168" s="270">
        <v>114000</v>
      </c>
      <c r="W168" s="270">
        <v>5201.87</v>
      </c>
      <c r="X168" s="270">
        <v>0</v>
      </c>
      <c r="Y168" s="270">
        <v>0</v>
      </c>
      <c r="Z168" s="270">
        <v>167957.70212765958</v>
      </c>
      <c r="AA168" s="270">
        <v>3053.7764023210834</v>
      </c>
      <c r="AB168" s="284">
        <v>-4.0730877232052487E-2</v>
      </c>
      <c r="AC168" s="284">
        <v>2.5730877232052488E-2</v>
      </c>
      <c r="AE168" s="270">
        <v>4505.1997516132842</v>
      </c>
      <c r="AF168" s="270">
        <v>291664.77187927288</v>
      </c>
      <c r="AH168" s="270">
        <v>-2724.2186072985642</v>
      </c>
      <c r="AJ168" s="284">
        <v>0</v>
      </c>
      <c r="AK168" s="270">
        <v>0</v>
      </c>
      <c r="AL168" s="270">
        <v>0</v>
      </c>
      <c r="AN168" s="270">
        <v>291664.77187927288</v>
      </c>
      <c r="AO168" s="270">
        <v>-2724.2186072985642</v>
      </c>
      <c r="AP168" s="284">
        <v>-9.2538060027174459E-3</v>
      </c>
    </row>
    <row r="169" spans="1:42" x14ac:dyDescent="0.2">
      <c r="A169" s="270">
        <v>320</v>
      </c>
      <c r="B169" s="279" t="s">
        <v>337</v>
      </c>
      <c r="C169" s="288">
        <v>320</v>
      </c>
      <c r="D169" s="281" t="s">
        <v>122</v>
      </c>
      <c r="E169" s="282">
        <v>223</v>
      </c>
      <c r="F169" s="270">
        <v>769912.47274628025</v>
      </c>
      <c r="G169" s="270">
        <v>0</v>
      </c>
      <c r="H169" s="270">
        <v>0</v>
      </c>
      <c r="I169" s="270">
        <v>0</v>
      </c>
      <c r="K169" s="270">
        <v>769912.47274628025</v>
      </c>
      <c r="L169" s="270">
        <v>114000</v>
      </c>
      <c r="M169" s="270">
        <v>27115</v>
      </c>
      <c r="N169" s="270">
        <v>0</v>
      </c>
      <c r="P169" s="270">
        <v>628797.47274628025</v>
      </c>
      <c r="Q169" s="270">
        <v>3452.5222993106736</v>
      </c>
      <c r="R169" s="270">
        <v>2819.7196087277143</v>
      </c>
      <c r="T169" s="270">
        <v>239</v>
      </c>
      <c r="U169" s="270">
        <v>836473.59547201463</v>
      </c>
      <c r="V169" s="270">
        <v>114000</v>
      </c>
      <c r="W169" s="270">
        <v>27335</v>
      </c>
      <c r="X169" s="270">
        <v>0</v>
      </c>
      <c r="Y169" s="270">
        <v>0</v>
      </c>
      <c r="Z169" s="270">
        <v>695138.59547201463</v>
      </c>
      <c r="AA169" s="270">
        <v>2908.5296881674253</v>
      </c>
      <c r="AB169" s="284">
        <v>3.1496067610702248E-2</v>
      </c>
      <c r="AC169" s="284">
        <v>0</v>
      </c>
      <c r="AE169" s="270">
        <v>0</v>
      </c>
      <c r="AF169" s="270">
        <v>836473.59547201463</v>
      </c>
      <c r="AH169" s="270">
        <v>66561.122725734371</v>
      </c>
      <c r="AJ169" s="284">
        <v>0</v>
      </c>
      <c r="AK169" s="270">
        <v>0</v>
      </c>
      <c r="AL169" s="270">
        <v>0</v>
      </c>
      <c r="AN169" s="270">
        <v>836473.59547201463</v>
      </c>
      <c r="AO169" s="270">
        <v>66561.122725734371</v>
      </c>
      <c r="AP169" s="284">
        <v>8.645284377367031E-2</v>
      </c>
    </row>
    <row r="170" spans="1:42" x14ac:dyDescent="0.2">
      <c r="A170" s="270">
        <v>322</v>
      </c>
      <c r="B170" s="279" t="s">
        <v>338</v>
      </c>
      <c r="C170" s="286">
        <v>322</v>
      </c>
      <c r="D170" s="281" t="s">
        <v>122</v>
      </c>
      <c r="E170" s="282">
        <v>133</v>
      </c>
      <c r="F170" s="270">
        <v>523219.72443181818</v>
      </c>
      <c r="G170" s="270">
        <v>0</v>
      </c>
      <c r="H170" s="270">
        <v>0</v>
      </c>
      <c r="I170" s="270">
        <v>0</v>
      </c>
      <c r="K170" s="270">
        <v>523219.72443181818</v>
      </c>
      <c r="L170" s="270">
        <v>114000</v>
      </c>
      <c r="M170" s="270">
        <v>10106.5</v>
      </c>
      <c r="N170" s="270">
        <v>0</v>
      </c>
      <c r="P170" s="270">
        <v>399113.22443181818</v>
      </c>
      <c r="Q170" s="270">
        <v>3933.9828904647984</v>
      </c>
      <c r="R170" s="270">
        <v>3000.8513115174301</v>
      </c>
      <c r="T170" s="270">
        <v>127</v>
      </c>
      <c r="U170" s="270">
        <v>499397.37219713494</v>
      </c>
      <c r="V170" s="270">
        <v>114000</v>
      </c>
      <c r="W170" s="270">
        <v>3674.36</v>
      </c>
      <c r="X170" s="270">
        <v>0</v>
      </c>
      <c r="Y170" s="270">
        <v>0</v>
      </c>
      <c r="Z170" s="270">
        <v>381723.01219713496</v>
      </c>
      <c r="AA170" s="270">
        <v>3005.6930094262593</v>
      </c>
      <c r="AB170" s="284">
        <v>1.6134414558450622E-3</v>
      </c>
      <c r="AC170" s="284">
        <v>0</v>
      </c>
      <c r="AE170" s="270">
        <v>0</v>
      </c>
      <c r="AF170" s="270">
        <v>499397.37219713494</v>
      </c>
      <c r="AH170" s="270">
        <v>-23822.352234683232</v>
      </c>
      <c r="AJ170" s="284">
        <v>0</v>
      </c>
      <c r="AK170" s="270">
        <v>0</v>
      </c>
      <c r="AL170" s="270">
        <v>0</v>
      </c>
      <c r="AN170" s="270">
        <v>499397.37219713494</v>
      </c>
      <c r="AO170" s="270">
        <v>-23822.352234683232</v>
      </c>
      <c r="AP170" s="284">
        <v>-4.5530302322896413E-2</v>
      </c>
    </row>
    <row r="171" spans="1:42" x14ac:dyDescent="0.2">
      <c r="A171" s="270">
        <v>324</v>
      </c>
      <c r="B171" s="279" t="s">
        <v>339</v>
      </c>
      <c r="C171" s="286">
        <v>324</v>
      </c>
      <c r="D171" s="281" t="s">
        <v>122</v>
      </c>
      <c r="E171" s="282">
        <v>94</v>
      </c>
      <c r="F171" s="270">
        <v>408589.99937064177</v>
      </c>
      <c r="G171" s="270">
        <v>0</v>
      </c>
      <c r="H171" s="270">
        <v>0</v>
      </c>
      <c r="I171" s="270">
        <v>0</v>
      </c>
      <c r="K171" s="270">
        <v>408589.99937064177</v>
      </c>
      <c r="L171" s="270">
        <v>114000</v>
      </c>
      <c r="M171" s="270">
        <v>4782.1000000000004</v>
      </c>
      <c r="N171" s="270">
        <v>37249.666221628839</v>
      </c>
      <c r="P171" s="270">
        <v>252558.23314901296</v>
      </c>
      <c r="Q171" s="270">
        <v>4346.7021209642744</v>
      </c>
      <c r="R171" s="270">
        <v>2686.7897143512018</v>
      </c>
      <c r="T171" s="270">
        <v>94</v>
      </c>
      <c r="U171" s="270">
        <v>442637.32064990333</v>
      </c>
      <c r="V171" s="270">
        <v>114000</v>
      </c>
      <c r="W171" s="270">
        <v>4693.78</v>
      </c>
      <c r="X171" s="270">
        <v>37249.666221628839</v>
      </c>
      <c r="Y171" s="270">
        <v>0</v>
      </c>
      <c r="Z171" s="270">
        <v>286693.87442827446</v>
      </c>
      <c r="AA171" s="270">
        <v>3049.9348343433453</v>
      </c>
      <c r="AB171" s="284">
        <v>0.13515948719486395</v>
      </c>
      <c r="AC171" s="284">
        <v>0</v>
      </c>
      <c r="AE171" s="270">
        <v>0</v>
      </c>
      <c r="AF171" s="270">
        <v>442637.32064990333</v>
      </c>
      <c r="AH171" s="270">
        <v>34047.321279261552</v>
      </c>
      <c r="AJ171" s="284">
        <v>8.9759487194863957E-2</v>
      </c>
      <c r="AK171" s="270">
        <v>-22669.497494296294</v>
      </c>
      <c r="AL171" s="270">
        <v>419967.82315560704</v>
      </c>
      <c r="AN171" s="270">
        <v>419967.82315560704</v>
      </c>
      <c r="AO171" s="270">
        <v>11377.823784965265</v>
      </c>
      <c r="AP171" s="284">
        <v>2.7846554743118344E-2</v>
      </c>
    </row>
    <row r="172" spans="1:42" x14ac:dyDescent="0.2">
      <c r="A172" s="270">
        <v>325</v>
      </c>
      <c r="B172" s="279" t="s">
        <v>340</v>
      </c>
      <c r="C172" s="286">
        <v>325</v>
      </c>
      <c r="D172" s="281" t="s">
        <v>122</v>
      </c>
      <c r="E172" s="282">
        <v>107</v>
      </c>
      <c r="F172" s="270">
        <v>430947.59523809527</v>
      </c>
      <c r="G172" s="270">
        <v>0</v>
      </c>
      <c r="H172" s="270">
        <v>0</v>
      </c>
      <c r="I172" s="270">
        <v>0</v>
      </c>
      <c r="K172" s="270">
        <v>430947.59523809527</v>
      </c>
      <c r="L172" s="270">
        <v>114000</v>
      </c>
      <c r="M172" s="270">
        <v>5792.75</v>
      </c>
      <c r="N172" s="270">
        <v>0</v>
      </c>
      <c r="P172" s="270">
        <v>311154.84523809527</v>
      </c>
      <c r="Q172" s="270">
        <v>4027.5476190476193</v>
      </c>
      <c r="R172" s="270">
        <v>2907.9892078326661</v>
      </c>
      <c r="T172" s="270">
        <v>105</v>
      </c>
      <c r="U172" s="270">
        <v>426463.97153846151</v>
      </c>
      <c r="V172" s="270">
        <v>114000</v>
      </c>
      <c r="W172" s="270">
        <v>5685.76</v>
      </c>
      <c r="X172" s="270">
        <v>0</v>
      </c>
      <c r="Y172" s="270">
        <v>0</v>
      </c>
      <c r="Z172" s="270">
        <v>306778.2115384615</v>
      </c>
      <c r="AA172" s="270">
        <v>2921.6972527472526</v>
      </c>
      <c r="AB172" s="284">
        <v>4.7139256492644043E-3</v>
      </c>
      <c r="AC172" s="284">
        <v>0</v>
      </c>
      <c r="AE172" s="270">
        <v>0</v>
      </c>
      <c r="AF172" s="270">
        <v>426463.97153846151</v>
      </c>
      <c r="AH172" s="270">
        <v>-4483.6236996337539</v>
      </c>
      <c r="AJ172" s="284">
        <v>0</v>
      </c>
      <c r="AK172" s="270">
        <v>0</v>
      </c>
      <c r="AL172" s="270">
        <v>0</v>
      </c>
      <c r="AN172" s="270">
        <v>426463.97153846151</v>
      </c>
      <c r="AO172" s="270">
        <v>-4483.6236996337539</v>
      </c>
      <c r="AP172" s="284">
        <v>-1.040410423257284E-2</v>
      </c>
    </row>
    <row r="173" spans="1:42" x14ac:dyDescent="0.2">
      <c r="A173" s="270">
        <v>327</v>
      </c>
      <c r="B173" s="279" t="s">
        <v>341</v>
      </c>
      <c r="C173" s="286">
        <v>327</v>
      </c>
      <c r="D173" s="281" t="s">
        <v>122</v>
      </c>
      <c r="E173" s="282">
        <v>71</v>
      </c>
      <c r="F173" s="270">
        <v>321848.07327586203</v>
      </c>
      <c r="G173" s="270">
        <v>0</v>
      </c>
      <c r="H173" s="270">
        <v>0</v>
      </c>
      <c r="I173" s="270">
        <v>0</v>
      </c>
      <c r="K173" s="270">
        <v>321848.07327586203</v>
      </c>
      <c r="L173" s="270">
        <v>114000</v>
      </c>
      <c r="M173" s="270">
        <v>7025.25</v>
      </c>
      <c r="N173" s="270">
        <v>0</v>
      </c>
      <c r="P173" s="270">
        <v>200822.82327586203</v>
      </c>
      <c r="Q173" s="270">
        <v>4533.0714545896062</v>
      </c>
      <c r="R173" s="270">
        <v>2828.4904686741129</v>
      </c>
      <c r="T173" s="270">
        <v>78</v>
      </c>
      <c r="U173" s="270">
        <v>346145.27419354836</v>
      </c>
      <c r="V173" s="270">
        <v>114000</v>
      </c>
      <c r="W173" s="270">
        <v>6895.5</v>
      </c>
      <c r="X173" s="270">
        <v>0</v>
      </c>
      <c r="Y173" s="270">
        <v>0</v>
      </c>
      <c r="Z173" s="270">
        <v>225249.77419354836</v>
      </c>
      <c r="AA173" s="270">
        <v>2887.8176178660046</v>
      </c>
      <c r="AB173" s="284">
        <v>2.0974845009713618E-2</v>
      </c>
      <c r="AC173" s="284">
        <v>0</v>
      </c>
      <c r="AE173" s="270">
        <v>0</v>
      </c>
      <c r="AF173" s="270">
        <v>346145.27419354836</v>
      </c>
      <c r="AH173" s="270">
        <v>24297.200917686336</v>
      </c>
      <c r="AJ173" s="284">
        <v>0</v>
      </c>
      <c r="AK173" s="270">
        <v>0</v>
      </c>
      <c r="AL173" s="270">
        <v>0</v>
      </c>
      <c r="AN173" s="270">
        <v>346145.27419354836</v>
      </c>
      <c r="AO173" s="270">
        <v>24297.200917686336</v>
      </c>
      <c r="AP173" s="284">
        <v>7.5492764863814329E-2</v>
      </c>
    </row>
    <row r="174" spans="1:42" x14ac:dyDescent="0.2">
      <c r="A174" s="270">
        <v>328</v>
      </c>
      <c r="B174" s="279" t="s">
        <v>342</v>
      </c>
      <c r="C174" s="286">
        <v>328</v>
      </c>
      <c r="D174" s="281" t="s">
        <v>122</v>
      </c>
      <c r="E174" s="282">
        <v>41</v>
      </c>
      <c r="F174" s="270">
        <v>242757.29044117645</v>
      </c>
      <c r="G174" s="270">
        <v>0</v>
      </c>
      <c r="H174" s="270">
        <v>0</v>
      </c>
      <c r="I174" s="270">
        <v>0</v>
      </c>
      <c r="K174" s="270">
        <v>242757.29044117645</v>
      </c>
      <c r="L174" s="270">
        <v>114000</v>
      </c>
      <c r="M174" s="270">
        <v>3697.5</v>
      </c>
      <c r="N174" s="270">
        <v>0</v>
      </c>
      <c r="P174" s="270">
        <v>125059.79044117645</v>
      </c>
      <c r="Q174" s="270">
        <v>5920.9095229555232</v>
      </c>
      <c r="R174" s="270">
        <v>3050.2387912482059</v>
      </c>
      <c r="T174" s="270">
        <v>47</v>
      </c>
      <c r="U174" s="270">
        <v>267201.25820282416</v>
      </c>
      <c r="V174" s="270">
        <v>114000</v>
      </c>
      <c r="W174" s="270">
        <v>4306.66</v>
      </c>
      <c r="X174" s="270">
        <v>0</v>
      </c>
      <c r="Y174" s="270">
        <v>0</v>
      </c>
      <c r="Z174" s="270">
        <v>148894.59820282416</v>
      </c>
      <c r="AA174" s="270">
        <v>3167.9701745281736</v>
      </c>
      <c r="AB174" s="284">
        <v>3.8597431656093459E-2</v>
      </c>
      <c r="AC174" s="284">
        <v>0</v>
      </c>
      <c r="AE174" s="270">
        <v>0</v>
      </c>
      <c r="AF174" s="270">
        <v>267201.25820282416</v>
      </c>
      <c r="AH174" s="270">
        <v>24443.967761647713</v>
      </c>
      <c r="AJ174" s="284">
        <v>0</v>
      </c>
      <c r="AK174" s="270">
        <v>0</v>
      </c>
      <c r="AL174" s="270">
        <v>0</v>
      </c>
      <c r="AN174" s="270">
        <v>267201.25820282416</v>
      </c>
      <c r="AO174" s="270">
        <v>24443.967761647713</v>
      </c>
      <c r="AP174" s="284">
        <v>0.10069303260562976</v>
      </c>
    </row>
    <row r="175" spans="1:42" x14ac:dyDescent="0.2">
      <c r="A175" s="270">
        <v>331</v>
      </c>
      <c r="B175" s="279" t="s">
        <v>343</v>
      </c>
      <c r="C175" s="286">
        <v>331</v>
      </c>
      <c r="D175" s="281" t="s">
        <v>122</v>
      </c>
      <c r="E175" s="282">
        <v>82</v>
      </c>
      <c r="F175" s="270">
        <v>366334.91408890038</v>
      </c>
      <c r="G175" s="270">
        <v>0</v>
      </c>
      <c r="H175" s="270">
        <v>0</v>
      </c>
      <c r="I175" s="270">
        <v>0</v>
      </c>
      <c r="K175" s="270">
        <v>366334.91408890038</v>
      </c>
      <c r="L175" s="270">
        <v>114000</v>
      </c>
      <c r="M175" s="270">
        <v>4486.3</v>
      </c>
      <c r="N175" s="270">
        <v>0</v>
      </c>
      <c r="P175" s="270">
        <v>247848.61408890039</v>
      </c>
      <c r="Q175" s="270">
        <v>4467.4989523036629</v>
      </c>
      <c r="R175" s="270">
        <v>3022.5440742548826</v>
      </c>
      <c r="T175" s="270">
        <v>71</v>
      </c>
      <c r="U175" s="270">
        <v>347969.8715412186</v>
      </c>
      <c r="V175" s="270">
        <v>114000</v>
      </c>
      <c r="W175" s="270">
        <v>4403.4399999999996</v>
      </c>
      <c r="X175" s="270">
        <v>0</v>
      </c>
      <c r="Y175" s="270">
        <v>0</v>
      </c>
      <c r="Z175" s="270">
        <v>229566.4315412186</v>
      </c>
      <c r="AA175" s="270">
        <v>3233.3300217073042</v>
      </c>
      <c r="AB175" s="284">
        <v>6.9737923508819161E-2</v>
      </c>
      <c r="AC175" s="284">
        <v>0</v>
      </c>
      <c r="AE175" s="270">
        <v>0</v>
      </c>
      <c r="AF175" s="270">
        <v>347969.8715412186</v>
      </c>
      <c r="AH175" s="270">
        <v>-18365.042547681776</v>
      </c>
      <c r="AJ175" s="284">
        <v>2.4337923508819158E-2</v>
      </c>
      <c r="AK175" s="270">
        <v>-5222.9337001687463</v>
      </c>
      <c r="AL175" s="270">
        <v>342746.93784104986</v>
      </c>
      <c r="AN175" s="270">
        <v>342746.93784104986</v>
      </c>
      <c r="AO175" s="270">
        <v>-23587.976247850514</v>
      </c>
      <c r="AP175" s="284">
        <v>-6.4389102268658724E-2</v>
      </c>
    </row>
    <row r="176" spans="1:42" x14ac:dyDescent="0.2">
      <c r="A176" s="270">
        <v>332</v>
      </c>
      <c r="B176" s="279" t="s">
        <v>344</v>
      </c>
      <c r="C176" s="286">
        <v>332</v>
      </c>
      <c r="D176" s="281" t="s">
        <v>122</v>
      </c>
      <c r="E176" s="282">
        <v>182</v>
      </c>
      <c r="F176" s="270">
        <v>665374.21590427915</v>
      </c>
      <c r="G176" s="270">
        <v>0</v>
      </c>
      <c r="H176" s="270">
        <v>0</v>
      </c>
      <c r="I176" s="270">
        <v>0</v>
      </c>
      <c r="K176" s="270">
        <v>665374.21590427915</v>
      </c>
      <c r="L176" s="270">
        <v>114000</v>
      </c>
      <c r="M176" s="270">
        <v>13680.75</v>
      </c>
      <c r="N176" s="270">
        <v>0</v>
      </c>
      <c r="P176" s="270">
        <v>537693.46590427915</v>
      </c>
      <c r="Q176" s="270">
        <v>3655.9022851883469</v>
      </c>
      <c r="R176" s="270">
        <v>2954.3597027707647</v>
      </c>
      <c r="T176" s="270">
        <v>191</v>
      </c>
      <c r="U176" s="270">
        <v>698118.32327110076</v>
      </c>
      <c r="V176" s="270">
        <v>114000</v>
      </c>
      <c r="W176" s="270">
        <v>13791.75</v>
      </c>
      <c r="X176" s="270">
        <v>0</v>
      </c>
      <c r="Y176" s="270">
        <v>0</v>
      </c>
      <c r="Z176" s="270">
        <v>570326.57327110076</v>
      </c>
      <c r="AA176" s="270">
        <v>2986.0030014193758</v>
      </c>
      <c r="AB176" s="284">
        <v>1.0710712923322858E-2</v>
      </c>
      <c r="AC176" s="284">
        <v>0</v>
      </c>
      <c r="AE176" s="270">
        <v>0</v>
      </c>
      <c r="AF176" s="270">
        <v>698118.32327110076</v>
      </c>
      <c r="AH176" s="270">
        <v>32744.107366821612</v>
      </c>
      <c r="AJ176" s="284">
        <v>0</v>
      </c>
      <c r="AK176" s="270">
        <v>0</v>
      </c>
      <c r="AL176" s="270">
        <v>0</v>
      </c>
      <c r="AN176" s="270">
        <v>698118.32327110076</v>
      </c>
      <c r="AO176" s="270">
        <v>32744.107366821612</v>
      </c>
      <c r="AP176" s="284">
        <v>4.9211566339883821E-2</v>
      </c>
    </row>
    <row r="177" spans="1:42" x14ac:dyDescent="0.2">
      <c r="A177" s="270">
        <v>333</v>
      </c>
      <c r="B177" s="279" t="s">
        <v>345</v>
      </c>
      <c r="C177" s="286">
        <v>333</v>
      </c>
      <c r="D177" s="281" t="s">
        <v>122</v>
      </c>
      <c r="E177" s="282">
        <v>374</v>
      </c>
      <c r="F177" s="270">
        <v>1271341.2593954513</v>
      </c>
      <c r="G177" s="270">
        <v>0</v>
      </c>
      <c r="H177" s="270">
        <v>0</v>
      </c>
      <c r="I177" s="270">
        <v>0</v>
      </c>
      <c r="K177" s="270">
        <v>1271341.2593954513</v>
      </c>
      <c r="L177" s="270">
        <v>114000</v>
      </c>
      <c r="M177" s="270">
        <v>20706</v>
      </c>
      <c r="N177" s="270">
        <v>0</v>
      </c>
      <c r="P177" s="270">
        <v>1136635.2593954513</v>
      </c>
      <c r="Q177" s="270">
        <v>3399.3081802017414</v>
      </c>
      <c r="R177" s="270">
        <v>3039.1317096135062</v>
      </c>
      <c r="T177" s="270">
        <v>365</v>
      </c>
      <c r="U177" s="270">
        <v>1278642.7334485487</v>
      </c>
      <c r="V177" s="270">
        <v>114000</v>
      </c>
      <c r="W177" s="270">
        <v>20874</v>
      </c>
      <c r="X177" s="270">
        <v>0</v>
      </c>
      <c r="Y177" s="270">
        <v>0</v>
      </c>
      <c r="Z177" s="270">
        <v>1143768.7334485487</v>
      </c>
      <c r="AA177" s="270">
        <v>3133.6129683521881</v>
      </c>
      <c r="AB177" s="284">
        <v>3.1088240907695724E-2</v>
      </c>
      <c r="AC177" s="284">
        <v>0</v>
      </c>
      <c r="AE177" s="270">
        <v>0</v>
      </c>
      <c r="AF177" s="270">
        <v>1278642.7334485487</v>
      </c>
      <c r="AH177" s="270">
        <v>7301.4740530974232</v>
      </c>
      <c r="AJ177" s="284">
        <v>0</v>
      </c>
      <c r="AK177" s="270">
        <v>0</v>
      </c>
      <c r="AL177" s="270">
        <v>0</v>
      </c>
      <c r="AN177" s="270">
        <v>1278642.7334485487</v>
      </c>
      <c r="AO177" s="270">
        <v>7301.4740530974232</v>
      </c>
      <c r="AP177" s="284">
        <v>5.7431267955304326E-3</v>
      </c>
    </row>
    <row r="178" spans="1:42" x14ac:dyDescent="0.2">
      <c r="A178" s="270">
        <v>337</v>
      </c>
      <c r="B178" s="279" t="s">
        <v>346</v>
      </c>
      <c r="C178" s="286">
        <v>337</v>
      </c>
      <c r="D178" s="281" t="s">
        <v>122</v>
      </c>
      <c r="E178" s="282">
        <v>102</v>
      </c>
      <c r="F178" s="270">
        <v>447089.32473018166</v>
      </c>
      <c r="G178" s="270">
        <v>0</v>
      </c>
      <c r="H178" s="270">
        <v>0</v>
      </c>
      <c r="I178" s="270">
        <v>0</v>
      </c>
      <c r="K178" s="270">
        <v>447089.32473018166</v>
      </c>
      <c r="L178" s="270">
        <v>114000</v>
      </c>
      <c r="M178" s="270">
        <v>6778.75</v>
      </c>
      <c r="N178" s="270">
        <v>0</v>
      </c>
      <c r="P178" s="270">
        <v>326310.57473018166</v>
      </c>
      <c r="Q178" s="270">
        <v>4383.2286738253106</v>
      </c>
      <c r="R178" s="270">
        <v>3199.1232816684478</v>
      </c>
      <c r="T178" s="270">
        <v>100</v>
      </c>
      <c r="U178" s="270">
        <v>419392.57298850577</v>
      </c>
      <c r="V178" s="270">
        <v>114000</v>
      </c>
      <c r="W178" s="270">
        <v>6653.55</v>
      </c>
      <c r="X178" s="270">
        <v>0</v>
      </c>
      <c r="Y178" s="270">
        <v>0</v>
      </c>
      <c r="Z178" s="270">
        <v>298739.02298850578</v>
      </c>
      <c r="AA178" s="270">
        <v>2987.3902298850576</v>
      </c>
      <c r="AB178" s="284">
        <v>-6.6184711604163157E-2</v>
      </c>
      <c r="AC178" s="284">
        <v>5.1184711604163158E-2</v>
      </c>
      <c r="AE178" s="270">
        <v>16374.620255836353</v>
      </c>
      <c r="AF178" s="270">
        <v>435767.19324434211</v>
      </c>
      <c r="AH178" s="270">
        <v>-11322.131485839549</v>
      </c>
      <c r="AJ178" s="284">
        <v>0</v>
      </c>
      <c r="AK178" s="270">
        <v>0</v>
      </c>
      <c r="AL178" s="270">
        <v>0</v>
      </c>
      <c r="AN178" s="270">
        <v>435767.19324434211</v>
      </c>
      <c r="AO178" s="270">
        <v>-11322.131485839549</v>
      </c>
      <c r="AP178" s="284">
        <v>-2.5324092657932402E-2</v>
      </c>
    </row>
    <row r="179" spans="1:42" x14ac:dyDescent="0.2">
      <c r="A179" s="270">
        <v>338</v>
      </c>
      <c r="B179" s="279" t="s">
        <v>347</v>
      </c>
      <c r="C179" s="286">
        <v>338</v>
      </c>
      <c r="D179" s="281" t="s">
        <v>122</v>
      </c>
      <c r="E179" s="282">
        <v>44</v>
      </c>
      <c r="F179" s="285">
        <v>279111.94062394591</v>
      </c>
      <c r="G179" s="270">
        <v>0</v>
      </c>
      <c r="H179" s="270">
        <v>0</v>
      </c>
      <c r="I179" s="270">
        <v>0</v>
      </c>
      <c r="K179" s="270">
        <v>279111.94062394591</v>
      </c>
      <c r="L179" s="270">
        <v>114000</v>
      </c>
      <c r="M179" s="270">
        <v>2465</v>
      </c>
      <c r="N179" s="270">
        <v>0</v>
      </c>
      <c r="P179" s="270">
        <v>162646.94062394591</v>
      </c>
      <c r="Q179" s="270">
        <v>6343.4531959987708</v>
      </c>
      <c r="R179" s="270">
        <v>3696.5213778169523</v>
      </c>
      <c r="T179" s="270">
        <v>36</v>
      </c>
      <c r="U179" s="270">
        <v>227913.07</v>
      </c>
      <c r="V179" s="270">
        <v>114000</v>
      </c>
      <c r="W179" s="270">
        <v>2419.4699999999998</v>
      </c>
      <c r="X179" s="270">
        <v>0</v>
      </c>
      <c r="Y179" s="270">
        <v>0</v>
      </c>
      <c r="Z179" s="270">
        <v>111493.6</v>
      </c>
      <c r="AA179" s="270">
        <v>3097.0444444444447</v>
      </c>
      <c r="AB179" s="284">
        <v>-0.16217326294120868</v>
      </c>
      <c r="AC179" s="284">
        <v>0.14717326294120869</v>
      </c>
      <c r="AE179" s="270">
        <v>19585.048057389122</v>
      </c>
      <c r="AF179" s="270">
        <v>247498.11805738913</v>
      </c>
      <c r="AH179" s="270">
        <v>-31613.822566556773</v>
      </c>
      <c r="AJ179" s="284">
        <v>0</v>
      </c>
      <c r="AK179" s="270">
        <v>0</v>
      </c>
      <c r="AL179" s="270">
        <v>0</v>
      </c>
      <c r="AN179" s="270">
        <v>247498.11805738913</v>
      </c>
      <c r="AO179" s="270">
        <v>-31613.822566556773</v>
      </c>
      <c r="AP179" s="284">
        <v>-0.11326574741261543</v>
      </c>
    </row>
    <row r="180" spans="1:42" x14ac:dyDescent="0.2">
      <c r="A180" s="270">
        <v>339</v>
      </c>
      <c r="B180" s="279" t="s">
        <v>348</v>
      </c>
      <c r="C180" s="286">
        <v>339</v>
      </c>
      <c r="D180" s="281" t="s">
        <v>122</v>
      </c>
      <c r="E180" s="282">
        <v>98</v>
      </c>
      <c r="F180" s="270">
        <v>400928.79247648903</v>
      </c>
      <c r="G180" s="270">
        <v>0</v>
      </c>
      <c r="H180" s="270">
        <v>0</v>
      </c>
      <c r="I180" s="270">
        <v>0</v>
      </c>
      <c r="K180" s="270">
        <v>400928.79247648903</v>
      </c>
      <c r="L180" s="270">
        <v>114000</v>
      </c>
      <c r="M180" s="270">
        <v>10057.200000000001</v>
      </c>
      <c r="N180" s="270">
        <v>0</v>
      </c>
      <c r="P180" s="270">
        <v>276871.59247648902</v>
      </c>
      <c r="Q180" s="270">
        <v>4091.1101273111126</v>
      </c>
      <c r="R180" s="270">
        <v>2825.2203313927453</v>
      </c>
      <c r="T180" s="270">
        <v>105</v>
      </c>
      <c r="U180" s="270">
        <v>427607.37545454549</v>
      </c>
      <c r="V180" s="270">
        <v>114000</v>
      </c>
      <c r="W180" s="270">
        <v>10117.18</v>
      </c>
      <c r="X180" s="270">
        <v>0</v>
      </c>
      <c r="Y180" s="270">
        <v>0</v>
      </c>
      <c r="Z180" s="270">
        <v>303490.19545454549</v>
      </c>
      <c r="AA180" s="270">
        <v>2890.3828138528143</v>
      </c>
      <c r="AB180" s="284">
        <v>2.3064566588314874E-2</v>
      </c>
      <c r="AC180" s="284">
        <v>0</v>
      </c>
      <c r="AE180" s="270">
        <v>0</v>
      </c>
      <c r="AF180" s="270">
        <v>427607.37545454549</v>
      </c>
      <c r="AH180" s="270">
        <v>26678.582978056453</v>
      </c>
      <c r="AJ180" s="284">
        <v>0</v>
      </c>
      <c r="AK180" s="270">
        <v>0</v>
      </c>
      <c r="AL180" s="270">
        <v>0</v>
      </c>
      <c r="AN180" s="270">
        <v>427607.37545454549</v>
      </c>
      <c r="AO180" s="270">
        <v>26678.582978056453</v>
      </c>
      <c r="AP180" s="284">
        <v>6.6541948292778E-2</v>
      </c>
    </row>
    <row r="181" spans="1:42" x14ac:dyDescent="0.2">
      <c r="A181" s="270">
        <v>341</v>
      </c>
      <c r="B181" s="279" t="s">
        <v>349</v>
      </c>
      <c r="C181" s="286">
        <v>341</v>
      </c>
      <c r="D181" s="281" t="s">
        <v>122</v>
      </c>
      <c r="E181" s="282">
        <v>114</v>
      </c>
      <c r="F181" s="283">
        <v>519298.37499267381</v>
      </c>
      <c r="G181" s="270">
        <v>0</v>
      </c>
      <c r="H181" s="270">
        <v>0</v>
      </c>
      <c r="I181" s="270">
        <v>0</v>
      </c>
      <c r="K181" s="270">
        <v>519298.37499267381</v>
      </c>
      <c r="L181" s="270">
        <v>114000</v>
      </c>
      <c r="M181" s="270">
        <v>9120.5</v>
      </c>
      <c r="N181" s="270">
        <v>23230.974632843794</v>
      </c>
      <c r="P181" s="270">
        <v>372946.90035983</v>
      </c>
      <c r="Q181" s="270">
        <v>4555.2489034445071</v>
      </c>
      <c r="R181" s="270">
        <v>3271.464038244123</v>
      </c>
      <c r="T181" s="270">
        <v>115</v>
      </c>
      <c r="U181" s="270">
        <v>537420.86222150293</v>
      </c>
      <c r="V181" s="270">
        <v>114000</v>
      </c>
      <c r="W181" s="270">
        <v>9194.5</v>
      </c>
      <c r="X181" s="270">
        <v>23230.974632843794</v>
      </c>
      <c r="Y181" s="270">
        <v>0</v>
      </c>
      <c r="Z181" s="270">
        <v>390995.38758865913</v>
      </c>
      <c r="AA181" s="270">
        <v>3399.9598920752969</v>
      </c>
      <c r="AB181" s="284">
        <v>3.9277782769130139E-2</v>
      </c>
      <c r="AC181" s="284">
        <v>0</v>
      </c>
      <c r="AE181" s="270">
        <v>0</v>
      </c>
      <c r="AF181" s="270">
        <v>537420.86222150293</v>
      </c>
      <c r="AH181" s="270">
        <v>18122.487228829123</v>
      </c>
      <c r="AJ181" s="284">
        <v>0</v>
      </c>
      <c r="AK181" s="270">
        <v>0</v>
      </c>
      <c r="AL181" s="270">
        <v>0</v>
      </c>
      <c r="AN181" s="270">
        <v>537420.86222150293</v>
      </c>
      <c r="AO181" s="270">
        <v>18122.487228829123</v>
      </c>
      <c r="AP181" s="284">
        <v>3.4898024144760308E-2</v>
      </c>
    </row>
    <row r="182" spans="1:42" x14ac:dyDescent="0.2">
      <c r="A182" s="270">
        <v>342</v>
      </c>
      <c r="B182" s="279" t="s">
        <v>350</v>
      </c>
      <c r="C182" s="286">
        <v>342</v>
      </c>
      <c r="D182" s="281" t="s">
        <v>122</v>
      </c>
      <c r="E182" s="282">
        <v>205</v>
      </c>
      <c r="F182" s="270">
        <v>732782.24598715897</v>
      </c>
      <c r="G182" s="270">
        <v>0</v>
      </c>
      <c r="H182" s="270">
        <v>0</v>
      </c>
      <c r="I182" s="270">
        <v>0</v>
      </c>
      <c r="K182" s="270">
        <v>732782.24598715897</v>
      </c>
      <c r="L182" s="270">
        <v>114000</v>
      </c>
      <c r="M182" s="270">
        <v>29333.5</v>
      </c>
      <c r="N182" s="270">
        <v>0</v>
      </c>
      <c r="P182" s="270">
        <v>589448.74598715897</v>
      </c>
      <c r="Q182" s="270">
        <v>3574.5475414007756</v>
      </c>
      <c r="R182" s="270">
        <v>2875.3597365227265</v>
      </c>
      <c r="T182" s="270">
        <v>200</v>
      </c>
      <c r="U182" s="270">
        <v>740997.35998082708</v>
      </c>
      <c r="V182" s="270">
        <v>114000</v>
      </c>
      <c r="W182" s="270">
        <v>29571.5</v>
      </c>
      <c r="X182" s="270">
        <v>0</v>
      </c>
      <c r="Y182" s="270">
        <v>0</v>
      </c>
      <c r="Z182" s="270">
        <v>597425.85998082708</v>
      </c>
      <c r="AA182" s="270">
        <v>2987.1292999041352</v>
      </c>
      <c r="AB182" s="284">
        <v>3.8871506045561999E-2</v>
      </c>
      <c r="AC182" s="284">
        <v>0</v>
      </c>
      <c r="AE182" s="270">
        <v>0</v>
      </c>
      <c r="AF182" s="270">
        <v>740997.35998082708</v>
      </c>
      <c r="AH182" s="270">
        <v>8215.1139936681138</v>
      </c>
      <c r="AJ182" s="284">
        <v>0</v>
      </c>
      <c r="AK182" s="270">
        <v>0</v>
      </c>
      <c r="AL182" s="270">
        <v>0</v>
      </c>
      <c r="AN182" s="270">
        <v>740997.35998082708</v>
      </c>
      <c r="AO182" s="270">
        <v>8215.1139936681138</v>
      </c>
      <c r="AP182" s="284">
        <v>1.1210852935719287E-2</v>
      </c>
    </row>
    <row r="183" spans="1:42" x14ac:dyDescent="0.2">
      <c r="A183" s="270">
        <v>343</v>
      </c>
      <c r="B183" s="279" t="s">
        <v>351</v>
      </c>
      <c r="C183" s="286">
        <v>343</v>
      </c>
      <c r="D183" s="281" t="s">
        <v>122</v>
      </c>
      <c r="E183" s="282">
        <v>384</v>
      </c>
      <c r="F183" s="270">
        <v>1298565.8015269826</v>
      </c>
      <c r="G183" s="270">
        <v>0</v>
      </c>
      <c r="H183" s="270">
        <v>0</v>
      </c>
      <c r="I183" s="270">
        <v>0</v>
      </c>
      <c r="K183" s="270">
        <v>1298565.8015269826</v>
      </c>
      <c r="L183" s="270">
        <v>114000</v>
      </c>
      <c r="M183" s="270">
        <v>26129</v>
      </c>
      <c r="N183" s="270">
        <v>0</v>
      </c>
      <c r="P183" s="270">
        <v>1158436.8015269826</v>
      </c>
      <c r="Q183" s="270">
        <v>3381.6817748098506</v>
      </c>
      <c r="R183" s="270">
        <v>3016.7625039765171</v>
      </c>
      <c r="T183" s="270">
        <v>382</v>
      </c>
      <c r="U183" s="270">
        <v>1281908.9279207985</v>
      </c>
      <c r="V183" s="270">
        <v>114000</v>
      </c>
      <c r="W183" s="270">
        <v>26341</v>
      </c>
      <c r="X183" s="270">
        <v>0</v>
      </c>
      <c r="Y183" s="270">
        <v>0</v>
      </c>
      <c r="Z183" s="270">
        <v>1141567.9279207985</v>
      </c>
      <c r="AA183" s="270">
        <v>2988.3977170701532</v>
      </c>
      <c r="AB183" s="284">
        <v>-9.4023930849627992E-3</v>
      </c>
      <c r="AC183" s="284">
        <v>0</v>
      </c>
      <c r="AE183" s="270">
        <v>0</v>
      </c>
      <c r="AF183" s="270">
        <v>1281908.9279207985</v>
      </c>
      <c r="AH183" s="270">
        <v>-16656.873606184032</v>
      </c>
      <c r="AJ183" s="284">
        <v>0</v>
      </c>
      <c r="AK183" s="270">
        <v>0</v>
      </c>
      <c r="AL183" s="270">
        <v>0</v>
      </c>
      <c r="AN183" s="270">
        <v>1281908.9279207985</v>
      </c>
      <c r="AO183" s="270">
        <v>-16656.873606184032</v>
      </c>
      <c r="AP183" s="284">
        <v>-1.2827130967562234E-2</v>
      </c>
    </row>
    <row r="184" spans="1:42" x14ac:dyDescent="0.2">
      <c r="A184" s="270">
        <v>344</v>
      </c>
      <c r="B184" s="279" t="s">
        <v>352</v>
      </c>
      <c r="C184" s="286">
        <v>344</v>
      </c>
      <c r="D184" s="281" t="s">
        <v>122</v>
      </c>
      <c r="E184" s="282">
        <v>209</v>
      </c>
      <c r="F184" s="270">
        <v>716366.93181807245</v>
      </c>
      <c r="G184" s="270">
        <v>0</v>
      </c>
      <c r="H184" s="270">
        <v>0</v>
      </c>
      <c r="I184" s="270">
        <v>0</v>
      </c>
      <c r="K184" s="270">
        <v>716366.93181807245</v>
      </c>
      <c r="L184" s="270">
        <v>114000</v>
      </c>
      <c r="M184" s="270">
        <v>2119.9</v>
      </c>
      <c r="N184" s="270">
        <v>0</v>
      </c>
      <c r="P184" s="270">
        <v>600247.03181807243</v>
      </c>
      <c r="Q184" s="270">
        <v>3427.5929752060883</v>
      </c>
      <c r="R184" s="270">
        <v>2871.9953675505858</v>
      </c>
      <c r="T184" s="270">
        <v>207</v>
      </c>
      <c r="U184" s="270">
        <v>718693.47824371711</v>
      </c>
      <c r="V184" s="270">
        <v>114000</v>
      </c>
      <c r="W184" s="270">
        <v>2137.1</v>
      </c>
      <c r="X184" s="270">
        <v>0</v>
      </c>
      <c r="Y184" s="270">
        <v>0</v>
      </c>
      <c r="Z184" s="270">
        <v>602556.37824371713</v>
      </c>
      <c r="AA184" s="270">
        <v>2910.9003779889717</v>
      </c>
      <c r="AB184" s="284">
        <v>1.3546334676565488E-2</v>
      </c>
      <c r="AC184" s="284">
        <v>0</v>
      </c>
      <c r="AE184" s="270">
        <v>0</v>
      </c>
      <c r="AF184" s="270">
        <v>718693.47824371711</v>
      </c>
      <c r="AH184" s="270">
        <v>2326.5464256446576</v>
      </c>
      <c r="AJ184" s="284">
        <v>0</v>
      </c>
      <c r="AK184" s="270">
        <v>0</v>
      </c>
      <c r="AL184" s="270">
        <v>0</v>
      </c>
      <c r="AN184" s="270">
        <v>718693.47824371711</v>
      </c>
      <c r="AO184" s="270">
        <v>2326.5464256446576</v>
      </c>
      <c r="AP184" s="284">
        <v>3.247702151382253E-3</v>
      </c>
    </row>
    <row r="185" spans="1:42" x14ac:dyDescent="0.2">
      <c r="A185" s="270">
        <v>350</v>
      </c>
      <c r="B185" s="279" t="s">
        <v>353</v>
      </c>
      <c r="C185" s="287">
        <v>350</v>
      </c>
      <c r="D185" s="281" t="s">
        <v>123</v>
      </c>
      <c r="E185" s="282">
        <v>1151</v>
      </c>
      <c r="F185" s="270">
        <v>5401553.7403568178</v>
      </c>
      <c r="G185" s="270">
        <v>0</v>
      </c>
      <c r="H185" s="270">
        <v>0</v>
      </c>
      <c r="I185" s="270">
        <v>0</v>
      </c>
      <c r="K185" s="270">
        <v>5401553.7403568178</v>
      </c>
      <c r="L185" s="270">
        <v>114000</v>
      </c>
      <c r="M185" s="270">
        <v>32976.769999999997</v>
      </c>
      <c r="N185" s="270">
        <v>0</v>
      </c>
      <c r="P185" s="270">
        <v>5254576.9703568183</v>
      </c>
      <c r="Q185" s="270">
        <v>4692.9224503534469</v>
      </c>
      <c r="R185" s="270">
        <v>4565.2276023951508</v>
      </c>
      <c r="T185" s="270">
        <v>1118</v>
      </c>
      <c r="U185" s="270">
        <v>5509713.4147886597</v>
      </c>
      <c r="V185" s="270">
        <v>114000</v>
      </c>
      <c r="W185" s="270">
        <v>54670</v>
      </c>
      <c r="X185" s="270">
        <v>0</v>
      </c>
      <c r="Y185" s="270">
        <v>0</v>
      </c>
      <c r="Z185" s="270">
        <v>5341043.4147886597</v>
      </c>
      <c r="AA185" s="270">
        <v>4777.3196912242038</v>
      </c>
      <c r="AB185" s="284">
        <v>4.6458163163163792E-2</v>
      </c>
      <c r="AC185" s="284">
        <v>0</v>
      </c>
      <c r="AE185" s="270">
        <v>0</v>
      </c>
      <c r="AF185" s="270">
        <v>5509713.4147886597</v>
      </c>
      <c r="AH185" s="270">
        <v>108159.67443184182</v>
      </c>
      <c r="AJ185" s="284">
        <v>1.0581631631637889E-3</v>
      </c>
      <c r="AK185" s="270">
        <v>-5400.7848505900374</v>
      </c>
      <c r="AL185" s="270">
        <v>5504312.6299380697</v>
      </c>
      <c r="AN185" s="270">
        <v>5504312.6299380697</v>
      </c>
      <c r="AO185" s="270">
        <v>102758.88958125189</v>
      </c>
      <c r="AP185" s="284">
        <v>1.9023950241114106E-2</v>
      </c>
    </row>
    <row r="186" spans="1:42" x14ac:dyDescent="0.2">
      <c r="A186" s="270">
        <v>356</v>
      </c>
      <c r="B186" s="279" t="s">
        <v>354</v>
      </c>
      <c r="C186" s="286">
        <v>356</v>
      </c>
      <c r="D186" s="281" t="s">
        <v>123</v>
      </c>
      <c r="E186" s="282">
        <v>660</v>
      </c>
      <c r="F186" s="270">
        <v>3165477.6565717459</v>
      </c>
      <c r="G186" s="270">
        <v>0</v>
      </c>
      <c r="H186" s="270">
        <v>0</v>
      </c>
      <c r="I186" s="270">
        <v>0</v>
      </c>
      <c r="K186" s="270">
        <v>3165477.6565717459</v>
      </c>
      <c r="L186" s="270">
        <v>114000</v>
      </c>
      <c r="M186" s="270">
        <v>86768</v>
      </c>
      <c r="N186" s="270">
        <v>0</v>
      </c>
      <c r="P186" s="270">
        <v>2964709.6565717459</v>
      </c>
      <c r="Q186" s="270">
        <v>4796.1782675329487</v>
      </c>
      <c r="R186" s="270">
        <v>4491.9843281390085</v>
      </c>
      <c r="T186" s="270">
        <v>679</v>
      </c>
      <c r="U186" s="270">
        <v>3291680.4096427094</v>
      </c>
      <c r="V186" s="270">
        <v>114000</v>
      </c>
      <c r="W186" s="270">
        <v>79023</v>
      </c>
      <c r="X186" s="270">
        <v>0</v>
      </c>
      <c r="Y186" s="270">
        <v>0</v>
      </c>
      <c r="Z186" s="270">
        <v>3098657.4096427094</v>
      </c>
      <c r="AA186" s="270">
        <v>4563.5602498419876</v>
      </c>
      <c r="AB186" s="284">
        <v>1.5934143237011766E-2</v>
      </c>
      <c r="AC186" s="284">
        <v>0</v>
      </c>
      <c r="AE186" s="270">
        <v>0</v>
      </c>
      <c r="AF186" s="270">
        <v>3291680.4096427094</v>
      </c>
      <c r="AH186" s="270">
        <v>126202.75307096355</v>
      </c>
      <c r="AJ186" s="284">
        <v>0</v>
      </c>
      <c r="AK186" s="270">
        <v>0</v>
      </c>
      <c r="AL186" s="270">
        <v>0</v>
      </c>
      <c r="AN186" s="270">
        <v>3291680.4096427094</v>
      </c>
      <c r="AO186" s="270">
        <v>126202.75307096355</v>
      </c>
      <c r="AP186" s="284">
        <v>3.9868470658435413E-2</v>
      </c>
    </row>
    <row r="187" spans="1:42" x14ac:dyDescent="0.2">
      <c r="A187" s="270">
        <v>357</v>
      </c>
      <c r="B187" s="279" t="s">
        <v>355</v>
      </c>
      <c r="C187" s="287">
        <v>357</v>
      </c>
      <c r="D187" s="281" t="s">
        <v>123</v>
      </c>
      <c r="E187" s="282">
        <v>917</v>
      </c>
      <c r="F187" s="270">
        <v>4098173.3799202717</v>
      </c>
      <c r="G187" s="270">
        <v>0</v>
      </c>
      <c r="H187" s="270">
        <v>0</v>
      </c>
      <c r="I187" s="270">
        <v>0</v>
      </c>
      <c r="K187" s="270">
        <v>4098173.3799202717</v>
      </c>
      <c r="L187" s="270">
        <v>114000</v>
      </c>
      <c r="M187" s="270">
        <v>16959.2</v>
      </c>
      <c r="N187" s="270">
        <v>0</v>
      </c>
      <c r="P187" s="270">
        <v>3967214.1799202715</v>
      </c>
      <c r="Q187" s="270">
        <v>4469.1094655619099</v>
      </c>
      <c r="R187" s="270">
        <v>4326.2968156164361</v>
      </c>
      <c r="T187" s="270">
        <v>936</v>
      </c>
      <c r="U187" s="270">
        <v>4220584.5859799739</v>
      </c>
      <c r="V187" s="270">
        <v>114000</v>
      </c>
      <c r="W187" s="270">
        <v>17593.8</v>
      </c>
      <c r="X187" s="270">
        <v>0</v>
      </c>
      <c r="Y187" s="270">
        <v>0</v>
      </c>
      <c r="Z187" s="270">
        <v>4088990.7859799741</v>
      </c>
      <c r="AA187" s="270">
        <v>4368.5798995512541</v>
      </c>
      <c r="AB187" s="284">
        <v>9.7735050868887931E-3</v>
      </c>
      <c r="AC187" s="284">
        <v>0</v>
      </c>
      <c r="AE187" s="270">
        <v>0</v>
      </c>
      <c r="AF187" s="270">
        <v>4220584.5859799739</v>
      </c>
      <c r="AH187" s="270">
        <v>122411.20605970221</v>
      </c>
      <c r="AJ187" s="284">
        <v>0</v>
      </c>
      <c r="AK187" s="270">
        <v>0</v>
      </c>
      <c r="AL187" s="270">
        <v>0</v>
      </c>
      <c r="AN187" s="270">
        <v>4220584.5859799739</v>
      </c>
      <c r="AO187" s="270">
        <v>122411.20605970221</v>
      </c>
      <c r="AP187" s="284">
        <v>2.9869699183416115E-2</v>
      </c>
    </row>
    <row r="188" spans="1:42" x14ac:dyDescent="0.2">
      <c r="A188" s="270">
        <v>361</v>
      </c>
      <c r="B188" s="279" t="s">
        <v>356</v>
      </c>
      <c r="C188" s="287">
        <v>361</v>
      </c>
      <c r="D188" s="281" t="s">
        <v>123</v>
      </c>
      <c r="E188" s="282">
        <v>753</v>
      </c>
      <c r="F188" s="270">
        <v>3425818.8991659507</v>
      </c>
      <c r="G188" s="270">
        <v>0</v>
      </c>
      <c r="H188" s="270">
        <v>0</v>
      </c>
      <c r="I188" s="270">
        <v>0</v>
      </c>
      <c r="K188" s="270">
        <v>3425818.8991659507</v>
      </c>
      <c r="L188" s="270">
        <v>114000</v>
      </c>
      <c r="M188" s="270">
        <v>15480.199999999999</v>
      </c>
      <c r="N188" s="270">
        <v>0</v>
      </c>
      <c r="P188" s="270">
        <v>3296338.6991659505</v>
      </c>
      <c r="Q188" s="270">
        <v>4549.5602910570396</v>
      </c>
      <c r="R188" s="270">
        <v>4377.6078342177298</v>
      </c>
      <c r="T188" s="270">
        <v>764</v>
      </c>
      <c r="U188" s="270">
        <v>3522985.8720957153</v>
      </c>
      <c r="V188" s="270">
        <v>114000</v>
      </c>
      <c r="W188" s="270">
        <v>15605.8</v>
      </c>
      <c r="X188" s="270">
        <v>0</v>
      </c>
      <c r="Y188" s="270">
        <v>0</v>
      </c>
      <c r="Z188" s="270">
        <v>3393380.0720957154</v>
      </c>
      <c r="AA188" s="270">
        <v>4441.5969530048633</v>
      </c>
      <c r="AB188" s="284">
        <v>1.4617371224292927E-2</v>
      </c>
      <c r="AC188" s="284">
        <v>0</v>
      </c>
      <c r="AE188" s="270">
        <v>0</v>
      </c>
      <c r="AF188" s="270">
        <v>3522985.8720957153</v>
      </c>
      <c r="AH188" s="270">
        <v>97166.972929764539</v>
      </c>
      <c r="AJ188" s="284">
        <v>0</v>
      </c>
      <c r="AK188" s="270">
        <v>0</v>
      </c>
      <c r="AL188" s="270">
        <v>0</v>
      </c>
      <c r="AN188" s="270">
        <v>3522985.8720957153</v>
      </c>
      <c r="AO188" s="270">
        <v>97166.972929764539</v>
      </c>
      <c r="AP188" s="284">
        <v>2.8363137629201823E-2</v>
      </c>
    </row>
    <row r="189" spans="1:42" x14ac:dyDescent="0.2">
      <c r="A189" s="270">
        <v>362</v>
      </c>
      <c r="B189" s="279" t="s">
        <v>357</v>
      </c>
      <c r="C189" s="287">
        <v>362</v>
      </c>
      <c r="D189" s="281" t="s">
        <v>123</v>
      </c>
      <c r="E189" s="282">
        <v>409</v>
      </c>
      <c r="F189" s="270">
        <v>1936209.3659848261</v>
      </c>
      <c r="G189" s="270">
        <v>0</v>
      </c>
      <c r="H189" s="270">
        <v>0</v>
      </c>
      <c r="I189" s="270">
        <v>0</v>
      </c>
      <c r="K189" s="270">
        <v>1936209.3659848261</v>
      </c>
      <c r="L189" s="270">
        <v>114000</v>
      </c>
      <c r="M189" s="270">
        <v>12739.12</v>
      </c>
      <c r="N189" s="270">
        <v>28999.999999999996</v>
      </c>
      <c r="P189" s="270">
        <v>1780470.245984826</v>
      </c>
      <c r="Q189" s="270">
        <v>4734.0082297917506</v>
      </c>
      <c r="R189" s="270">
        <v>4353.2279852929732</v>
      </c>
      <c r="T189" s="270">
        <v>426</v>
      </c>
      <c r="U189" s="270">
        <v>2061643.3805225652</v>
      </c>
      <c r="V189" s="270">
        <v>114000</v>
      </c>
      <c r="W189" s="270">
        <v>12723.2</v>
      </c>
      <c r="X189" s="270">
        <v>28999.999999999996</v>
      </c>
      <c r="Y189" s="270">
        <v>0</v>
      </c>
      <c r="Z189" s="270">
        <v>1905920.1805225653</v>
      </c>
      <c r="AA189" s="270">
        <v>4473.991034090529</v>
      </c>
      <c r="AB189" s="284">
        <v>2.7741034746065183E-2</v>
      </c>
      <c r="AC189" s="284">
        <v>0</v>
      </c>
      <c r="AE189" s="270">
        <v>0</v>
      </c>
      <c r="AF189" s="270">
        <v>2061643.3805225652</v>
      </c>
      <c r="AH189" s="270">
        <v>125434.0145377391</v>
      </c>
      <c r="AJ189" s="284">
        <v>0</v>
      </c>
      <c r="AK189" s="270">
        <v>0</v>
      </c>
      <c r="AL189" s="270">
        <v>0</v>
      </c>
      <c r="AN189" s="270">
        <v>2061643.3805225652</v>
      </c>
      <c r="AO189" s="270">
        <v>125434.0145377391</v>
      </c>
      <c r="AP189" s="284">
        <v>6.4783290867895804E-2</v>
      </c>
    </row>
    <row r="190" spans="1:42" x14ac:dyDescent="0.2">
      <c r="A190" s="270">
        <v>365</v>
      </c>
      <c r="B190" s="279" t="s">
        <v>524</v>
      </c>
      <c r="C190" s="286">
        <v>365</v>
      </c>
      <c r="D190" s="281" t="s">
        <v>123</v>
      </c>
      <c r="E190" s="282">
        <v>657</v>
      </c>
      <c r="F190" s="270">
        <v>3750464.5368497688</v>
      </c>
      <c r="G190" s="270">
        <v>0</v>
      </c>
      <c r="H190" s="270">
        <v>0</v>
      </c>
      <c r="I190" s="270">
        <v>0</v>
      </c>
      <c r="K190" s="270">
        <v>3750464.5368497688</v>
      </c>
      <c r="L190" s="270">
        <v>114000</v>
      </c>
      <c r="M190" s="270">
        <v>32518.28</v>
      </c>
      <c r="N190" s="270">
        <v>0</v>
      </c>
      <c r="P190" s="270">
        <v>3603946.256849769</v>
      </c>
      <c r="Q190" s="270">
        <v>5708.469614687624</v>
      </c>
      <c r="R190" s="270">
        <v>5485.4585340179137</v>
      </c>
      <c r="T190" s="270">
        <v>692</v>
      </c>
      <c r="U190" s="270">
        <v>3855499.5685280412</v>
      </c>
      <c r="V190" s="270">
        <v>114000</v>
      </c>
      <c r="W190" s="270">
        <v>12226.2</v>
      </c>
      <c r="X190" s="270">
        <v>0</v>
      </c>
      <c r="Y190" s="270">
        <v>0</v>
      </c>
      <c r="Z190" s="270">
        <v>3729273.3685280411</v>
      </c>
      <c r="AA190" s="270">
        <v>5389.1233649249152</v>
      </c>
      <c r="AB190" s="284">
        <v>-1.7561917293801188E-2</v>
      </c>
      <c r="AC190" s="284">
        <v>2.5619172938011886E-3</v>
      </c>
      <c r="AE190" s="270">
        <v>9724.877429249027</v>
      </c>
      <c r="AF190" s="270">
        <v>3865224.4459572905</v>
      </c>
      <c r="AH190" s="270">
        <v>114759.90910752164</v>
      </c>
      <c r="AJ190" s="284">
        <v>0</v>
      </c>
      <c r="AK190" s="270">
        <v>0</v>
      </c>
      <c r="AL190" s="270">
        <v>0</v>
      </c>
      <c r="AN190" s="270">
        <v>3865224.4459572905</v>
      </c>
      <c r="AO190" s="270">
        <v>114759.90910752164</v>
      </c>
      <c r="AP190" s="284">
        <v>3.0598851950194707E-2</v>
      </c>
    </row>
    <row r="191" spans="1:42" x14ac:dyDescent="0.2">
      <c r="A191" s="270">
        <v>366</v>
      </c>
      <c r="B191" s="279" t="s">
        <v>358</v>
      </c>
      <c r="C191" s="287">
        <v>366</v>
      </c>
      <c r="D191" s="281" t="s">
        <v>123</v>
      </c>
      <c r="E191" s="282">
        <v>1464</v>
      </c>
      <c r="F191" s="270">
        <v>6779509.8017913215</v>
      </c>
      <c r="G191" s="270">
        <v>0</v>
      </c>
      <c r="H191" s="270">
        <v>0</v>
      </c>
      <c r="I191" s="270">
        <v>0</v>
      </c>
      <c r="K191" s="270">
        <v>6779509.8017913215</v>
      </c>
      <c r="L191" s="270">
        <v>114000</v>
      </c>
      <c r="M191" s="270">
        <v>36728.5</v>
      </c>
      <c r="N191" s="270">
        <v>0</v>
      </c>
      <c r="P191" s="270">
        <v>6628781.3017913215</v>
      </c>
      <c r="Q191" s="270">
        <v>4630.8127061416135</v>
      </c>
      <c r="R191" s="270">
        <v>4527.8560804585532</v>
      </c>
      <c r="T191" s="270">
        <v>1486</v>
      </c>
      <c r="U191" s="270">
        <v>6966345.1547998963</v>
      </c>
      <c r="V191" s="270">
        <v>114000</v>
      </c>
      <c r="W191" s="270">
        <v>37026.5</v>
      </c>
      <c r="X191" s="270">
        <v>0</v>
      </c>
      <c r="Y191" s="270">
        <v>0</v>
      </c>
      <c r="Z191" s="270">
        <v>6815318.6547998963</v>
      </c>
      <c r="AA191" s="270">
        <v>4586.3517192462286</v>
      </c>
      <c r="AB191" s="284">
        <v>1.291905876605323E-2</v>
      </c>
      <c r="AC191" s="284">
        <v>0</v>
      </c>
      <c r="AE191" s="270">
        <v>0</v>
      </c>
      <c r="AF191" s="270">
        <v>6966345.1547998963</v>
      </c>
      <c r="AH191" s="270">
        <v>186835.35300857481</v>
      </c>
      <c r="AJ191" s="284">
        <v>0</v>
      </c>
      <c r="AK191" s="270">
        <v>0</v>
      </c>
      <c r="AL191" s="270">
        <v>0</v>
      </c>
      <c r="AN191" s="270">
        <v>6966345.1547998963</v>
      </c>
      <c r="AO191" s="270">
        <v>186835.35300857481</v>
      </c>
      <c r="AP191" s="284">
        <v>2.755882924739014E-2</v>
      </c>
    </row>
    <row r="192" spans="1:42" x14ac:dyDescent="0.2">
      <c r="A192" s="270">
        <v>368</v>
      </c>
      <c r="B192" s="279" t="s">
        <v>359</v>
      </c>
      <c r="C192" s="287">
        <v>368</v>
      </c>
      <c r="D192" s="281" t="s">
        <v>123</v>
      </c>
      <c r="E192" s="282">
        <v>721</v>
      </c>
      <c r="F192" s="270">
        <v>4165289.4094508495</v>
      </c>
      <c r="G192" s="270">
        <v>0</v>
      </c>
      <c r="H192" s="270">
        <v>0</v>
      </c>
      <c r="I192" s="270">
        <v>0</v>
      </c>
      <c r="K192" s="270">
        <v>4165289.4094508495</v>
      </c>
      <c r="L192" s="270">
        <v>114000</v>
      </c>
      <c r="M192" s="270">
        <v>18438.2</v>
      </c>
      <c r="N192" s="270">
        <v>0</v>
      </c>
      <c r="P192" s="270">
        <v>4032851.2094508493</v>
      </c>
      <c r="Q192" s="270">
        <v>5777.1004291967402</v>
      </c>
      <c r="R192" s="270">
        <v>5593.4136053409838</v>
      </c>
      <c r="T192" s="270">
        <v>719</v>
      </c>
      <c r="U192" s="270">
        <v>4112550.37523105</v>
      </c>
      <c r="V192" s="270">
        <v>114000</v>
      </c>
      <c r="W192" s="270">
        <v>48706</v>
      </c>
      <c r="X192" s="270">
        <v>0</v>
      </c>
      <c r="Y192" s="270">
        <v>0</v>
      </c>
      <c r="Z192" s="270">
        <v>3949844.37523105</v>
      </c>
      <c r="AA192" s="270">
        <v>5493.5248612392907</v>
      </c>
      <c r="AB192" s="284">
        <v>-1.7858279603409341E-2</v>
      </c>
      <c r="AC192" s="284">
        <v>2.8582796034093416E-3</v>
      </c>
      <c r="AE192" s="270">
        <v>11495.041275514901</v>
      </c>
      <c r="AF192" s="270">
        <v>4124045.4165065647</v>
      </c>
      <c r="AH192" s="270">
        <v>-41243.992944284808</v>
      </c>
      <c r="AJ192" s="284">
        <v>0</v>
      </c>
      <c r="AK192" s="270">
        <v>0</v>
      </c>
      <c r="AL192" s="270">
        <v>0</v>
      </c>
      <c r="AN192" s="270">
        <v>4124045.4165065647</v>
      </c>
      <c r="AO192" s="270">
        <v>-41243.992944284808</v>
      </c>
      <c r="AP192" s="284">
        <v>-9.9018312750859729E-3</v>
      </c>
    </row>
    <row r="193" spans="1:42" x14ac:dyDescent="0.2">
      <c r="A193" s="270">
        <v>370</v>
      </c>
      <c r="B193" s="279" t="s">
        <v>360</v>
      </c>
      <c r="C193" s="286">
        <v>370</v>
      </c>
      <c r="D193" s="281" t="s">
        <v>123</v>
      </c>
      <c r="E193" s="282">
        <v>1134</v>
      </c>
      <c r="F193" s="270">
        <v>5539065.8817261402</v>
      </c>
      <c r="G193" s="270">
        <v>0</v>
      </c>
      <c r="H193" s="270">
        <v>0</v>
      </c>
      <c r="I193" s="270">
        <v>0</v>
      </c>
      <c r="K193" s="270">
        <v>5539065.8817261402</v>
      </c>
      <c r="L193" s="270">
        <v>114000</v>
      </c>
      <c r="M193" s="270">
        <v>203362.5</v>
      </c>
      <c r="N193" s="270">
        <v>0</v>
      </c>
      <c r="P193" s="270">
        <v>5221703.3817261402</v>
      </c>
      <c r="Q193" s="270">
        <v>4884.5378145733157</v>
      </c>
      <c r="R193" s="270">
        <v>4604.6767034622044</v>
      </c>
      <c r="T193" s="270">
        <v>1172</v>
      </c>
      <c r="U193" s="270">
        <v>5673660.8184519103</v>
      </c>
      <c r="V193" s="270">
        <v>114000</v>
      </c>
      <c r="W193" s="270">
        <v>205012.5</v>
      </c>
      <c r="X193" s="270">
        <v>0</v>
      </c>
      <c r="Y193" s="270">
        <v>0</v>
      </c>
      <c r="Z193" s="270">
        <v>5354648.3184519103</v>
      </c>
      <c r="AA193" s="270">
        <v>4568.8125584060672</v>
      </c>
      <c r="AB193" s="284">
        <v>-7.7886347654269319E-3</v>
      </c>
      <c r="AC193" s="284">
        <v>0</v>
      </c>
      <c r="AE193" s="270">
        <v>0</v>
      </c>
      <c r="AF193" s="270">
        <v>5673660.8184519103</v>
      </c>
      <c r="AH193" s="270">
        <v>134594.93672577012</v>
      </c>
      <c r="AJ193" s="284">
        <v>0</v>
      </c>
      <c r="AK193" s="270">
        <v>0</v>
      </c>
      <c r="AL193" s="270">
        <v>0</v>
      </c>
      <c r="AN193" s="270">
        <v>5673660.8184519103</v>
      </c>
      <c r="AO193" s="270">
        <v>134594.93672577012</v>
      </c>
      <c r="AP193" s="284">
        <v>2.4299212105385951E-2</v>
      </c>
    </row>
    <row r="194" spans="1:42" x14ac:dyDescent="0.2">
      <c r="A194" s="270">
        <v>371</v>
      </c>
      <c r="B194" s="279" t="s">
        <v>361</v>
      </c>
      <c r="C194" s="286">
        <v>371</v>
      </c>
      <c r="D194" s="281" t="s">
        <v>123</v>
      </c>
      <c r="E194" s="282">
        <v>735</v>
      </c>
      <c r="F194" s="270">
        <v>4038144.794189509</v>
      </c>
      <c r="G194" s="270">
        <v>0</v>
      </c>
      <c r="H194" s="270">
        <v>0</v>
      </c>
      <c r="I194" s="270">
        <v>0</v>
      </c>
      <c r="K194" s="270">
        <v>4038144.794189509</v>
      </c>
      <c r="L194" s="270">
        <v>114000</v>
      </c>
      <c r="M194" s="270">
        <v>16071.800000000001</v>
      </c>
      <c r="N194" s="270">
        <v>0</v>
      </c>
      <c r="P194" s="270">
        <v>3908072.9941895092</v>
      </c>
      <c r="Q194" s="270">
        <v>5494.0745499176992</v>
      </c>
      <c r="R194" s="270">
        <v>5317.1061145435497</v>
      </c>
      <c r="T194" s="270">
        <v>699</v>
      </c>
      <c r="U194" s="270">
        <v>3866032.8486165609</v>
      </c>
      <c r="V194" s="270">
        <v>114000</v>
      </c>
      <c r="W194" s="270">
        <v>16202.2</v>
      </c>
      <c r="X194" s="270">
        <v>0</v>
      </c>
      <c r="Y194" s="270">
        <v>0</v>
      </c>
      <c r="Z194" s="270">
        <v>3735830.6486165607</v>
      </c>
      <c r="AA194" s="270">
        <v>5344.5359779922182</v>
      </c>
      <c r="AB194" s="284">
        <v>5.1587955661899212E-3</v>
      </c>
      <c r="AC194" s="284">
        <v>0</v>
      </c>
      <c r="AE194" s="270">
        <v>0</v>
      </c>
      <c r="AF194" s="270">
        <v>3866032.8486165609</v>
      </c>
      <c r="AH194" s="270">
        <v>-172111.94557294808</v>
      </c>
      <c r="AJ194" s="284">
        <v>0</v>
      </c>
      <c r="AK194" s="270">
        <v>0</v>
      </c>
      <c r="AL194" s="270">
        <v>0</v>
      </c>
      <c r="AN194" s="270">
        <v>3866032.8486165609</v>
      </c>
      <c r="AO194" s="270">
        <v>-172111.94557294808</v>
      </c>
      <c r="AP194" s="284">
        <v>-4.2621538935552816E-2</v>
      </c>
    </row>
    <row r="195" spans="1:42" x14ac:dyDescent="0.2">
      <c r="A195" s="270">
        <v>372</v>
      </c>
      <c r="B195" s="279" t="s">
        <v>362</v>
      </c>
      <c r="C195" s="287">
        <v>372</v>
      </c>
      <c r="D195" s="281" t="s">
        <v>123</v>
      </c>
      <c r="E195" s="282">
        <v>808</v>
      </c>
      <c r="F195" s="270">
        <v>3823387.6094336649</v>
      </c>
      <c r="G195" s="270">
        <v>0</v>
      </c>
      <c r="H195" s="270">
        <v>0</v>
      </c>
      <c r="I195" s="270">
        <v>0</v>
      </c>
      <c r="K195" s="270">
        <v>3823387.6094336649</v>
      </c>
      <c r="L195" s="270">
        <v>114000</v>
      </c>
      <c r="M195" s="270">
        <v>22283.600000000002</v>
      </c>
      <c r="N195" s="270">
        <v>0</v>
      </c>
      <c r="P195" s="270">
        <v>3687104.0094336648</v>
      </c>
      <c r="Q195" s="270">
        <v>4731.9153582099816</v>
      </c>
      <c r="R195" s="270">
        <v>4563.2475364278034</v>
      </c>
      <c r="T195" s="270">
        <v>821</v>
      </c>
      <c r="U195" s="270">
        <v>3918874.3935322277</v>
      </c>
      <c r="V195" s="270">
        <v>114000</v>
      </c>
      <c r="W195" s="270">
        <v>22464.400000000001</v>
      </c>
      <c r="X195" s="270">
        <v>0</v>
      </c>
      <c r="Y195" s="270">
        <v>0</v>
      </c>
      <c r="Z195" s="270">
        <v>3782409.9935322278</v>
      </c>
      <c r="AA195" s="270">
        <v>4607.0767278102649</v>
      </c>
      <c r="AB195" s="284">
        <v>9.6048244222078187E-3</v>
      </c>
      <c r="AC195" s="284">
        <v>0</v>
      </c>
      <c r="AE195" s="270">
        <v>0</v>
      </c>
      <c r="AF195" s="270">
        <v>3918874.3935322277</v>
      </c>
      <c r="AH195" s="270">
        <v>95486.784098562784</v>
      </c>
      <c r="AJ195" s="284">
        <v>0</v>
      </c>
      <c r="AK195" s="270">
        <v>0</v>
      </c>
      <c r="AL195" s="270">
        <v>0</v>
      </c>
      <c r="AN195" s="270">
        <v>3918874.3935322277</v>
      </c>
      <c r="AO195" s="270">
        <v>95486.784098562784</v>
      </c>
      <c r="AP195" s="284">
        <v>2.4974392829793853E-2</v>
      </c>
    </row>
    <row r="196" spans="1:42" x14ac:dyDescent="0.2">
      <c r="A196" s="270">
        <v>373</v>
      </c>
      <c r="B196" s="279" t="s">
        <v>363</v>
      </c>
      <c r="C196" s="287">
        <v>373</v>
      </c>
      <c r="D196" s="281" t="s">
        <v>123</v>
      </c>
      <c r="E196" s="282">
        <v>445</v>
      </c>
      <c r="F196" s="270">
        <v>2384864.2303367332</v>
      </c>
      <c r="G196" s="270">
        <v>0</v>
      </c>
      <c r="H196" s="270">
        <v>0</v>
      </c>
      <c r="I196" s="270">
        <v>0</v>
      </c>
      <c r="K196" s="270">
        <v>2384864.2303367332</v>
      </c>
      <c r="L196" s="270">
        <v>114000</v>
      </c>
      <c r="M196" s="270">
        <v>20710.93</v>
      </c>
      <c r="N196" s="270">
        <v>0</v>
      </c>
      <c r="P196" s="270">
        <v>2250153.300336733</v>
      </c>
      <c r="Q196" s="270">
        <v>5359.2454614308608</v>
      </c>
      <c r="R196" s="270">
        <v>5056.5242704196244</v>
      </c>
      <c r="T196" s="270">
        <v>413</v>
      </c>
      <c r="U196" s="270">
        <v>2302075.9580686055</v>
      </c>
      <c r="V196" s="270">
        <v>114000</v>
      </c>
      <c r="W196" s="270">
        <v>20878.97</v>
      </c>
      <c r="X196" s="270">
        <v>0</v>
      </c>
      <c r="Y196" s="270">
        <v>0</v>
      </c>
      <c r="Z196" s="270">
        <v>2167196.9880686053</v>
      </c>
      <c r="AA196" s="270">
        <v>5247.4503343065508</v>
      </c>
      <c r="AB196" s="284">
        <v>3.7758360026833623E-2</v>
      </c>
      <c r="AC196" s="284">
        <v>0</v>
      </c>
      <c r="AE196" s="270">
        <v>0</v>
      </c>
      <c r="AF196" s="270">
        <v>2302075.9580686055</v>
      </c>
      <c r="AH196" s="270">
        <v>-82788.27226812765</v>
      </c>
      <c r="AJ196" s="284">
        <v>0</v>
      </c>
      <c r="AK196" s="270">
        <v>0</v>
      </c>
      <c r="AL196" s="270">
        <v>0</v>
      </c>
      <c r="AN196" s="270">
        <v>2302075.9580686055</v>
      </c>
      <c r="AO196" s="270">
        <v>-82788.27226812765</v>
      </c>
      <c r="AP196" s="284">
        <v>-3.4714039992305254E-2</v>
      </c>
    </row>
    <row r="197" spans="1:42" x14ac:dyDescent="0.2">
      <c r="A197" s="270">
        <v>374</v>
      </c>
      <c r="B197" s="279" t="s">
        <v>364</v>
      </c>
      <c r="C197" s="288">
        <v>374</v>
      </c>
      <c r="D197" s="281" t="s">
        <v>123</v>
      </c>
      <c r="E197" s="282">
        <v>1</v>
      </c>
      <c r="F197" s="270">
        <v>335310</v>
      </c>
      <c r="G197" s="270">
        <v>0</v>
      </c>
      <c r="H197" s="270">
        <v>0</v>
      </c>
      <c r="I197" s="270">
        <v>0</v>
      </c>
      <c r="K197" s="270">
        <v>335310</v>
      </c>
      <c r="L197" s="270">
        <v>0</v>
      </c>
      <c r="M197" s="270">
        <v>0</v>
      </c>
      <c r="N197" s="270">
        <v>0</v>
      </c>
      <c r="P197" s="270">
        <v>335310</v>
      </c>
      <c r="Q197" s="270">
        <v>335310</v>
      </c>
      <c r="R197" s="270">
        <v>335310</v>
      </c>
      <c r="T197" s="270">
        <v>0</v>
      </c>
      <c r="U197" s="270">
        <v>330280</v>
      </c>
      <c r="V197" s="270">
        <v>0</v>
      </c>
      <c r="W197" s="270">
        <v>0</v>
      </c>
      <c r="X197" s="270">
        <v>0</v>
      </c>
      <c r="Y197" s="270">
        <v>0</v>
      </c>
      <c r="Z197" s="270">
        <v>330280</v>
      </c>
      <c r="AA197" s="270">
        <v>0</v>
      </c>
      <c r="AB197" s="284">
        <v>0</v>
      </c>
      <c r="AC197" s="284">
        <v>0</v>
      </c>
      <c r="AE197" s="270">
        <v>0</v>
      </c>
      <c r="AF197" s="270">
        <v>330280</v>
      </c>
      <c r="AH197" s="270">
        <v>-5030</v>
      </c>
      <c r="AJ197" s="284">
        <v>0</v>
      </c>
      <c r="AK197" s="270">
        <v>0</v>
      </c>
      <c r="AL197" s="270">
        <v>0</v>
      </c>
      <c r="AN197" s="270">
        <v>330280</v>
      </c>
      <c r="AO197" s="270">
        <v>0</v>
      </c>
      <c r="AP197" s="284">
        <v>0</v>
      </c>
    </row>
    <row r="198" spans="1:42" x14ac:dyDescent="0.2">
      <c r="A198" s="270">
        <v>375</v>
      </c>
      <c r="B198" s="279" t="s">
        <v>365</v>
      </c>
      <c r="C198" s="286">
        <v>375</v>
      </c>
      <c r="D198" s="281" t="s">
        <v>123</v>
      </c>
      <c r="E198" s="282">
        <v>985</v>
      </c>
      <c r="F198" s="270">
        <v>5046101.0076221721</v>
      </c>
      <c r="G198" s="270">
        <v>0</v>
      </c>
      <c r="H198" s="270">
        <v>0</v>
      </c>
      <c r="I198" s="270">
        <v>0</v>
      </c>
      <c r="K198" s="270">
        <v>5046101.0076221721</v>
      </c>
      <c r="L198" s="270">
        <v>114000</v>
      </c>
      <c r="M198" s="270">
        <v>23072.400000000001</v>
      </c>
      <c r="N198" s="270">
        <v>0</v>
      </c>
      <c r="P198" s="270">
        <v>4909028.6076221718</v>
      </c>
      <c r="Q198" s="270">
        <v>5122.9451854032204</v>
      </c>
      <c r="R198" s="270">
        <v>4983.785388448905</v>
      </c>
      <c r="T198" s="270">
        <v>970</v>
      </c>
      <c r="U198" s="270">
        <v>5013048.3528579604</v>
      </c>
      <c r="V198" s="270">
        <v>114000</v>
      </c>
      <c r="W198" s="270">
        <v>23259.599999999999</v>
      </c>
      <c r="X198" s="270">
        <v>0</v>
      </c>
      <c r="Y198" s="270">
        <v>0</v>
      </c>
      <c r="Z198" s="270">
        <v>4875788.7528579608</v>
      </c>
      <c r="AA198" s="270">
        <v>5026.5863431525368</v>
      </c>
      <c r="AB198" s="284">
        <v>8.5880412914314166E-3</v>
      </c>
      <c r="AC198" s="284">
        <v>0</v>
      </c>
      <c r="AE198" s="270">
        <v>0</v>
      </c>
      <c r="AF198" s="270">
        <v>5013048.3528579604</v>
      </c>
      <c r="AH198" s="270">
        <v>-33052.654764211737</v>
      </c>
      <c r="AJ198" s="284">
        <v>0</v>
      </c>
      <c r="AK198" s="270">
        <v>0</v>
      </c>
      <c r="AL198" s="270">
        <v>0</v>
      </c>
      <c r="AN198" s="270">
        <v>5013048.3528579604</v>
      </c>
      <c r="AO198" s="270">
        <v>-33052.654764211737</v>
      </c>
      <c r="AP198" s="284">
        <v>-6.5501373663122203E-3</v>
      </c>
    </row>
    <row r="199" spans="1:42" x14ac:dyDescent="0.2">
      <c r="A199" s="270">
        <v>376</v>
      </c>
      <c r="B199" s="279" t="s">
        <v>366</v>
      </c>
      <c r="C199" s="287">
        <v>376</v>
      </c>
      <c r="D199" s="281" t="s">
        <v>123</v>
      </c>
      <c r="E199" s="282">
        <v>1399</v>
      </c>
      <c r="F199" s="270">
        <v>6195461.405919536</v>
      </c>
      <c r="G199" s="270">
        <v>0</v>
      </c>
      <c r="H199" s="270">
        <v>0</v>
      </c>
      <c r="I199" s="270">
        <v>0</v>
      </c>
      <c r="K199" s="270">
        <v>6195461.405919536</v>
      </c>
      <c r="L199" s="270">
        <v>114000</v>
      </c>
      <c r="M199" s="270">
        <v>49793</v>
      </c>
      <c r="N199" s="270">
        <v>0</v>
      </c>
      <c r="P199" s="270">
        <v>6031668.405919536</v>
      </c>
      <c r="Q199" s="270">
        <v>4428.4927847888039</v>
      </c>
      <c r="R199" s="270">
        <v>4311.414157197667</v>
      </c>
      <c r="T199" s="270">
        <v>1442</v>
      </c>
      <c r="U199" s="270">
        <v>6473326.7844053116</v>
      </c>
      <c r="V199" s="270">
        <v>114000</v>
      </c>
      <c r="W199" s="270">
        <v>54600.5</v>
      </c>
      <c r="X199" s="270">
        <v>0</v>
      </c>
      <c r="Y199" s="270">
        <v>0</v>
      </c>
      <c r="Z199" s="270">
        <v>6304726.2844053116</v>
      </c>
      <c r="AA199" s="270">
        <v>4372.2096285751122</v>
      </c>
      <c r="AB199" s="284">
        <v>1.4101051107778765E-2</v>
      </c>
      <c r="AC199" s="284">
        <v>0</v>
      </c>
      <c r="AE199" s="270">
        <v>0</v>
      </c>
      <c r="AF199" s="270">
        <v>6473326.7844053116</v>
      </c>
      <c r="AH199" s="270">
        <v>277865.37848577555</v>
      </c>
      <c r="AJ199" s="284">
        <v>0</v>
      </c>
      <c r="AK199" s="270">
        <v>0</v>
      </c>
      <c r="AL199" s="270">
        <v>0</v>
      </c>
      <c r="AN199" s="270">
        <v>6473326.7844053116</v>
      </c>
      <c r="AO199" s="270">
        <v>277865.37848577555</v>
      </c>
      <c r="AP199" s="284">
        <v>4.4849828008013314E-2</v>
      </c>
    </row>
    <row r="200" spans="1:42" x14ac:dyDescent="0.2">
      <c r="A200" s="270">
        <v>378</v>
      </c>
      <c r="B200" s="279" t="s">
        <v>367</v>
      </c>
      <c r="C200" s="287">
        <v>378</v>
      </c>
      <c r="D200" s="281" t="s">
        <v>123</v>
      </c>
      <c r="E200" s="282">
        <v>1445</v>
      </c>
      <c r="F200" s="270">
        <v>6448803.4182276186</v>
      </c>
      <c r="G200" s="270">
        <v>0</v>
      </c>
      <c r="H200" s="270">
        <v>0</v>
      </c>
      <c r="I200" s="270">
        <v>0</v>
      </c>
      <c r="K200" s="270">
        <v>6448803.4182276186</v>
      </c>
      <c r="L200" s="270">
        <v>114000</v>
      </c>
      <c r="M200" s="270">
        <v>37714.5</v>
      </c>
      <c r="N200" s="270">
        <v>0</v>
      </c>
      <c r="P200" s="270">
        <v>6297088.9182276186</v>
      </c>
      <c r="Q200" s="270">
        <v>4462.8397357976601</v>
      </c>
      <c r="R200" s="270">
        <v>4357.847002233646</v>
      </c>
      <c r="T200" s="270">
        <v>1468</v>
      </c>
      <c r="U200" s="270">
        <v>6622154.5538903959</v>
      </c>
      <c r="V200" s="270">
        <v>114000</v>
      </c>
      <c r="W200" s="270">
        <v>38020.5</v>
      </c>
      <c r="X200" s="270">
        <v>0</v>
      </c>
      <c r="Y200" s="270">
        <v>0</v>
      </c>
      <c r="Z200" s="270">
        <v>6470134.0538903959</v>
      </c>
      <c r="AA200" s="270">
        <v>4407.4482655929123</v>
      </c>
      <c r="AB200" s="284">
        <v>1.1382057087787353E-2</v>
      </c>
      <c r="AC200" s="284">
        <v>0</v>
      </c>
      <c r="AE200" s="270">
        <v>0</v>
      </c>
      <c r="AF200" s="270">
        <v>6622154.5538903959</v>
      </c>
      <c r="AH200" s="270">
        <v>173351.13566277735</v>
      </c>
      <c r="AJ200" s="284">
        <v>0</v>
      </c>
      <c r="AK200" s="270">
        <v>0</v>
      </c>
      <c r="AL200" s="270">
        <v>0</v>
      </c>
      <c r="AN200" s="270">
        <v>6622154.5538903959</v>
      </c>
      <c r="AO200" s="270">
        <v>173351.13566277735</v>
      </c>
      <c r="AP200" s="284">
        <v>2.6881131958961305E-2</v>
      </c>
    </row>
    <row r="201" spans="1:42" x14ac:dyDescent="0.2">
      <c r="A201" s="270">
        <v>400</v>
      </c>
      <c r="B201" s="279" t="s">
        <v>368</v>
      </c>
      <c r="C201" s="286">
        <v>400</v>
      </c>
      <c r="D201" s="281" t="s">
        <v>122</v>
      </c>
      <c r="E201" s="282">
        <v>164</v>
      </c>
      <c r="F201" s="270">
        <v>624008.40663922799</v>
      </c>
      <c r="G201" s="270">
        <v>0</v>
      </c>
      <c r="H201" s="270">
        <v>0</v>
      </c>
      <c r="I201" s="270">
        <v>0</v>
      </c>
      <c r="K201" s="270">
        <v>624008.40663922799</v>
      </c>
      <c r="L201" s="270">
        <v>114000</v>
      </c>
      <c r="M201" s="270">
        <v>11339</v>
      </c>
      <c r="N201" s="270">
        <v>0</v>
      </c>
      <c r="P201" s="270">
        <v>498669.40663922799</v>
      </c>
      <c r="Q201" s="270">
        <v>3804.9293087757806</v>
      </c>
      <c r="R201" s="270">
        <v>3040.6671136538293</v>
      </c>
      <c r="T201" s="270">
        <v>179</v>
      </c>
      <c r="U201" s="270">
        <v>701619.28768483642</v>
      </c>
      <c r="V201" s="270">
        <v>114000</v>
      </c>
      <c r="W201" s="270">
        <v>11431</v>
      </c>
      <c r="X201" s="270">
        <v>0</v>
      </c>
      <c r="Y201" s="270">
        <v>0</v>
      </c>
      <c r="Z201" s="270">
        <v>576188.28768483642</v>
      </c>
      <c r="AA201" s="270">
        <v>3218.9289814795329</v>
      </c>
      <c r="AB201" s="284">
        <v>5.8625907132430065E-2</v>
      </c>
      <c r="AC201" s="284">
        <v>0</v>
      </c>
      <c r="AE201" s="270">
        <v>0</v>
      </c>
      <c r="AF201" s="270">
        <v>701619.28768483642</v>
      </c>
      <c r="AH201" s="270">
        <v>77610.881045608432</v>
      </c>
      <c r="AJ201" s="284">
        <v>1.3225907132430062E-2</v>
      </c>
      <c r="AK201" s="270">
        <v>-7198.5889749817279</v>
      </c>
      <c r="AL201" s="270">
        <v>694420.69870985474</v>
      </c>
      <c r="AN201" s="270">
        <v>694420.69870985474</v>
      </c>
      <c r="AO201" s="270">
        <v>70412.292070626747</v>
      </c>
      <c r="AP201" s="284">
        <v>0.11283869146868046</v>
      </c>
    </row>
    <row r="202" spans="1:42" x14ac:dyDescent="0.2">
      <c r="A202" s="270">
        <v>402</v>
      </c>
      <c r="B202" s="279" t="s">
        <v>369</v>
      </c>
      <c r="C202" s="286">
        <v>402</v>
      </c>
      <c r="D202" s="281" t="s">
        <v>122</v>
      </c>
      <c r="E202" s="282">
        <v>149.91999999999999</v>
      </c>
      <c r="F202" s="270">
        <v>551955.58291125554</v>
      </c>
      <c r="G202" s="270">
        <v>0</v>
      </c>
      <c r="H202" s="270">
        <v>0</v>
      </c>
      <c r="I202" s="270">
        <v>0</v>
      </c>
      <c r="K202" s="270">
        <v>551955.58291125554</v>
      </c>
      <c r="L202" s="270">
        <v>114000</v>
      </c>
      <c r="M202" s="270">
        <v>13434.25</v>
      </c>
      <c r="N202" s="270">
        <v>0</v>
      </c>
      <c r="P202" s="270">
        <v>424521.33291125554</v>
      </c>
      <c r="Q202" s="270">
        <v>3681.6674420441273</v>
      </c>
      <c r="R202" s="270">
        <v>2831.6524340398582</v>
      </c>
      <c r="T202" s="270">
        <v>161</v>
      </c>
      <c r="U202" s="270">
        <v>596511.44192030991</v>
      </c>
      <c r="V202" s="270">
        <v>114000</v>
      </c>
      <c r="W202" s="270">
        <v>11555.25</v>
      </c>
      <c r="X202" s="270">
        <v>0</v>
      </c>
      <c r="Y202" s="270">
        <v>0</v>
      </c>
      <c r="Z202" s="270">
        <v>470956.19192030991</v>
      </c>
      <c r="AA202" s="270">
        <v>2925.1937386354653</v>
      </c>
      <c r="AB202" s="284">
        <v>3.3034175900660816E-2</v>
      </c>
      <c r="AC202" s="284">
        <v>0</v>
      </c>
      <c r="AE202" s="270">
        <v>0</v>
      </c>
      <c r="AF202" s="270">
        <v>596511.44192030991</v>
      </c>
      <c r="AH202" s="270">
        <v>44555.859009054373</v>
      </c>
      <c r="AJ202" s="284">
        <v>0</v>
      </c>
      <c r="AK202" s="270">
        <v>0</v>
      </c>
      <c r="AL202" s="270">
        <v>0</v>
      </c>
      <c r="AN202" s="270">
        <v>596511.44192030991</v>
      </c>
      <c r="AO202" s="270">
        <v>44555.859009054373</v>
      </c>
      <c r="AP202" s="284">
        <v>8.0723631372740634E-2</v>
      </c>
    </row>
    <row r="203" spans="1:42" x14ac:dyDescent="0.2">
      <c r="A203" s="270">
        <v>404</v>
      </c>
      <c r="B203" s="279" t="s">
        <v>370</v>
      </c>
      <c r="C203" s="286">
        <v>404</v>
      </c>
      <c r="D203" s="281" t="s">
        <v>122</v>
      </c>
      <c r="E203" s="282">
        <v>62</v>
      </c>
      <c r="F203" s="270">
        <v>298900.67036913254</v>
      </c>
      <c r="G203" s="270">
        <v>0</v>
      </c>
      <c r="H203" s="270">
        <v>0</v>
      </c>
      <c r="I203" s="270">
        <v>0</v>
      </c>
      <c r="K203" s="270">
        <v>298900.67036913254</v>
      </c>
      <c r="L203" s="270">
        <v>114000</v>
      </c>
      <c r="M203" s="270">
        <v>3105.9</v>
      </c>
      <c r="N203" s="270">
        <v>0</v>
      </c>
      <c r="P203" s="270">
        <v>181794.77036913254</v>
      </c>
      <c r="Q203" s="270">
        <v>4820.978554340847</v>
      </c>
      <c r="R203" s="270">
        <v>2932.1737156311701</v>
      </c>
      <c r="T203" s="270">
        <v>64</v>
      </c>
      <c r="U203" s="270">
        <v>310426.4476923077</v>
      </c>
      <c r="V203" s="270">
        <v>114000</v>
      </c>
      <c r="W203" s="270">
        <v>3048.54</v>
      </c>
      <c r="X203" s="270">
        <v>0</v>
      </c>
      <c r="Y203" s="270">
        <v>0</v>
      </c>
      <c r="Z203" s="270">
        <v>193377.90769230769</v>
      </c>
      <c r="AA203" s="270">
        <v>3021.5298076923077</v>
      </c>
      <c r="AB203" s="284">
        <v>3.0474351360830983E-2</v>
      </c>
      <c r="AC203" s="284">
        <v>0</v>
      </c>
      <c r="AE203" s="270">
        <v>0</v>
      </c>
      <c r="AF203" s="270">
        <v>310426.4476923077</v>
      </c>
      <c r="AH203" s="270">
        <v>11525.777323175163</v>
      </c>
      <c r="AJ203" s="284">
        <v>0</v>
      </c>
      <c r="AK203" s="270">
        <v>0</v>
      </c>
      <c r="AL203" s="270">
        <v>0</v>
      </c>
      <c r="AN203" s="270">
        <v>310426.4476923077</v>
      </c>
      <c r="AO203" s="270">
        <v>11525.777323175163</v>
      </c>
      <c r="AP203" s="284">
        <v>3.8560560298982284E-2</v>
      </c>
    </row>
    <row r="204" spans="1:42" x14ac:dyDescent="0.2">
      <c r="A204" s="270">
        <v>405</v>
      </c>
      <c r="B204" s="279" t="s">
        <v>371</v>
      </c>
      <c r="C204" s="286">
        <v>405</v>
      </c>
      <c r="D204" s="281" t="s">
        <v>122</v>
      </c>
      <c r="E204" s="282">
        <v>140</v>
      </c>
      <c r="F204" s="270">
        <v>553181.9783665092</v>
      </c>
      <c r="G204" s="270">
        <v>0</v>
      </c>
      <c r="H204" s="270">
        <v>0</v>
      </c>
      <c r="I204" s="270">
        <v>0</v>
      </c>
      <c r="K204" s="270">
        <v>553181.9783665092</v>
      </c>
      <c r="L204" s="270">
        <v>114000</v>
      </c>
      <c r="M204" s="270">
        <v>6655.5</v>
      </c>
      <c r="N204" s="270">
        <v>3204.272363150857</v>
      </c>
      <c r="P204" s="270">
        <v>429322.20600335835</v>
      </c>
      <c r="Q204" s="270">
        <v>3951.2998454750655</v>
      </c>
      <c r="R204" s="270">
        <v>3066.587185738274</v>
      </c>
      <c r="T204" s="270">
        <v>145</v>
      </c>
      <c r="U204" s="270">
        <v>566707.37504592526</v>
      </c>
      <c r="V204" s="270">
        <v>114000</v>
      </c>
      <c r="W204" s="270">
        <v>6993.8</v>
      </c>
      <c r="X204" s="270">
        <v>3204.272363150857</v>
      </c>
      <c r="Y204" s="270">
        <v>0</v>
      </c>
      <c r="Z204" s="270">
        <v>442509.30268277443</v>
      </c>
      <c r="AA204" s="270">
        <v>3051.7882943639615</v>
      </c>
      <c r="AB204" s="284">
        <v>-4.8258505230627125E-3</v>
      </c>
      <c r="AC204" s="284">
        <v>0</v>
      </c>
      <c r="AE204" s="270">
        <v>0</v>
      </c>
      <c r="AF204" s="270">
        <v>566707.37504592526</v>
      </c>
      <c r="AH204" s="270">
        <v>13525.396679416066</v>
      </c>
      <c r="AJ204" s="284">
        <v>0</v>
      </c>
      <c r="AK204" s="270">
        <v>0</v>
      </c>
      <c r="AL204" s="270">
        <v>0</v>
      </c>
      <c r="AN204" s="270">
        <v>566707.37504592526</v>
      </c>
      <c r="AO204" s="270">
        <v>13525.396679416066</v>
      </c>
      <c r="AP204" s="284">
        <v>2.445017590658901E-2</v>
      </c>
    </row>
    <row r="205" spans="1:42" x14ac:dyDescent="0.2">
      <c r="A205" s="270">
        <v>406</v>
      </c>
      <c r="B205" s="279" t="s">
        <v>372</v>
      </c>
      <c r="C205" s="286">
        <v>406</v>
      </c>
      <c r="D205" s="281" t="s">
        <v>122</v>
      </c>
      <c r="E205" s="282">
        <v>82</v>
      </c>
      <c r="F205" s="270">
        <v>351039.62386081193</v>
      </c>
      <c r="G205" s="270">
        <v>0</v>
      </c>
      <c r="H205" s="270">
        <v>0</v>
      </c>
      <c r="I205" s="270">
        <v>0</v>
      </c>
      <c r="K205" s="270">
        <v>351039.62386081193</v>
      </c>
      <c r="L205" s="270">
        <v>114000</v>
      </c>
      <c r="M205" s="270">
        <v>4930</v>
      </c>
      <c r="N205" s="270">
        <v>0</v>
      </c>
      <c r="P205" s="270">
        <v>232109.62386081193</v>
      </c>
      <c r="Q205" s="270">
        <v>4280.9710226928282</v>
      </c>
      <c r="R205" s="270">
        <v>2830.605169034292</v>
      </c>
      <c r="T205" s="270">
        <v>83</v>
      </c>
      <c r="U205" s="270">
        <v>365950.65758109861</v>
      </c>
      <c r="V205" s="270">
        <v>114000</v>
      </c>
      <c r="W205" s="270">
        <v>7016.47</v>
      </c>
      <c r="X205" s="270">
        <v>0</v>
      </c>
      <c r="Y205" s="270">
        <v>0</v>
      </c>
      <c r="Z205" s="270">
        <v>244934.18758109861</v>
      </c>
      <c r="AA205" s="270">
        <v>2951.0143082060072</v>
      </c>
      <c r="AB205" s="284">
        <v>4.2538302582410238E-2</v>
      </c>
      <c r="AC205" s="284">
        <v>0</v>
      </c>
      <c r="AE205" s="270">
        <v>0</v>
      </c>
      <c r="AF205" s="270">
        <v>365950.65758109861</v>
      </c>
      <c r="AH205" s="270">
        <v>14911.033720286679</v>
      </c>
      <c r="AJ205" s="284">
        <v>0</v>
      </c>
      <c r="AK205" s="270">
        <v>0</v>
      </c>
      <c r="AL205" s="270">
        <v>0</v>
      </c>
      <c r="AN205" s="270">
        <v>365950.65758109861</v>
      </c>
      <c r="AO205" s="270">
        <v>14911.033720286679</v>
      </c>
      <c r="AP205" s="284">
        <v>4.2476782410748426E-2</v>
      </c>
    </row>
    <row r="206" spans="1:42" x14ac:dyDescent="0.2">
      <c r="A206" s="270">
        <v>407</v>
      </c>
      <c r="B206" s="279" t="s">
        <v>373</v>
      </c>
      <c r="C206" s="286">
        <v>407</v>
      </c>
      <c r="D206" s="281" t="s">
        <v>122</v>
      </c>
      <c r="E206" s="282">
        <v>158</v>
      </c>
      <c r="F206" s="270">
        <v>569671.47182377044</v>
      </c>
      <c r="G206" s="270">
        <v>0</v>
      </c>
      <c r="H206" s="270">
        <v>0</v>
      </c>
      <c r="I206" s="270">
        <v>0</v>
      </c>
      <c r="K206" s="270">
        <v>569671.47182377044</v>
      </c>
      <c r="L206" s="270">
        <v>114000</v>
      </c>
      <c r="M206" s="270">
        <v>11215.75</v>
      </c>
      <c r="N206" s="270">
        <v>0</v>
      </c>
      <c r="P206" s="270">
        <v>444455.72182377044</v>
      </c>
      <c r="Q206" s="270">
        <v>3605.5156444542431</v>
      </c>
      <c r="R206" s="270">
        <v>2813.0108976188003</v>
      </c>
      <c r="T206" s="270">
        <v>142</v>
      </c>
      <c r="U206" s="270">
        <v>535654.23831431463</v>
      </c>
      <c r="V206" s="270">
        <v>114000</v>
      </c>
      <c r="W206" s="270">
        <v>11306.75</v>
      </c>
      <c r="X206" s="270">
        <v>0</v>
      </c>
      <c r="Y206" s="270">
        <v>0</v>
      </c>
      <c r="Z206" s="270">
        <v>410347.48831431463</v>
      </c>
      <c r="AA206" s="270">
        <v>2889.7710444670042</v>
      </c>
      <c r="AB206" s="284">
        <v>2.7287539807677608E-2</v>
      </c>
      <c r="AC206" s="284">
        <v>0</v>
      </c>
      <c r="AE206" s="270">
        <v>0</v>
      </c>
      <c r="AF206" s="270">
        <v>535654.23831431463</v>
      </c>
      <c r="AH206" s="270">
        <v>-34017.233509455808</v>
      </c>
      <c r="AJ206" s="284">
        <v>0</v>
      </c>
      <c r="AK206" s="270">
        <v>0</v>
      </c>
      <c r="AL206" s="270">
        <v>0</v>
      </c>
      <c r="AN206" s="270">
        <v>535654.23831431463</v>
      </c>
      <c r="AO206" s="270">
        <v>-34017.233509455808</v>
      </c>
      <c r="AP206" s="284">
        <v>-5.9713773976695007E-2</v>
      </c>
    </row>
    <row r="207" spans="1:42" x14ac:dyDescent="0.2">
      <c r="A207" s="270">
        <v>409</v>
      </c>
      <c r="B207" s="279" t="s">
        <v>374</v>
      </c>
      <c r="C207" s="286">
        <v>409</v>
      </c>
      <c r="D207" s="281" t="s">
        <v>122</v>
      </c>
      <c r="E207" s="282">
        <v>223</v>
      </c>
      <c r="F207" s="270">
        <v>765548.21051201946</v>
      </c>
      <c r="G207" s="270">
        <v>0</v>
      </c>
      <c r="H207" s="270">
        <v>0</v>
      </c>
      <c r="I207" s="270">
        <v>0</v>
      </c>
      <c r="K207" s="270">
        <v>765548.21051201946</v>
      </c>
      <c r="L207" s="270">
        <v>114000</v>
      </c>
      <c r="M207" s="270">
        <v>13311</v>
      </c>
      <c r="N207" s="270">
        <v>0</v>
      </c>
      <c r="P207" s="270">
        <v>638237.21051201946</v>
      </c>
      <c r="Q207" s="270">
        <v>3432.951616645827</v>
      </c>
      <c r="R207" s="270">
        <v>2862.0502713543474</v>
      </c>
      <c r="T207" s="270">
        <v>221</v>
      </c>
      <c r="U207" s="270">
        <v>781805.65261574462</v>
      </c>
      <c r="V207" s="270">
        <v>114000</v>
      </c>
      <c r="W207" s="270">
        <v>13419</v>
      </c>
      <c r="X207" s="270">
        <v>0</v>
      </c>
      <c r="Y207" s="270">
        <v>0</v>
      </c>
      <c r="Z207" s="270">
        <v>654386.65261574462</v>
      </c>
      <c r="AA207" s="270">
        <v>2961.0255774468083</v>
      </c>
      <c r="AB207" s="284">
        <v>3.4581959332819434E-2</v>
      </c>
      <c r="AC207" s="284">
        <v>0</v>
      </c>
      <c r="AE207" s="270">
        <v>0</v>
      </c>
      <c r="AF207" s="270">
        <v>781805.65261574462</v>
      </c>
      <c r="AH207" s="270">
        <v>16257.44210372516</v>
      </c>
      <c r="AJ207" s="284">
        <v>0</v>
      </c>
      <c r="AK207" s="270">
        <v>0</v>
      </c>
      <c r="AL207" s="270">
        <v>0</v>
      </c>
      <c r="AN207" s="270">
        <v>781805.65261574462</v>
      </c>
      <c r="AO207" s="270">
        <v>16257.44210372516</v>
      </c>
      <c r="AP207" s="284">
        <v>2.1236340024688636E-2</v>
      </c>
    </row>
    <row r="208" spans="1:42" x14ac:dyDescent="0.2">
      <c r="A208" s="270">
        <v>411</v>
      </c>
      <c r="B208" s="279" t="s">
        <v>375</v>
      </c>
      <c r="C208" s="287">
        <v>411</v>
      </c>
      <c r="D208" s="281" t="s">
        <v>122</v>
      </c>
      <c r="E208" s="282">
        <v>305</v>
      </c>
      <c r="F208" s="270">
        <v>994390.79049195629</v>
      </c>
      <c r="G208" s="270">
        <v>0</v>
      </c>
      <c r="H208" s="270">
        <v>0</v>
      </c>
      <c r="I208" s="270">
        <v>0</v>
      </c>
      <c r="K208" s="270">
        <v>994390.79049195629</v>
      </c>
      <c r="L208" s="270">
        <v>114000</v>
      </c>
      <c r="M208" s="270">
        <v>4412.3500000000004</v>
      </c>
      <c r="N208" s="270">
        <v>0</v>
      </c>
      <c r="P208" s="270">
        <v>875978.44049195631</v>
      </c>
      <c r="Q208" s="270">
        <v>3260.297673744119</v>
      </c>
      <c r="R208" s="270">
        <v>2872.060460629365</v>
      </c>
      <c r="T208" s="270">
        <v>313</v>
      </c>
      <c r="U208" s="270">
        <v>1070071.5574094513</v>
      </c>
      <c r="V208" s="270">
        <v>114000</v>
      </c>
      <c r="W208" s="270">
        <v>4448.1499999999996</v>
      </c>
      <c r="X208" s="270">
        <v>0</v>
      </c>
      <c r="Y208" s="270">
        <v>0</v>
      </c>
      <c r="Z208" s="270">
        <v>951623.40740945132</v>
      </c>
      <c r="AA208" s="270">
        <v>3040.330375110068</v>
      </c>
      <c r="AB208" s="284">
        <v>5.8588569700175931E-2</v>
      </c>
      <c r="AC208" s="284">
        <v>0</v>
      </c>
      <c r="AE208" s="270">
        <v>0</v>
      </c>
      <c r="AF208" s="270">
        <v>1070071.5574094513</v>
      </c>
      <c r="AH208" s="270">
        <v>75680.766917495057</v>
      </c>
      <c r="AJ208" s="284">
        <v>1.3188569700175928E-2</v>
      </c>
      <c r="AK208" s="270">
        <v>-11855.929674824616</v>
      </c>
      <c r="AL208" s="270">
        <v>1058215.6277346266</v>
      </c>
      <c r="AN208" s="270">
        <v>1058215.6277346266</v>
      </c>
      <c r="AO208" s="270">
        <v>63824.837242670357</v>
      </c>
      <c r="AP208" s="284">
        <v>6.4184863589790697E-2</v>
      </c>
    </row>
    <row r="209" spans="1:42" x14ac:dyDescent="0.2">
      <c r="A209" s="270">
        <v>412</v>
      </c>
      <c r="B209" s="279" t="s">
        <v>376</v>
      </c>
      <c r="C209" s="286">
        <v>412</v>
      </c>
      <c r="D209" s="281" t="s">
        <v>122</v>
      </c>
      <c r="E209" s="282">
        <v>199</v>
      </c>
      <c r="F209" s="270">
        <v>681261.96083875373</v>
      </c>
      <c r="G209" s="270">
        <v>0</v>
      </c>
      <c r="H209" s="270">
        <v>0</v>
      </c>
      <c r="I209" s="270">
        <v>0</v>
      </c>
      <c r="K209" s="270">
        <v>681261.96083875373</v>
      </c>
      <c r="L209" s="270">
        <v>114000</v>
      </c>
      <c r="M209" s="270">
        <v>12201.75</v>
      </c>
      <c r="N209" s="270">
        <v>0</v>
      </c>
      <c r="P209" s="270">
        <v>555060.21083875373</v>
      </c>
      <c r="Q209" s="270">
        <v>3423.4269388882099</v>
      </c>
      <c r="R209" s="270">
        <v>2789.2472906470039</v>
      </c>
      <c r="T209" s="270">
        <v>195</v>
      </c>
      <c r="U209" s="270">
        <v>688418.47000267776</v>
      </c>
      <c r="V209" s="270">
        <v>114000</v>
      </c>
      <c r="W209" s="270">
        <v>12300.75</v>
      </c>
      <c r="X209" s="270">
        <v>0</v>
      </c>
      <c r="Y209" s="270">
        <v>0</v>
      </c>
      <c r="Z209" s="270">
        <v>562117.72000267776</v>
      </c>
      <c r="AA209" s="270">
        <v>2882.6549743727064</v>
      </c>
      <c r="AB209" s="284">
        <v>3.3488491335608814E-2</v>
      </c>
      <c r="AC209" s="284">
        <v>0</v>
      </c>
      <c r="AE209" s="270">
        <v>0</v>
      </c>
      <c r="AF209" s="270">
        <v>688418.47000267776</v>
      </c>
      <c r="AH209" s="270">
        <v>7156.5091639240272</v>
      </c>
      <c r="AJ209" s="284">
        <v>0</v>
      </c>
      <c r="AK209" s="270">
        <v>0</v>
      </c>
      <c r="AL209" s="270">
        <v>0</v>
      </c>
      <c r="AN209" s="270">
        <v>688418.47000267776</v>
      </c>
      <c r="AO209" s="270">
        <v>7156.5091639240272</v>
      </c>
      <c r="AP209" s="284">
        <v>1.050478314555109E-2</v>
      </c>
    </row>
    <row r="210" spans="1:42" x14ac:dyDescent="0.2">
      <c r="A210" s="270">
        <v>413</v>
      </c>
      <c r="B210" s="279" t="s">
        <v>377</v>
      </c>
      <c r="C210" s="286">
        <v>413</v>
      </c>
      <c r="D210" s="281" t="s">
        <v>122</v>
      </c>
      <c r="E210" s="282">
        <v>231</v>
      </c>
      <c r="F210" s="270">
        <v>867362.30263157899</v>
      </c>
      <c r="G210" s="270">
        <v>0</v>
      </c>
      <c r="H210" s="270">
        <v>0</v>
      </c>
      <c r="I210" s="270">
        <v>0</v>
      </c>
      <c r="K210" s="270">
        <v>867362.30263157899</v>
      </c>
      <c r="L210" s="270">
        <v>114000</v>
      </c>
      <c r="M210" s="270">
        <v>10846</v>
      </c>
      <c r="N210" s="270">
        <v>0</v>
      </c>
      <c r="P210" s="270">
        <v>742516.30263157899</v>
      </c>
      <c r="Q210" s="270">
        <v>3754.8151629072681</v>
      </c>
      <c r="R210" s="270">
        <v>3214.356288448394</v>
      </c>
      <c r="T210" s="270">
        <v>273</v>
      </c>
      <c r="U210" s="270">
        <v>1032111.9421634357</v>
      </c>
      <c r="V210" s="270">
        <v>114000</v>
      </c>
      <c r="W210" s="270">
        <v>18389</v>
      </c>
      <c r="X210" s="270">
        <v>0</v>
      </c>
      <c r="Y210" s="270">
        <v>0</v>
      </c>
      <c r="Z210" s="270">
        <v>899722.94216343574</v>
      </c>
      <c r="AA210" s="270">
        <v>3295.688432833098</v>
      </c>
      <c r="AB210" s="284">
        <v>2.5302778250498141E-2</v>
      </c>
      <c r="AC210" s="284">
        <v>0</v>
      </c>
      <c r="AE210" s="270">
        <v>0</v>
      </c>
      <c r="AF210" s="270">
        <v>1032111.9421634357</v>
      </c>
      <c r="AH210" s="270">
        <v>164749.63953185675</v>
      </c>
      <c r="AJ210" s="284">
        <v>0</v>
      </c>
      <c r="AK210" s="270">
        <v>0</v>
      </c>
      <c r="AL210" s="270">
        <v>0</v>
      </c>
      <c r="AN210" s="270">
        <v>1032111.9421634357</v>
      </c>
      <c r="AO210" s="270">
        <v>164749.63953185675</v>
      </c>
      <c r="AP210" s="284">
        <v>0.18994327864146968</v>
      </c>
    </row>
    <row r="211" spans="1:42" x14ac:dyDescent="0.2">
      <c r="A211" s="270">
        <v>415</v>
      </c>
      <c r="B211" s="279" t="s">
        <v>378</v>
      </c>
      <c r="C211" s="286">
        <v>415</v>
      </c>
      <c r="D211" s="281" t="s">
        <v>122</v>
      </c>
      <c r="E211" s="282">
        <v>294.08</v>
      </c>
      <c r="F211" s="270">
        <v>998547.40075191855</v>
      </c>
      <c r="G211" s="270">
        <v>0</v>
      </c>
      <c r="H211" s="270">
        <v>0</v>
      </c>
      <c r="I211" s="270">
        <v>0</v>
      </c>
      <c r="K211" s="270">
        <v>998547.40075191855</v>
      </c>
      <c r="L211" s="270">
        <v>114000</v>
      </c>
      <c r="M211" s="270">
        <v>11092.5</v>
      </c>
      <c r="N211" s="270">
        <v>0</v>
      </c>
      <c r="P211" s="270">
        <v>873454.90075191855</v>
      </c>
      <c r="Q211" s="270">
        <v>3395.4957860171335</v>
      </c>
      <c r="R211" s="270">
        <v>2970.1268387918885</v>
      </c>
      <c r="T211" s="270">
        <v>346.17</v>
      </c>
      <c r="U211" s="270">
        <v>1172974.1004309948</v>
      </c>
      <c r="V211" s="270">
        <v>114000</v>
      </c>
      <c r="W211" s="270">
        <v>11182.5</v>
      </c>
      <c r="X211" s="270">
        <v>0</v>
      </c>
      <c r="Y211" s="270">
        <v>0</v>
      </c>
      <c r="Z211" s="270">
        <v>1047791.6004309948</v>
      </c>
      <c r="AA211" s="270">
        <v>3026.8122611173549</v>
      </c>
      <c r="AB211" s="284">
        <v>1.9085185718372675E-2</v>
      </c>
      <c r="AC211" s="284">
        <v>0</v>
      </c>
      <c r="AE211" s="270">
        <v>0</v>
      </c>
      <c r="AF211" s="270">
        <v>1172974.1004309948</v>
      </c>
      <c r="AH211" s="270">
        <v>174426.69967907621</v>
      </c>
      <c r="AJ211" s="284">
        <v>0</v>
      </c>
      <c r="AK211" s="270">
        <v>0</v>
      </c>
      <c r="AL211" s="270">
        <v>0</v>
      </c>
      <c r="AN211" s="270">
        <v>1172974.1004309948</v>
      </c>
      <c r="AO211" s="270">
        <v>174426.69967907621</v>
      </c>
      <c r="AP211" s="284">
        <v>0.17468044035539099</v>
      </c>
    </row>
    <row r="212" spans="1:42" x14ac:dyDescent="0.2">
      <c r="A212" s="270">
        <v>416</v>
      </c>
      <c r="B212" s="279" t="s">
        <v>379</v>
      </c>
      <c r="C212" s="286">
        <v>416</v>
      </c>
      <c r="D212" s="281" t="s">
        <v>122</v>
      </c>
      <c r="E212" s="282">
        <v>227.75</v>
      </c>
      <c r="F212" s="270">
        <v>802821.27863972774</v>
      </c>
      <c r="G212" s="270">
        <v>0</v>
      </c>
      <c r="H212" s="270">
        <v>0</v>
      </c>
      <c r="I212" s="270">
        <v>0</v>
      </c>
      <c r="K212" s="270">
        <v>802821.27863972774</v>
      </c>
      <c r="L212" s="270">
        <v>114000</v>
      </c>
      <c r="M212" s="270">
        <v>16515.5</v>
      </c>
      <c r="N212" s="270">
        <v>0</v>
      </c>
      <c r="P212" s="270">
        <v>672305.77863972774</v>
      </c>
      <c r="Q212" s="270">
        <v>3525.011102699134</v>
      </c>
      <c r="R212" s="270">
        <v>2951.9463387035248</v>
      </c>
      <c r="T212" s="270">
        <v>272.58</v>
      </c>
      <c r="U212" s="270">
        <v>951589.96245643182</v>
      </c>
      <c r="V212" s="270">
        <v>114000</v>
      </c>
      <c r="W212" s="270">
        <v>16649.5</v>
      </c>
      <c r="X212" s="270">
        <v>0</v>
      </c>
      <c r="Y212" s="270">
        <v>0</v>
      </c>
      <c r="Z212" s="270">
        <v>820940.46245643182</v>
      </c>
      <c r="AA212" s="270">
        <v>3011.7413693463641</v>
      </c>
      <c r="AB212" s="284">
        <v>2.0256137402924757E-2</v>
      </c>
      <c r="AC212" s="284">
        <v>0</v>
      </c>
      <c r="AE212" s="270">
        <v>0</v>
      </c>
      <c r="AF212" s="270">
        <v>951589.96245643182</v>
      </c>
      <c r="AH212" s="270">
        <v>148768.68381670408</v>
      </c>
      <c r="AJ212" s="284">
        <v>0</v>
      </c>
      <c r="AK212" s="270">
        <v>0</v>
      </c>
      <c r="AL212" s="270">
        <v>0</v>
      </c>
      <c r="AN212" s="270">
        <v>951589.96245643182</v>
      </c>
      <c r="AO212" s="270">
        <v>148768.68381670408</v>
      </c>
      <c r="AP212" s="284">
        <v>0.18530735018480393</v>
      </c>
    </row>
    <row r="213" spans="1:42" x14ac:dyDescent="0.2">
      <c r="A213" s="270">
        <v>417</v>
      </c>
      <c r="B213" s="279" t="s">
        <v>380</v>
      </c>
      <c r="C213" s="286">
        <v>417</v>
      </c>
      <c r="D213" s="281" t="s">
        <v>122</v>
      </c>
      <c r="E213" s="282">
        <v>215.17000000000002</v>
      </c>
      <c r="F213" s="270">
        <v>846036.05111797748</v>
      </c>
      <c r="G213" s="270">
        <v>0</v>
      </c>
      <c r="H213" s="270">
        <v>0</v>
      </c>
      <c r="I213" s="270">
        <v>0</v>
      </c>
      <c r="K213" s="270">
        <v>846036.05111797748</v>
      </c>
      <c r="L213" s="270">
        <v>114000</v>
      </c>
      <c r="M213" s="270">
        <v>10969.25</v>
      </c>
      <c r="N213" s="270">
        <v>0</v>
      </c>
      <c r="P213" s="270">
        <v>721066.80111797748</v>
      </c>
      <c r="Q213" s="270">
        <v>3931.9424228190614</v>
      </c>
      <c r="R213" s="270">
        <v>3351.1493289862779</v>
      </c>
      <c r="T213" s="270">
        <v>244.92000000000002</v>
      </c>
      <c r="U213" s="270">
        <v>980251.61092833756</v>
      </c>
      <c r="V213" s="270">
        <v>114000</v>
      </c>
      <c r="W213" s="270">
        <v>11058.25</v>
      </c>
      <c r="X213" s="270">
        <v>0</v>
      </c>
      <c r="Y213" s="270">
        <v>0</v>
      </c>
      <c r="Z213" s="270">
        <v>855193.36092833756</v>
      </c>
      <c r="AA213" s="270">
        <v>3491.7253018468787</v>
      </c>
      <c r="AB213" s="284">
        <v>4.194858511516257E-2</v>
      </c>
      <c r="AC213" s="284">
        <v>0</v>
      </c>
      <c r="AE213" s="270">
        <v>0</v>
      </c>
      <c r="AF213" s="270">
        <v>980251.61092833756</v>
      </c>
      <c r="AH213" s="270">
        <v>134215.55981036008</v>
      </c>
      <c r="AJ213" s="284">
        <v>0</v>
      </c>
      <c r="AK213" s="270">
        <v>0</v>
      </c>
      <c r="AL213" s="270">
        <v>0</v>
      </c>
      <c r="AN213" s="270">
        <v>980251.61092833756</v>
      </c>
      <c r="AO213" s="270">
        <v>134215.55981036008</v>
      </c>
      <c r="AP213" s="284">
        <v>0.15864047357438682</v>
      </c>
    </row>
    <row r="214" spans="1:42" x14ac:dyDescent="0.2">
      <c r="A214" s="270">
        <v>418</v>
      </c>
      <c r="B214" s="279" t="s">
        <v>381</v>
      </c>
      <c r="C214" s="286">
        <v>418</v>
      </c>
      <c r="D214" s="281" t="s">
        <v>122</v>
      </c>
      <c r="E214" s="282">
        <v>329.83</v>
      </c>
      <c r="F214" s="270">
        <v>1086532.9104927289</v>
      </c>
      <c r="G214" s="270">
        <v>0</v>
      </c>
      <c r="H214" s="270">
        <v>0</v>
      </c>
      <c r="I214" s="270">
        <v>0</v>
      </c>
      <c r="K214" s="270">
        <v>1086532.9104927289</v>
      </c>
      <c r="L214" s="270">
        <v>114000</v>
      </c>
      <c r="M214" s="270">
        <v>28101</v>
      </c>
      <c r="N214" s="270">
        <v>0</v>
      </c>
      <c r="P214" s="270">
        <v>944431.91049272893</v>
      </c>
      <c r="Q214" s="270">
        <v>3294.2209941264559</v>
      </c>
      <c r="R214" s="270">
        <v>2863.3899599573388</v>
      </c>
      <c r="T214" s="270">
        <v>392.42</v>
      </c>
      <c r="U214" s="270">
        <v>1287047.9745591565</v>
      </c>
      <c r="V214" s="270">
        <v>114000</v>
      </c>
      <c r="W214" s="270">
        <v>28329</v>
      </c>
      <c r="X214" s="270">
        <v>0</v>
      </c>
      <c r="Y214" s="270">
        <v>0</v>
      </c>
      <c r="Z214" s="270">
        <v>1144718.9745591565</v>
      </c>
      <c r="AA214" s="270">
        <v>2917.0760271116569</v>
      </c>
      <c r="AB214" s="284">
        <v>1.8749128796665199E-2</v>
      </c>
      <c r="AC214" s="284">
        <v>0</v>
      </c>
      <c r="AE214" s="270">
        <v>0</v>
      </c>
      <c r="AF214" s="270">
        <v>1287047.9745591565</v>
      </c>
      <c r="AH214" s="270">
        <v>200515.06406642753</v>
      </c>
      <c r="AJ214" s="284">
        <v>0</v>
      </c>
      <c r="AK214" s="270">
        <v>0</v>
      </c>
      <c r="AL214" s="270">
        <v>0</v>
      </c>
      <c r="AN214" s="270">
        <v>1287047.9745591565</v>
      </c>
      <c r="AO214" s="270">
        <v>200515.06406642753</v>
      </c>
      <c r="AP214" s="284">
        <v>0.18454578055578316</v>
      </c>
    </row>
    <row r="215" spans="1:42" x14ac:dyDescent="0.2">
      <c r="A215" s="270">
        <v>420</v>
      </c>
      <c r="B215" s="279" t="s">
        <v>382</v>
      </c>
      <c r="C215" s="286">
        <v>420</v>
      </c>
      <c r="D215" s="281" t="s">
        <v>122</v>
      </c>
      <c r="E215" s="282">
        <v>327.58</v>
      </c>
      <c r="F215" s="270">
        <v>1104854.7186829259</v>
      </c>
      <c r="G215" s="270">
        <v>0</v>
      </c>
      <c r="H215" s="270">
        <v>0</v>
      </c>
      <c r="I215" s="270">
        <v>0</v>
      </c>
      <c r="K215" s="270">
        <v>1104854.7186829259</v>
      </c>
      <c r="L215" s="270">
        <v>114000</v>
      </c>
      <c r="M215" s="270">
        <v>3204.5</v>
      </c>
      <c r="N215" s="270">
        <v>0</v>
      </c>
      <c r="P215" s="270">
        <v>987650.21868292592</v>
      </c>
      <c r="Q215" s="270">
        <v>3372.7783096737467</v>
      </c>
      <c r="R215" s="270">
        <v>3014.9893726202026</v>
      </c>
      <c r="T215" s="270">
        <v>380.42</v>
      </c>
      <c r="U215" s="270">
        <v>1302527.2158794173</v>
      </c>
      <c r="V215" s="270">
        <v>114000</v>
      </c>
      <c r="W215" s="270">
        <v>3230.5</v>
      </c>
      <c r="X215" s="270">
        <v>0</v>
      </c>
      <c r="Y215" s="270">
        <v>0</v>
      </c>
      <c r="Z215" s="270">
        <v>1185296.7158794173</v>
      </c>
      <c r="AA215" s="270">
        <v>3115.7581511997719</v>
      </c>
      <c r="AB215" s="284">
        <v>3.3422598266737921E-2</v>
      </c>
      <c r="AC215" s="284">
        <v>0</v>
      </c>
      <c r="AE215" s="270">
        <v>0</v>
      </c>
      <c r="AF215" s="270">
        <v>1302527.2158794173</v>
      </c>
      <c r="AH215" s="270">
        <v>197672.49719649134</v>
      </c>
      <c r="AJ215" s="284">
        <v>0</v>
      </c>
      <c r="AK215" s="270">
        <v>0</v>
      </c>
      <c r="AL215" s="270">
        <v>0</v>
      </c>
      <c r="AN215" s="270">
        <v>1302527.2158794173</v>
      </c>
      <c r="AO215" s="270">
        <v>197672.49719649134</v>
      </c>
      <c r="AP215" s="284">
        <v>0.17891266050991081</v>
      </c>
    </row>
    <row r="216" spans="1:42" x14ac:dyDescent="0.2">
      <c r="A216" s="270">
        <v>421</v>
      </c>
      <c r="B216" s="279" t="s">
        <v>383</v>
      </c>
      <c r="C216" s="286">
        <v>421</v>
      </c>
      <c r="D216" s="281" t="s">
        <v>122</v>
      </c>
      <c r="E216" s="282">
        <v>214.32999999999998</v>
      </c>
      <c r="F216" s="270">
        <v>764275.27709176647</v>
      </c>
      <c r="G216" s="270">
        <v>0</v>
      </c>
      <c r="H216" s="270">
        <v>0</v>
      </c>
      <c r="I216" s="270">
        <v>0</v>
      </c>
      <c r="K216" s="270">
        <v>764275.27709176647</v>
      </c>
      <c r="L216" s="270">
        <v>114000</v>
      </c>
      <c r="M216" s="270">
        <v>2144.5500000000002</v>
      </c>
      <c r="N216" s="270">
        <v>0</v>
      </c>
      <c r="P216" s="270">
        <v>648130.72709176643</v>
      </c>
      <c r="Q216" s="270">
        <v>3565.8810110192999</v>
      </c>
      <c r="R216" s="270">
        <v>3023.9851028403232</v>
      </c>
      <c r="T216" s="270">
        <v>258.5</v>
      </c>
      <c r="U216" s="270">
        <v>913970.96982927376</v>
      </c>
      <c r="V216" s="270">
        <v>114000</v>
      </c>
      <c r="W216" s="270">
        <v>2161.9499999999998</v>
      </c>
      <c r="X216" s="270">
        <v>0</v>
      </c>
      <c r="Y216" s="270">
        <v>0</v>
      </c>
      <c r="Z216" s="270">
        <v>797809.01982927381</v>
      </c>
      <c r="AA216" s="270">
        <v>3086.3018175213688</v>
      </c>
      <c r="AB216" s="284">
        <v>2.0607480712293753E-2</v>
      </c>
      <c r="AC216" s="284">
        <v>0</v>
      </c>
      <c r="AE216" s="270">
        <v>0</v>
      </c>
      <c r="AF216" s="270">
        <v>913970.96982927376</v>
      </c>
      <c r="AH216" s="270">
        <v>149695.69273750728</v>
      </c>
      <c r="AJ216" s="284">
        <v>0</v>
      </c>
      <c r="AK216" s="270">
        <v>0</v>
      </c>
      <c r="AL216" s="270">
        <v>0</v>
      </c>
      <c r="AN216" s="270">
        <v>913970.96982927376</v>
      </c>
      <c r="AO216" s="270">
        <v>149695.69273750728</v>
      </c>
      <c r="AP216" s="284">
        <v>0.19586619798449051</v>
      </c>
    </row>
    <row r="217" spans="1:42" x14ac:dyDescent="0.2">
      <c r="A217" s="270">
        <v>422</v>
      </c>
      <c r="B217" s="279" t="s">
        <v>384</v>
      </c>
      <c r="C217" s="286">
        <v>422</v>
      </c>
      <c r="D217" s="281" t="s">
        <v>122</v>
      </c>
      <c r="E217" s="282">
        <v>146.66999999999999</v>
      </c>
      <c r="F217" s="270">
        <v>572828.54526034661</v>
      </c>
      <c r="G217" s="270">
        <v>0</v>
      </c>
      <c r="H217" s="270">
        <v>0</v>
      </c>
      <c r="I217" s="270">
        <v>0</v>
      </c>
      <c r="K217" s="270">
        <v>572828.54526034661</v>
      </c>
      <c r="L217" s="270">
        <v>114000</v>
      </c>
      <c r="M217" s="270">
        <v>12078.5</v>
      </c>
      <c r="N217" s="270">
        <v>0</v>
      </c>
      <c r="P217" s="270">
        <v>446750.04526034661</v>
      </c>
      <c r="Q217" s="270">
        <v>3905.5604094930568</v>
      </c>
      <c r="R217" s="270">
        <v>3045.9538096430533</v>
      </c>
      <c r="T217" s="270">
        <v>155.83000000000001</v>
      </c>
      <c r="U217" s="270">
        <v>613744.94755419693</v>
      </c>
      <c r="V217" s="270">
        <v>114000</v>
      </c>
      <c r="W217" s="270">
        <v>12176.5</v>
      </c>
      <c r="X217" s="270">
        <v>0</v>
      </c>
      <c r="Y217" s="270">
        <v>0</v>
      </c>
      <c r="Z217" s="270">
        <v>487568.44755419693</v>
      </c>
      <c r="AA217" s="270">
        <v>3128.8484088699024</v>
      </c>
      <c r="AB217" s="284">
        <v>2.7214660630905392E-2</v>
      </c>
      <c r="AC217" s="284">
        <v>0</v>
      </c>
      <c r="AE217" s="270">
        <v>0</v>
      </c>
      <c r="AF217" s="270">
        <v>613744.94755419693</v>
      </c>
      <c r="AH217" s="270">
        <v>40916.402293850319</v>
      </c>
      <c r="AJ217" s="284">
        <v>0</v>
      </c>
      <c r="AK217" s="270">
        <v>0</v>
      </c>
      <c r="AL217" s="270">
        <v>0</v>
      </c>
      <c r="AN217" s="270">
        <v>613744.94755419693</v>
      </c>
      <c r="AO217" s="270">
        <v>40916.402293850319</v>
      </c>
      <c r="AP217" s="284">
        <v>7.1428706953236942E-2</v>
      </c>
    </row>
    <row r="218" spans="1:42" x14ac:dyDescent="0.2">
      <c r="A218" s="270">
        <v>423</v>
      </c>
      <c r="B218" s="279" t="s">
        <v>385</v>
      </c>
      <c r="C218" s="286">
        <v>423</v>
      </c>
      <c r="D218" s="281" t="s">
        <v>122</v>
      </c>
      <c r="E218" s="282">
        <v>220.25</v>
      </c>
      <c r="F218" s="270">
        <v>894570.83515174128</v>
      </c>
      <c r="G218" s="270">
        <v>0</v>
      </c>
      <c r="H218" s="270">
        <v>0</v>
      </c>
      <c r="I218" s="270">
        <v>0</v>
      </c>
      <c r="K218" s="270">
        <v>894570.83515174128</v>
      </c>
      <c r="L218" s="270">
        <v>114000</v>
      </c>
      <c r="M218" s="270">
        <v>11708.75</v>
      </c>
      <c r="N218" s="270">
        <v>0</v>
      </c>
      <c r="P218" s="270">
        <v>768862.08515174128</v>
      </c>
      <c r="Q218" s="270">
        <v>4061.6155966026845</v>
      </c>
      <c r="R218" s="270">
        <v>3490.8607725391203</v>
      </c>
      <c r="T218" s="270">
        <v>229</v>
      </c>
      <c r="U218" s="270">
        <v>867099.35757575743</v>
      </c>
      <c r="V218" s="270">
        <v>114000</v>
      </c>
      <c r="W218" s="270">
        <v>2360.75</v>
      </c>
      <c r="X218" s="270">
        <v>0</v>
      </c>
      <c r="Y218" s="270">
        <v>0</v>
      </c>
      <c r="Z218" s="270">
        <v>750738.60757575743</v>
      </c>
      <c r="AA218" s="270">
        <v>3278.334530898504</v>
      </c>
      <c r="AB218" s="284">
        <v>-6.0880755632666698E-2</v>
      </c>
      <c r="AC218" s="284">
        <v>4.5880755632666699E-2</v>
      </c>
      <c r="AE218" s="270">
        <v>36677.402582029245</v>
      </c>
      <c r="AF218" s="270">
        <v>903776.76015778666</v>
      </c>
      <c r="AH218" s="270">
        <v>9205.9250060453778</v>
      </c>
      <c r="AJ218" s="284">
        <v>0</v>
      </c>
      <c r="AK218" s="270">
        <v>0</v>
      </c>
      <c r="AL218" s="270">
        <v>0</v>
      </c>
      <c r="AN218" s="270">
        <v>903776.76015778666</v>
      </c>
      <c r="AO218" s="270">
        <v>9205.9250060453778</v>
      </c>
      <c r="AP218" s="284">
        <v>1.029088434845277E-2</v>
      </c>
    </row>
    <row r="219" spans="1:42" x14ac:dyDescent="0.2">
      <c r="A219" s="270">
        <v>424</v>
      </c>
      <c r="B219" s="279" t="s">
        <v>386</v>
      </c>
      <c r="C219" s="286">
        <v>424</v>
      </c>
      <c r="D219" s="281" t="s">
        <v>122</v>
      </c>
      <c r="E219" s="282">
        <v>290.58</v>
      </c>
      <c r="F219" s="270">
        <v>1046977.9979281576</v>
      </c>
      <c r="G219" s="270">
        <v>0</v>
      </c>
      <c r="H219" s="270">
        <v>0</v>
      </c>
      <c r="I219" s="270">
        <v>0</v>
      </c>
      <c r="K219" s="270">
        <v>1046977.9979281576</v>
      </c>
      <c r="L219" s="270">
        <v>114000</v>
      </c>
      <c r="M219" s="270">
        <v>14913.25</v>
      </c>
      <c r="N219" s="270">
        <v>0</v>
      </c>
      <c r="P219" s="270">
        <v>918064.74792815757</v>
      </c>
      <c r="Q219" s="270">
        <v>3603.0628327075424</v>
      </c>
      <c r="R219" s="270">
        <v>3159.4216667635683</v>
      </c>
      <c r="T219" s="270">
        <v>321</v>
      </c>
      <c r="U219" s="270">
        <v>1131510.0369435782</v>
      </c>
      <c r="V219" s="270">
        <v>114000</v>
      </c>
      <c r="W219" s="270">
        <v>15034.25</v>
      </c>
      <c r="X219" s="270">
        <v>0</v>
      </c>
      <c r="Y219" s="270">
        <v>0</v>
      </c>
      <c r="Z219" s="270">
        <v>1002475.7869435782</v>
      </c>
      <c r="AA219" s="270">
        <v>3122.9775294192468</v>
      </c>
      <c r="AB219" s="284">
        <v>-1.1535065967200863E-2</v>
      </c>
      <c r="AC219" s="284">
        <v>0</v>
      </c>
      <c r="AE219" s="270">
        <v>0</v>
      </c>
      <c r="AF219" s="270">
        <v>1131510.0369435782</v>
      </c>
      <c r="AH219" s="270">
        <v>84532.039015420596</v>
      </c>
      <c r="AJ219" s="284">
        <v>0</v>
      </c>
      <c r="AK219" s="270">
        <v>0</v>
      </c>
      <c r="AL219" s="270">
        <v>0</v>
      </c>
      <c r="AN219" s="270">
        <v>1131510.0369435782</v>
      </c>
      <c r="AO219" s="270">
        <v>84532.039015420596</v>
      </c>
      <c r="AP219" s="284">
        <v>8.0739078741577416E-2</v>
      </c>
    </row>
    <row r="220" spans="1:42" x14ac:dyDescent="0.2">
      <c r="A220" s="270">
        <v>425</v>
      </c>
      <c r="B220" s="279" t="s">
        <v>388</v>
      </c>
      <c r="C220" s="288">
        <v>425</v>
      </c>
      <c r="D220" s="281" t="s">
        <v>122</v>
      </c>
      <c r="E220" s="282">
        <v>300.08</v>
      </c>
      <c r="F220" s="270">
        <v>1143517.196462488</v>
      </c>
      <c r="G220" s="270">
        <v>0</v>
      </c>
      <c r="H220" s="270">
        <v>0</v>
      </c>
      <c r="I220" s="270">
        <v>0</v>
      </c>
      <c r="K220" s="270">
        <v>1143517.196462488</v>
      </c>
      <c r="L220" s="270">
        <v>114000</v>
      </c>
      <c r="M220" s="270">
        <v>31552</v>
      </c>
      <c r="N220" s="270">
        <v>0</v>
      </c>
      <c r="P220" s="270">
        <v>997965.19646248803</v>
      </c>
      <c r="Q220" s="270">
        <v>3810.7077994617707</v>
      </c>
      <c r="R220" s="270">
        <v>3325.6638111919756</v>
      </c>
      <c r="T220" s="270">
        <v>366</v>
      </c>
      <c r="U220" s="270">
        <v>1243396.4646477159</v>
      </c>
      <c r="V220" s="270">
        <v>114000</v>
      </c>
      <c r="W220" s="270">
        <v>31808</v>
      </c>
      <c r="X220" s="270">
        <v>0</v>
      </c>
      <c r="Y220" s="270">
        <v>0</v>
      </c>
      <c r="Z220" s="270">
        <v>1097588.4646477159</v>
      </c>
      <c r="AA220" s="270">
        <v>2998.8755864691693</v>
      </c>
      <c r="AB220" s="284">
        <v>-9.8262555470295623E-2</v>
      </c>
      <c r="AC220" s="284">
        <v>8.3262555470295624E-2</v>
      </c>
      <c r="AE220" s="270">
        <v>101346.59592510315</v>
      </c>
      <c r="AF220" s="270">
        <v>1344743.0605728191</v>
      </c>
      <c r="AH220" s="270">
        <v>201225.86411033105</v>
      </c>
      <c r="AJ220" s="284">
        <v>0</v>
      </c>
      <c r="AK220" s="270">
        <v>0</v>
      </c>
      <c r="AL220" s="270">
        <v>0</v>
      </c>
      <c r="AN220" s="270">
        <v>1344743.0605728191</v>
      </c>
      <c r="AO220" s="270">
        <v>201225.86411033105</v>
      </c>
      <c r="AP220" s="284">
        <v>0.17597099959041329</v>
      </c>
    </row>
    <row r="221" spans="1:42" x14ac:dyDescent="0.2">
      <c r="A221" s="270">
        <v>426</v>
      </c>
      <c r="B221" s="279" t="s">
        <v>389</v>
      </c>
      <c r="C221" s="286">
        <v>426</v>
      </c>
      <c r="D221" s="281" t="s">
        <v>122</v>
      </c>
      <c r="E221" s="282">
        <v>82</v>
      </c>
      <c r="F221" s="270">
        <v>354919.18181818182</v>
      </c>
      <c r="G221" s="270">
        <v>0</v>
      </c>
      <c r="H221" s="270">
        <v>0</v>
      </c>
      <c r="I221" s="270">
        <v>0</v>
      </c>
      <c r="K221" s="270">
        <v>354919.18181818182</v>
      </c>
      <c r="L221" s="270">
        <v>114000</v>
      </c>
      <c r="M221" s="270">
        <v>6655.5</v>
      </c>
      <c r="N221" s="270">
        <v>0</v>
      </c>
      <c r="P221" s="270">
        <v>234263.68181818182</v>
      </c>
      <c r="Q221" s="270">
        <v>4328.2827050997785</v>
      </c>
      <c r="R221" s="270">
        <v>2856.8741685144123</v>
      </c>
      <c r="T221" s="270">
        <v>89</v>
      </c>
      <c r="U221" s="270">
        <v>381094.20382798865</v>
      </c>
      <c r="V221" s="270">
        <v>114000</v>
      </c>
      <c r="W221" s="270">
        <v>6532.58</v>
      </c>
      <c r="X221" s="270">
        <v>0</v>
      </c>
      <c r="Y221" s="270">
        <v>0</v>
      </c>
      <c r="Z221" s="270">
        <v>260561.62382798866</v>
      </c>
      <c r="AA221" s="270">
        <v>2927.6586946965017</v>
      </c>
      <c r="AB221" s="284">
        <v>2.4776914210014954E-2</v>
      </c>
      <c r="AC221" s="284">
        <v>0</v>
      </c>
      <c r="AE221" s="270">
        <v>0</v>
      </c>
      <c r="AF221" s="270">
        <v>381094.20382798865</v>
      </c>
      <c r="AH221" s="270">
        <v>26175.022009806824</v>
      </c>
      <c r="AJ221" s="284">
        <v>0</v>
      </c>
      <c r="AK221" s="270">
        <v>0</v>
      </c>
      <c r="AL221" s="270">
        <v>0</v>
      </c>
      <c r="AN221" s="270">
        <v>381094.20382798865</v>
      </c>
      <c r="AO221" s="270">
        <v>26175.022009806824</v>
      </c>
      <c r="AP221" s="284">
        <v>7.3749245886675627E-2</v>
      </c>
    </row>
    <row r="222" spans="1:42" x14ac:dyDescent="0.2">
      <c r="A222" s="270">
        <v>429</v>
      </c>
      <c r="B222" s="279" t="s">
        <v>390</v>
      </c>
      <c r="C222" s="286">
        <v>429</v>
      </c>
      <c r="D222" s="281" t="s">
        <v>122</v>
      </c>
      <c r="E222" s="282">
        <v>145</v>
      </c>
      <c r="F222" s="270">
        <v>545291.59887932532</v>
      </c>
      <c r="G222" s="270">
        <v>0</v>
      </c>
      <c r="H222" s="270">
        <v>0</v>
      </c>
      <c r="I222" s="270">
        <v>0</v>
      </c>
      <c r="K222" s="270">
        <v>545291.59887932532</v>
      </c>
      <c r="L222" s="270">
        <v>114000</v>
      </c>
      <c r="M222" s="270">
        <v>22071.61</v>
      </c>
      <c r="N222" s="270">
        <v>0</v>
      </c>
      <c r="P222" s="270">
        <v>409219.98887932533</v>
      </c>
      <c r="Q222" s="270">
        <v>3760.6317164091402</v>
      </c>
      <c r="R222" s="270">
        <v>2822.2068198574161</v>
      </c>
      <c r="T222" s="270">
        <v>186</v>
      </c>
      <c r="U222" s="270">
        <v>679999.18852682132</v>
      </c>
      <c r="V222" s="270">
        <v>114000</v>
      </c>
      <c r="W222" s="270">
        <v>22243.88</v>
      </c>
      <c r="X222" s="270">
        <v>0</v>
      </c>
      <c r="Y222" s="270">
        <v>0</v>
      </c>
      <c r="Z222" s="270">
        <v>543755.30852682132</v>
      </c>
      <c r="AA222" s="270">
        <v>2923.4156372409748</v>
      </c>
      <c r="AB222" s="284">
        <v>3.5861587702021053E-2</v>
      </c>
      <c r="AC222" s="284">
        <v>0</v>
      </c>
      <c r="AE222" s="270">
        <v>0</v>
      </c>
      <c r="AF222" s="270">
        <v>679999.18852682132</v>
      </c>
      <c r="AH222" s="270">
        <v>134707.589647496</v>
      </c>
      <c r="AJ222" s="284">
        <v>0</v>
      </c>
      <c r="AK222" s="270">
        <v>0</v>
      </c>
      <c r="AL222" s="270">
        <v>0</v>
      </c>
      <c r="AN222" s="270">
        <v>679999.18852682132</v>
      </c>
      <c r="AO222" s="270">
        <v>134707.589647496</v>
      </c>
      <c r="AP222" s="284">
        <v>0.24703771326084045</v>
      </c>
    </row>
    <row r="223" spans="1:42" x14ac:dyDescent="0.2">
      <c r="A223" s="270">
        <v>430</v>
      </c>
      <c r="B223" s="279" t="s">
        <v>391</v>
      </c>
      <c r="C223" s="286">
        <v>430</v>
      </c>
      <c r="D223" s="281" t="s">
        <v>122</v>
      </c>
      <c r="E223" s="282">
        <v>64</v>
      </c>
      <c r="F223" s="270">
        <v>311225.92200536199</v>
      </c>
      <c r="G223" s="270">
        <v>0</v>
      </c>
      <c r="H223" s="270">
        <v>0</v>
      </c>
      <c r="I223" s="270">
        <v>0</v>
      </c>
      <c r="K223" s="270">
        <v>311225.92200536199</v>
      </c>
      <c r="L223" s="270">
        <v>114000</v>
      </c>
      <c r="M223" s="270">
        <v>3746.7999999999997</v>
      </c>
      <c r="N223" s="270">
        <v>54606.141522029371</v>
      </c>
      <c r="P223" s="270">
        <v>138872.98048333265</v>
      </c>
      <c r="Q223" s="270">
        <v>4862.9050313337812</v>
      </c>
      <c r="R223" s="270">
        <v>2169.8903200520726</v>
      </c>
      <c r="T223" s="270">
        <v>68</v>
      </c>
      <c r="U223" s="270">
        <v>376466.74380774365</v>
      </c>
      <c r="V223" s="270">
        <v>114000</v>
      </c>
      <c r="W223" s="270">
        <v>3677.6</v>
      </c>
      <c r="X223" s="270">
        <v>54606.141522029371</v>
      </c>
      <c r="Y223" s="270">
        <v>0</v>
      </c>
      <c r="Z223" s="270">
        <v>204183.00228571426</v>
      </c>
      <c r="AA223" s="270">
        <v>3002.6912100840332</v>
      </c>
      <c r="AB223" s="284">
        <v>0.38379861061916493</v>
      </c>
      <c r="AC223" s="284">
        <v>0</v>
      </c>
      <c r="AE223" s="270">
        <v>0</v>
      </c>
      <c r="AF223" s="270">
        <v>376466.74380774365</v>
      </c>
      <c r="AH223" s="270">
        <v>65240.821802381659</v>
      </c>
      <c r="AJ223" s="284">
        <v>0.33839861061916493</v>
      </c>
      <c r="AK223" s="270">
        <v>-49931.575126108561</v>
      </c>
      <c r="AL223" s="270">
        <v>326535.16868163511</v>
      </c>
      <c r="AN223" s="270">
        <v>326535.16868163511</v>
      </c>
      <c r="AO223" s="270">
        <v>15309.24667627312</v>
      </c>
      <c r="AP223" s="284">
        <v>4.9190140003856631E-2</v>
      </c>
    </row>
    <row r="224" spans="1:42" x14ac:dyDescent="0.2">
      <c r="A224" s="270">
        <v>431</v>
      </c>
      <c r="B224" s="279" t="s">
        <v>392</v>
      </c>
      <c r="C224" s="286">
        <v>431</v>
      </c>
      <c r="D224" s="281" t="s">
        <v>122</v>
      </c>
      <c r="E224" s="282">
        <v>375.5</v>
      </c>
      <c r="F224" s="270">
        <v>1348006.8181185019</v>
      </c>
      <c r="G224" s="270">
        <v>0</v>
      </c>
      <c r="H224" s="270">
        <v>0</v>
      </c>
      <c r="I224" s="270">
        <v>0</v>
      </c>
      <c r="K224" s="270">
        <v>1348006.8181185019</v>
      </c>
      <c r="L224" s="270">
        <v>114000</v>
      </c>
      <c r="M224" s="270">
        <v>27608</v>
      </c>
      <c r="N224" s="270">
        <v>0</v>
      </c>
      <c r="P224" s="270">
        <v>1206398.8181185019</v>
      </c>
      <c r="Q224" s="270">
        <v>3589.8983172263702</v>
      </c>
      <c r="R224" s="270">
        <v>3212.7798085712434</v>
      </c>
      <c r="T224" s="270">
        <v>398</v>
      </c>
      <c r="U224" s="270">
        <v>1470565.9873259543</v>
      </c>
      <c r="V224" s="270">
        <v>114000</v>
      </c>
      <c r="W224" s="270">
        <v>27335</v>
      </c>
      <c r="X224" s="270">
        <v>0</v>
      </c>
      <c r="Y224" s="270">
        <v>0</v>
      </c>
      <c r="Z224" s="270">
        <v>1329230.9873259543</v>
      </c>
      <c r="AA224" s="270">
        <v>3339.7763500652118</v>
      </c>
      <c r="AB224" s="284">
        <v>3.952855441731784E-2</v>
      </c>
      <c r="AC224" s="284">
        <v>0</v>
      </c>
      <c r="AE224" s="270">
        <v>0</v>
      </c>
      <c r="AF224" s="270">
        <v>1470565.9873259543</v>
      </c>
      <c r="AH224" s="270">
        <v>122559.16920745233</v>
      </c>
      <c r="AJ224" s="284">
        <v>0</v>
      </c>
      <c r="AK224" s="270">
        <v>0</v>
      </c>
      <c r="AL224" s="270">
        <v>0</v>
      </c>
      <c r="AN224" s="270">
        <v>1470565.9873259543</v>
      </c>
      <c r="AO224" s="270">
        <v>122559.16920745233</v>
      </c>
      <c r="AP224" s="284">
        <v>9.0918805127792962E-2</v>
      </c>
    </row>
    <row r="225" spans="1:42" x14ac:dyDescent="0.2">
      <c r="A225" s="270">
        <v>432</v>
      </c>
      <c r="B225" s="279" t="s">
        <v>393</v>
      </c>
      <c r="C225" s="286">
        <v>432</v>
      </c>
      <c r="D225" s="281" t="s">
        <v>122</v>
      </c>
      <c r="E225" s="282">
        <v>75</v>
      </c>
      <c r="F225" s="270">
        <v>367297.39198131766</v>
      </c>
      <c r="G225" s="270">
        <v>0</v>
      </c>
      <c r="H225" s="270">
        <v>0</v>
      </c>
      <c r="I225" s="270">
        <v>0</v>
      </c>
      <c r="K225" s="270">
        <v>367297.39198131766</v>
      </c>
      <c r="L225" s="270">
        <v>114000</v>
      </c>
      <c r="M225" s="270">
        <v>448.63</v>
      </c>
      <c r="N225" s="270">
        <v>0</v>
      </c>
      <c r="P225" s="270">
        <v>252848.76198131766</v>
      </c>
      <c r="Q225" s="270">
        <v>4897.2985597509023</v>
      </c>
      <c r="R225" s="270">
        <v>3371.3168264175688</v>
      </c>
      <c r="T225" s="270">
        <v>83</v>
      </c>
      <c r="U225" s="270">
        <v>359044.95066337421</v>
      </c>
      <c r="V225" s="270">
        <v>114000</v>
      </c>
      <c r="W225" s="270">
        <v>452.27</v>
      </c>
      <c r="X225" s="270">
        <v>0</v>
      </c>
      <c r="Y225" s="270">
        <v>0</v>
      </c>
      <c r="Z225" s="270">
        <v>244592.68066337422</v>
      </c>
      <c r="AA225" s="270">
        <v>2946.8997670286053</v>
      </c>
      <c r="AB225" s="284">
        <v>-0.1258905885270824</v>
      </c>
      <c r="AC225" s="284">
        <v>0.1108905885270824</v>
      </c>
      <c r="AE225" s="270">
        <v>31029.326480394095</v>
      </c>
      <c r="AF225" s="270">
        <v>390074.27714376833</v>
      </c>
      <c r="AH225" s="270">
        <v>22776.885162450664</v>
      </c>
      <c r="AJ225" s="284">
        <v>0</v>
      </c>
      <c r="AK225" s="270">
        <v>0</v>
      </c>
      <c r="AL225" s="270">
        <v>0</v>
      </c>
      <c r="AN225" s="270">
        <v>390074.27714376833</v>
      </c>
      <c r="AO225" s="270">
        <v>22776.885162450664</v>
      </c>
      <c r="AP225" s="284">
        <v>6.2012106973003488E-2</v>
      </c>
    </row>
    <row r="226" spans="1:42" x14ac:dyDescent="0.2">
      <c r="A226" s="270">
        <v>436</v>
      </c>
      <c r="B226" s="279" t="s">
        <v>394</v>
      </c>
      <c r="C226" s="286">
        <v>436</v>
      </c>
      <c r="D226" s="281" t="s">
        <v>122</v>
      </c>
      <c r="E226" s="282">
        <v>270</v>
      </c>
      <c r="F226" s="270">
        <v>904853.82205200102</v>
      </c>
      <c r="G226" s="270">
        <v>0</v>
      </c>
      <c r="H226" s="270">
        <v>0</v>
      </c>
      <c r="I226" s="270">
        <v>0</v>
      </c>
      <c r="K226" s="270">
        <v>904853.82205200102</v>
      </c>
      <c r="L226" s="270">
        <v>114000</v>
      </c>
      <c r="M226" s="270">
        <v>17994.5</v>
      </c>
      <c r="N226" s="270">
        <v>0</v>
      </c>
      <c r="P226" s="270">
        <v>772859.32205200102</v>
      </c>
      <c r="Q226" s="270">
        <v>3351.3104520444481</v>
      </c>
      <c r="R226" s="270">
        <v>2862.4419335259299</v>
      </c>
      <c r="T226" s="270">
        <v>268</v>
      </c>
      <c r="U226" s="270">
        <v>927550.63970493583</v>
      </c>
      <c r="V226" s="270">
        <v>114000</v>
      </c>
      <c r="W226" s="270">
        <v>18140.5</v>
      </c>
      <c r="X226" s="270">
        <v>0</v>
      </c>
      <c r="Y226" s="270">
        <v>0</v>
      </c>
      <c r="Z226" s="270">
        <v>795410.13970493583</v>
      </c>
      <c r="AA226" s="270">
        <v>2967.9482824811039</v>
      </c>
      <c r="AB226" s="284">
        <v>3.6858860862624451E-2</v>
      </c>
      <c r="AC226" s="284">
        <v>0</v>
      </c>
      <c r="AE226" s="270">
        <v>0</v>
      </c>
      <c r="AF226" s="270">
        <v>927550.63970493583</v>
      </c>
      <c r="AH226" s="270">
        <v>22696.817652934813</v>
      </c>
      <c r="AJ226" s="284">
        <v>0</v>
      </c>
      <c r="AK226" s="270">
        <v>0</v>
      </c>
      <c r="AL226" s="270">
        <v>0</v>
      </c>
      <c r="AN226" s="270">
        <v>927550.63970493583</v>
      </c>
      <c r="AO226" s="270">
        <v>22696.817652934813</v>
      </c>
      <c r="AP226" s="284">
        <v>2.508340805972796E-2</v>
      </c>
    </row>
    <row r="227" spans="1:42" x14ac:dyDescent="0.2">
      <c r="A227" s="270">
        <v>437</v>
      </c>
      <c r="B227" s="279" t="s">
        <v>395</v>
      </c>
      <c r="C227" s="286">
        <v>437</v>
      </c>
      <c r="D227" s="281" t="s">
        <v>122</v>
      </c>
      <c r="E227" s="282">
        <v>81</v>
      </c>
      <c r="F227" s="270">
        <v>374099.23642959964</v>
      </c>
      <c r="G227" s="270">
        <v>0</v>
      </c>
      <c r="H227" s="270">
        <v>0</v>
      </c>
      <c r="I227" s="270">
        <v>0</v>
      </c>
      <c r="K227" s="270">
        <v>374099.23642959964</v>
      </c>
      <c r="L227" s="270">
        <v>114000</v>
      </c>
      <c r="M227" s="270">
        <v>887.4</v>
      </c>
      <c r="N227" s="270">
        <v>46595.460614152202</v>
      </c>
      <c r="P227" s="270">
        <v>212616.37581544745</v>
      </c>
      <c r="Q227" s="270">
        <v>4618.509091723452</v>
      </c>
      <c r="R227" s="270">
        <v>2624.893528585771</v>
      </c>
      <c r="T227" s="270">
        <v>80</v>
      </c>
      <c r="U227" s="270">
        <v>406073.97110008571</v>
      </c>
      <c r="V227" s="270">
        <v>114000</v>
      </c>
      <c r="W227" s="270">
        <v>894.6</v>
      </c>
      <c r="X227" s="270">
        <v>46595.460614152202</v>
      </c>
      <c r="Y227" s="270">
        <v>0</v>
      </c>
      <c r="Z227" s="270">
        <v>244583.91048593353</v>
      </c>
      <c r="AA227" s="270">
        <v>3057.298881074169</v>
      </c>
      <c r="AB227" s="284">
        <v>0.16473253020718426</v>
      </c>
      <c r="AC227" s="284">
        <v>0</v>
      </c>
      <c r="AE227" s="270">
        <v>0</v>
      </c>
      <c r="AF227" s="270">
        <v>406073.97110008571</v>
      </c>
      <c r="AH227" s="270">
        <v>31974.734670486068</v>
      </c>
      <c r="AJ227" s="284">
        <v>0.11933253020718426</v>
      </c>
      <c r="AK227" s="270">
        <v>-25058.81490324832</v>
      </c>
      <c r="AL227" s="270">
        <v>381015.15619683737</v>
      </c>
      <c r="AN227" s="270">
        <v>381015.15619683737</v>
      </c>
      <c r="AO227" s="270">
        <v>6915.919767237734</v>
      </c>
      <c r="AP227" s="284">
        <v>1.8486858816508748E-2</v>
      </c>
    </row>
    <row r="228" spans="1:42" x14ac:dyDescent="0.2">
      <c r="A228" s="270">
        <v>440</v>
      </c>
      <c r="B228" s="279" t="s">
        <v>396</v>
      </c>
      <c r="C228" s="286">
        <v>440</v>
      </c>
      <c r="D228" s="281" t="s">
        <v>122</v>
      </c>
      <c r="E228" s="282">
        <v>154</v>
      </c>
      <c r="F228" s="270">
        <v>589586.42982456135</v>
      </c>
      <c r="G228" s="270">
        <v>0</v>
      </c>
      <c r="H228" s="270">
        <v>0</v>
      </c>
      <c r="I228" s="270">
        <v>0</v>
      </c>
      <c r="K228" s="270">
        <v>589586.42982456135</v>
      </c>
      <c r="L228" s="270">
        <v>114000</v>
      </c>
      <c r="M228" s="270">
        <v>12078.5</v>
      </c>
      <c r="N228" s="270">
        <v>0</v>
      </c>
      <c r="P228" s="270">
        <v>463507.92982456135</v>
      </c>
      <c r="Q228" s="270">
        <v>3828.4833105490998</v>
      </c>
      <c r="R228" s="270">
        <v>3009.791752107541</v>
      </c>
      <c r="T228" s="270">
        <v>150</v>
      </c>
      <c r="U228" s="270">
        <v>585787.06744186045</v>
      </c>
      <c r="V228" s="270">
        <v>114000</v>
      </c>
      <c r="W228" s="270">
        <v>2435.3000000000002</v>
      </c>
      <c r="X228" s="270">
        <v>0</v>
      </c>
      <c r="Y228" s="270">
        <v>0</v>
      </c>
      <c r="Z228" s="270">
        <v>469351.76744186046</v>
      </c>
      <c r="AA228" s="270">
        <v>3129.0117829457363</v>
      </c>
      <c r="AB228" s="284">
        <v>3.9610724148843202E-2</v>
      </c>
      <c r="AC228" s="284">
        <v>0</v>
      </c>
      <c r="AE228" s="270">
        <v>0</v>
      </c>
      <c r="AF228" s="270">
        <v>585787.06744186045</v>
      </c>
      <c r="AH228" s="270">
        <v>-3799.3623827008996</v>
      </c>
      <c r="AJ228" s="284">
        <v>0</v>
      </c>
      <c r="AK228" s="270">
        <v>0</v>
      </c>
      <c r="AL228" s="270">
        <v>0</v>
      </c>
      <c r="AN228" s="270">
        <v>585787.06744186045</v>
      </c>
      <c r="AO228" s="270">
        <v>-3799.3623827008996</v>
      </c>
      <c r="AP228" s="284">
        <v>-6.4441143664575968E-3</v>
      </c>
    </row>
    <row r="229" spans="1:42" x14ac:dyDescent="0.2">
      <c r="A229" s="270">
        <v>441</v>
      </c>
      <c r="B229" s="279" t="s">
        <v>397</v>
      </c>
      <c r="C229" s="286">
        <v>441</v>
      </c>
      <c r="D229" s="281" t="s">
        <v>122</v>
      </c>
      <c r="E229" s="282">
        <v>202</v>
      </c>
      <c r="F229" s="270">
        <v>693691.28937891312</v>
      </c>
      <c r="G229" s="270">
        <v>0</v>
      </c>
      <c r="H229" s="270">
        <v>0</v>
      </c>
      <c r="I229" s="270">
        <v>0</v>
      </c>
      <c r="K229" s="270">
        <v>693691.28937891312</v>
      </c>
      <c r="L229" s="270">
        <v>114000</v>
      </c>
      <c r="M229" s="270">
        <v>8134.5</v>
      </c>
      <c r="N229" s="270">
        <v>0</v>
      </c>
      <c r="P229" s="270">
        <v>571556.78937891312</v>
      </c>
      <c r="Q229" s="270">
        <v>3434.1152939550157</v>
      </c>
      <c r="R229" s="270">
        <v>2829.4890563312529</v>
      </c>
      <c r="T229" s="270">
        <v>201</v>
      </c>
      <c r="U229" s="270">
        <v>708925.4944961241</v>
      </c>
      <c r="V229" s="270">
        <v>114000</v>
      </c>
      <c r="W229" s="270">
        <v>8226.2099999999991</v>
      </c>
      <c r="X229" s="270">
        <v>0</v>
      </c>
      <c r="Y229" s="270">
        <v>0</v>
      </c>
      <c r="Z229" s="270">
        <v>586699.28449612414</v>
      </c>
      <c r="AA229" s="270">
        <v>2918.9019129160406</v>
      </c>
      <c r="AB229" s="284">
        <v>3.1600354270576836E-2</v>
      </c>
      <c r="AC229" s="284">
        <v>0</v>
      </c>
      <c r="AE229" s="270">
        <v>0</v>
      </c>
      <c r="AF229" s="270">
        <v>708925.4944961241</v>
      </c>
      <c r="AH229" s="270">
        <v>15234.205117210979</v>
      </c>
      <c r="AJ229" s="284">
        <v>0</v>
      </c>
      <c r="AK229" s="270">
        <v>0</v>
      </c>
      <c r="AL229" s="270">
        <v>0</v>
      </c>
      <c r="AN229" s="270">
        <v>708925.4944961241</v>
      </c>
      <c r="AO229" s="270">
        <v>15234.205117210979</v>
      </c>
      <c r="AP229" s="284">
        <v>2.1961073103355114E-2</v>
      </c>
    </row>
    <row r="230" spans="1:42" x14ac:dyDescent="0.2">
      <c r="A230" s="270">
        <v>442</v>
      </c>
      <c r="B230" s="279" t="s">
        <v>398</v>
      </c>
      <c r="C230" s="286">
        <v>442</v>
      </c>
      <c r="D230" s="281" t="s">
        <v>122</v>
      </c>
      <c r="E230" s="282">
        <v>495</v>
      </c>
      <c r="F230" s="270">
        <v>1710960.4106172239</v>
      </c>
      <c r="G230" s="270">
        <v>0</v>
      </c>
      <c r="H230" s="270">
        <v>0</v>
      </c>
      <c r="I230" s="270">
        <v>0</v>
      </c>
      <c r="K230" s="270">
        <v>1710960.4106172239</v>
      </c>
      <c r="L230" s="270">
        <v>114000</v>
      </c>
      <c r="M230" s="270">
        <v>17624.75</v>
      </c>
      <c r="N230" s="270">
        <v>0</v>
      </c>
      <c r="P230" s="270">
        <v>1579335.6606172239</v>
      </c>
      <c r="Q230" s="270">
        <v>3456.4856780145938</v>
      </c>
      <c r="R230" s="270">
        <v>3190.5770921560079</v>
      </c>
      <c r="T230" s="270">
        <v>470</v>
      </c>
      <c r="U230" s="270">
        <v>1662779.6409428231</v>
      </c>
      <c r="V230" s="270">
        <v>114000</v>
      </c>
      <c r="W230" s="270">
        <v>17767.75</v>
      </c>
      <c r="X230" s="270">
        <v>0</v>
      </c>
      <c r="Y230" s="270">
        <v>0</v>
      </c>
      <c r="Z230" s="270">
        <v>1531011.8909428231</v>
      </c>
      <c r="AA230" s="270">
        <v>3257.4721083889854</v>
      </c>
      <c r="AB230" s="284">
        <v>2.0966431557926619E-2</v>
      </c>
      <c r="AC230" s="284">
        <v>0</v>
      </c>
      <c r="AE230" s="270">
        <v>0</v>
      </c>
      <c r="AF230" s="270">
        <v>1662779.6409428231</v>
      </c>
      <c r="AH230" s="270">
        <v>-48180.769674400799</v>
      </c>
      <c r="AJ230" s="284">
        <v>0</v>
      </c>
      <c r="AK230" s="270">
        <v>0</v>
      </c>
      <c r="AL230" s="270">
        <v>0</v>
      </c>
      <c r="AN230" s="270">
        <v>1662779.6409428231</v>
      </c>
      <c r="AO230" s="270">
        <v>-48180.769674400799</v>
      </c>
      <c r="AP230" s="284">
        <v>-2.8160072772823379E-2</v>
      </c>
    </row>
    <row r="231" spans="1:42" x14ac:dyDescent="0.2">
      <c r="A231" s="270">
        <v>443</v>
      </c>
      <c r="B231" s="279" t="s">
        <v>399</v>
      </c>
      <c r="C231" s="286">
        <v>443</v>
      </c>
      <c r="D231" s="281" t="s">
        <v>122</v>
      </c>
      <c r="E231" s="282">
        <v>232</v>
      </c>
      <c r="F231" s="270">
        <v>915072.99393253808</v>
      </c>
      <c r="G231" s="270">
        <v>0</v>
      </c>
      <c r="H231" s="270">
        <v>0</v>
      </c>
      <c r="I231" s="270">
        <v>0</v>
      </c>
      <c r="K231" s="270">
        <v>915072.99393253808</v>
      </c>
      <c r="L231" s="270">
        <v>114000</v>
      </c>
      <c r="M231" s="270">
        <v>10229.75</v>
      </c>
      <c r="N231" s="270">
        <v>0</v>
      </c>
      <c r="P231" s="270">
        <v>790843.24393253808</v>
      </c>
      <c r="Q231" s="270">
        <v>3944.28014626094</v>
      </c>
      <c r="R231" s="270">
        <v>3408.8070859161126</v>
      </c>
      <c r="T231" s="270">
        <v>248</v>
      </c>
      <c r="U231" s="270">
        <v>976957.5890074668</v>
      </c>
      <c r="V231" s="270">
        <v>114000</v>
      </c>
      <c r="W231" s="270">
        <v>10811.46</v>
      </c>
      <c r="X231" s="270">
        <v>0</v>
      </c>
      <c r="Y231" s="270">
        <v>0</v>
      </c>
      <c r="Z231" s="270">
        <v>852146.12900746684</v>
      </c>
      <c r="AA231" s="270">
        <v>3436.0731008365597</v>
      </c>
      <c r="AB231" s="284">
        <v>7.9986969732314429E-3</v>
      </c>
      <c r="AC231" s="284">
        <v>0</v>
      </c>
      <c r="AE231" s="270">
        <v>0</v>
      </c>
      <c r="AF231" s="270">
        <v>976957.5890074668</v>
      </c>
      <c r="AH231" s="270">
        <v>61884.595074928715</v>
      </c>
      <c r="AJ231" s="284">
        <v>0</v>
      </c>
      <c r="AK231" s="270">
        <v>0</v>
      </c>
      <c r="AL231" s="270">
        <v>0</v>
      </c>
      <c r="AN231" s="270">
        <v>976957.5890074668</v>
      </c>
      <c r="AO231" s="270">
        <v>61884.595074928715</v>
      </c>
      <c r="AP231" s="284">
        <v>6.7628042227515492E-2</v>
      </c>
    </row>
    <row r="232" spans="1:42" x14ac:dyDescent="0.2">
      <c r="A232" s="270">
        <v>444</v>
      </c>
      <c r="B232" s="279" t="s">
        <v>400</v>
      </c>
      <c r="C232" s="286">
        <v>444</v>
      </c>
      <c r="D232" s="281" t="s">
        <v>122</v>
      </c>
      <c r="E232" s="282">
        <v>128.41999999999999</v>
      </c>
      <c r="F232" s="270">
        <v>478577.8520045742</v>
      </c>
      <c r="G232" s="270">
        <v>0</v>
      </c>
      <c r="H232" s="270">
        <v>0</v>
      </c>
      <c r="I232" s="270">
        <v>0</v>
      </c>
      <c r="K232" s="270">
        <v>478577.8520045742</v>
      </c>
      <c r="L232" s="270">
        <v>114000</v>
      </c>
      <c r="M232" s="270">
        <v>6162.5</v>
      </c>
      <c r="N232" s="270">
        <v>0</v>
      </c>
      <c r="P232" s="270">
        <v>358415.3520045742</v>
      </c>
      <c r="Q232" s="270">
        <v>3726.6613611943176</v>
      </c>
      <c r="R232" s="270">
        <v>2790.9620931675304</v>
      </c>
      <c r="T232" s="270">
        <v>142</v>
      </c>
      <c r="U232" s="270">
        <v>533793.6509328878</v>
      </c>
      <c r="V232" s="270">
        <v>114000</v>
      </c>
      <c r="W232" s="270">
        <v>9070.25</v>
      </c>
      <c r="X232" s="270">
        <v>0</v>
      </c>
      <c r="Y232" s="270">
        <v>0</v>
      </c>
      <c r="Z232" s="270">
        <v>410723.4009328878</v>
      </c>
      <c r="AA232" s="270">
        <v>2892.4183164287874</v>
      </c>
      <c r="AB232" s="284">
        <v>3.6351702342940787E-2</v>
      </c>
      <c r="AC232" s="284">
        <v>0</v>
      </c>
      <c r="AE232" s="270">
        <v>0</v>
      </c>
      <c r="AF232" s="270">
        <v>533793.6509328878</v>
      </c>
      <c r="AH232" s="270">
        <v>55215.798928313598</v>
      </c>
      <c r="AJ232" s="284">
        <v>0</v>
      </c>
      <c r="AK232" s="270">
        <v>0</v>
      </c>
      <c r="AL232" s="270">
        <v>0</v>
      </c>
      <c r="AN232" s="270">
        <v>533793.6509328878</v>
      </c>
      <c r="AO232" s="270">
        <v>55215.798928313598</v>
      </c>
      <c r="AP232" s="284">
        <v>0.11537474769681956</v>
      </c>
    </row>
    <row r="233" spans="1:42" x14ac:dyDescent="0.2">
      <c r="A233" s="270">
        <v>445</v>
      </c>
      <c r="B233" s="279" t="s">
        <v>401</v>
      </c>
      <c r="C233" s="286">
        <v>445</v>
      </c>
      <c r="D233" s="281" t="s">
        <v>122</v>
      </c>
      <c r="E233" s="282">
        <v>141</v>
      </c>
      <c r="F233" s="270">
        <v>530117.27288135595</v>
      </c>
      <c r="G233" s="270">
        <v>0</v>
      </c>
      <c r="H233" s="270">
        <v>0</v>
      </c>
      <c r="I233" s="270">
        <v>0</v>
      </c>
      <c r="K233" s="270">
        <v>530117.27288135595</v>
      </c>
      <c r="L233" s="270">
        <v>114000</v>
      </c>
      <c r="M233" s="270">
        <v>4338.4000000000005</v>
      </c>
      <c r="N233" s="270">
        <v>0</v>
      </c>
      <c r="P233" s="270">
        <v>411778.87288135593</v>
      </c>
      <c r="Q233" s="270">
        <v>3759.6969707897583</v>
      </c>
      <c r="R233" s="270">
        <v>2920.4175381656451</v>
      </c>
      <c r="T233" s="270">
        <v>142</v>
      </c>
      <c r="U233" s="270">
        <v>609238.60760152899</v>
      </c>
      <c r="V233" s="270">
        <v>114000</v>
      </c>
      <c r="W233" s="270">
        <v>4258.2700000000004</v>
      </c>
      <c r="X233" s="270">
        <v>0</v>
      </c>
      <c r="Y233" s="270">
        <v>0</v>
      </c>
      <c r="Z233" s="270">
        <v>490980.33760152897</v>
      </c>
      <c r="AA233" s="270">
        <v>3457.6080112783729</v>
      </c>
      <c r="AB233" s="284">
        <v>0.18394303762815528</v>
      </c>
      <c r="AC233" s="284">
        <v>0</v>
      </c>
      <c r="AE233" s="270">
        <v>0</v>
      </c>
      <c r="AF233" s="270">
        <v>609238.60760152899</v>
      </c>
      <c r="AH233" s="270">
        <v>79121.334720173036</v>
      </c>
      <c r="AJ233" s="284">
        <v>0.13854303762815529</v>
      </c>
      <c r="AK233" s="270">
        <v>-57453.699396961078</v>
      </c>
      <c r="AL233" s="270">
        <v>551784.90820456785</v>
      </c>
      <c r="AN233" s="270">
        <v>551784.90820456785</v>
      </c>
      <c r="AO233" s="270">
        <v>21667.6353232119</v>
      </c>
      <c r="AP233" s="284">
        <v>4.0873286783208201E-2</v>
      </c>
    </row>
    <row r="234" spans="1:42" x14ac:dyDescent="0.2">
      <c r="A234" s="270">
        <v>446</v>
      </c>
      <c r="B234" s="279" t="s">
        <v>402</v>
      </c>
      <c r="C234" s="286">
        <v>446</v>
      </c>
      <c r="D234" s="281" t="s">
        <v>122</v>
      </c>
      <c r="E234" s="282">
        <v>125.5</v>
      </c>
      <c r="F234" s="270">
        <v>491699.70778803463</v>
      </c>
      <c r="G234" s="270">
        <v>0</v>
      </c>
      <c r="H234" s="270">
        <v>0</v>
      </c>
      <c r="I234" s="270">
        <v>0</v>
      </c>
      <c r="K234" s="270">
        <v>491699.70778803463</v>
      </c>
      <c r="L234" s="270">
        <v>114000</v>
      </c>
      <c r="M234" s="270">
        <v>7271.75</v>
      </c>
      <c r="N234" s="270">
        <v>1148.1975967957103</v>
      </c>
      <c r="P234" s="270">
        <v>369279.76019123895</v>
      </c>
      <c r="Q234" s="270">
        <v>3917.9259584703955</v>
      </c>
      <c r="R234" s="270">
        <v>2942.4682086951311</v>
      </c>
      <c r="T234" s="270">
        <v>148.08000000000001</v>
      </c>
      <c r="U234" s="270">
        <v>560156.81597259094</v>
      </c>
      <c r="V234" s="270">
        <v>114000</v>
      </c>
      <c r="W234" s="270">
        <v>7137.44</v>
      </c>
      <c r="X234" s="270">
        <v>1148.1975967957103</v>
      </c>
      <c r="Y234" s="270">
        <v>0</v>
      </c>
      <c r="Z234" s="270">
        <v>437871.17837579525</v>
      </c>
      <c r="AA234" s="270">
        <v>2956.9906697447004</v>
      </c>
      <c r="AB234" s="284">
        <v>4.9354691434404458E-3</v>
      </c>
      <c r="AC234" s="284">
        <v>0</v>
      </c>
      <c r="AE234" s="270">
        <v>0</v>
      </c>
      <c r="AF234" s="270">
        <v>560156.81597259094</v>
      </c>
      <c r="AH234" s="270">
        <v>68457.108184556302</v>
      </c>
      <c r="AJ234" s="284">
        <v>0</v>
      </c>
      <c r="AK234" s="270">
        <v>0</v>
      </c>
      <c r="AL234" s="270">
        <v>0</v>
      </c>
      <c r="AN234" s="270">
        <v>560156.81597259094</v>
      </c>
      <c r="AO234" s="270">
        <v>68457.108184556302</v>
      </c>
      <c r="AP234" s="284">
        <v>0.13922544004046322</v>
      </c>
    </row>
    <row r="235" spans="1:42" x14ac:dyDescent="0.2">
      <c r="A235" s="270">
        <v>447</v>
      </c>
      <c r="B235" s="279" t="s">
        <v>403</v>
      </c>
      <c r="C235" s="286">
        <v>447</v>
      </c>
      <c r="D235" s="281" t="s">
        <v>122</v>
      </c>
      <c r="E235" s="282">
        <v>233</v>
      </c>
      <c r="F235" s="270">
        <v>829732.87800865993</v>
      </c>
      <c r="G235" s="270">
        <v>0</v>
      </c>
      <c r="H235" s="270">
        <v>0</v>
      </c>
      <c r="I235" s="270">
        <v>0</v>
      </c>
      <c r="K235" s="270">
        <v>829732.87800865993</v>
      </c>
      <c r="L235" s="270">
        <v>114000</v>
      </c>
      <c r="M235" s="270">
        <v>19227</v>
      </c>
      <c r="N235" s="270">
        <v>0</v>
      </c>
      <c r="P235" s="270">
        <v>696505.87800865993</v>
      </c>
      <c r="Q235" s="270">
        <v>3561.0853133418882</v>
      </c>
      <c r="R235" s="270">
        <v>2989.2956137710726</v>
      </c>
      <c r="T235" s="270">
        <v>243</v>
      </c>
      <c r="U235" s="270">
        <v>858345.34803726338</v>
      </c>
      <c r="V235" s="270">
        <v>114000</v>
      </c>
      <c r="W235" s="270">
        <v>3876.6</v>
      </c>
      <c r="X235" s="270">
        <v>0</v>
      </c>
      <c r="Y235" s="270">
        <v>0</v>
      </c>
      <c r="Z235" s="270">
        <v>740468.7480372634</v>
      </c>
      <c r="AA235" s="270">
        <v>3047.196493980508</v>
      </c>
      <c r="AB235" s="284">
        <v>1.9369405937204036E-2</v>
      </c>
      <c r="AC235" s="284">
        <v>0</v>
      </c>
      <c r="AE235" s="270">
        <v>0</v>
      </c>
      <c r="AF235" s="270">
        <v>858345.34803726338</v>
      </c>
      <c r="AH235" s="270">
        <v>28612.470028603449</v>
      </c>
      <c r="AJ235" s="284">
        <v>0</v>
      </c>
      <c r="AK235" s="270">
        <v>0</v>
      </c>
      <c r="AL235" s="270">
        <v>0</v>
      </c>
      <c r="AN235" s="270">
        <v>858345.34803726338</v>
      </c>
      <c r="AO235" s="270">
        <v>28612.470028603449</v>
      </c>
      <c r="AP235" s="284">
        <v>3.4483953555357154E-2</v>
      </c>
    </row>
    <row r="236" spans="1:42" x14ac:dyDescent="0.2">
      <c r="A236" s="270">
        <v>448</v>
      </c>
      <c r="B236" s="279" t="s">
        <v>404</v>
      </c>
      <c r="C236" s="286">
        <v>448</v>
      </c>
      <c r="D236" s="281" t="s">
        <v>122</v>
      </c>
      <c r="E236" s="282">
        <v>78</v>
      </c>
      <c r="F236" s="270">
        <v>372773.77407675539</v>
      </c>
      <c r="G236" s="270">
        <v>0</v>
      </c>
      <c r="H236" s="270">
        <v>0</v>
      </c>
      <c r="I236" s="270">
        <v>0</v>
      </c>
      <c r="K236" s="270">
        <v>372773.77407675539</v>
      </c>
      <c r="L236" s="270">
        <v>114000</v>
      </c>
      <c r="M236" s="270">
        <v>8997.25</v>
      </c>
      <c r="N236" s="270">
        <v>48598.130841121492</v>
      </c>
      <c r="P236" s="270">
        <v>201178.39323563391</v>
      </c>
      <c r="Q236" s="270">
        <v>4779.1509497019924</v>
      </c>
      <c r="R236" s="270">
        <v>2579.2101696876143</v>
      </c>
      <c r="T236" s="270">
        <v>77</v>
      </c>
      <c r="U236" s="270">
        <v>401419.98571917025</v>
      </c>
      <c r="V236" s="270">
        <v>114000</v>
      </c>
      <c r="W236" s="270">
        <v>9070.25</v>
      </c>
      <c r="X236" s="270">
        <v>48598.130841121492</v>
      </c>
      <c r="Y236" s="270">
        <v>0</v>
      </c>
      <c r="Z236" s="270">
        <v>229751.60487804876</v>
      </c>
      <c r="AA236" s="270">
        <v>2983.7870763382957</v>
      </c>
      <c r="AB236" s="284">
        <v>0.15686077521153791</v>
      </c>
      <c r="AC236" s="284">
        <v>0</v>
      </c>
      <c r="AE236" s="270">
        <v>0</v>
      </c>
      <c r="AF236" s="270">
        <v>401419.98571917025</v>
      </c>
      <c r="AH236" s="270">
        <v>28646.211642414855</v>
      </c>
      <c r="AJ236" s="284">
        <v>0.11146077521153791</v>
      </c>
      <c r="AK236" s="270">
        <v>-22136.018900908508</v>
      </c>
      <c r="AL236" s="270">
        <v>379283.96681826172</v>
      </c>
      <c r="AN236" s="270">
        <v>379283.96681826172</v>
      </c>
      <c r="AO236" s="270">
        <v>6510.1927415063255</v>
      </c>
      <c r="AP236" s="284">
        <v>1.746419194223104E-2</v>
      </c>
    </row>
    <row r="237" spans="1:42" x14ac:dyDescent="0.2">
      <c r="A237" s="270">
        <v>449</v>
      </c>
      <c r="B237" s="279" t="s">
        <v>405</v>
      </c>
      <c r="C237" s="286">
        <v>449</v>
      </c>
      <c r="D237" s="281" t="s">
        <v>122</v>
      </c>
      <c r="E237" s="282">
        <v>71.58</v>
      </c>
      <c r="F237" s="270">
        <v>326822.593432736</v>
      </c>
      <c r="G237" s="270">
        <v>0</v>
      </c>
      <c r="H237" s="270">
        <v>0</v>
      </c>
      <c r="I237" s="270">
        <v>0</v>
      </c>
      <c r="K237" s="270">
        <v>326822.593432736</v>
      </c>
      <c r="L237" s="270">
        <v>114000</v>
      </c>
      <c r="M237" s="270">
        <v>6409</v>
      </c>
      <c r="N237" s="270">
        <v>0</v>
      </c>
      <c r="P237" s="270">
        <v>206413.593432736</v>
      </c>
      <c r="Q237" s="270">
        <v>4565.8367341818384</v>
      </c>
      <c r="R237" s="270">
        <v>2883.6769130027383</v>
      </c>
      <c r="T237" s="270">
        <v>72</v>
      </c>
      <c r="U237" s="270">
        <v>331845.42398038809</v>
      </c>
      <c r="V237" s="270">
        <v>114000</v>
      </c>
      <c r="W237" s="270">
        <v>6290.63</v>
      </c>
      <c r="X237" s="270">
        <v>0</v>
      </c>
      <c r="Y237" s="270">
        <v>0</v>
      </c>
      <c r="Z237" s="270">
        <v>211554.79398038809</v>
      </c>
      <c r="AA237" s="270">
        <v>2938.2610275053903</v>
      </c>
      <c r="AB237" s="284">
        <v>1.8928651214887401E-2</v>
      </c>
      <c r="AC237" s="284">
        <v>0</v>
      </c>
      <c r="AE237" s="270">
        <v>0</v>
      </c>
      <c r="AF237" s="270">
        <v>331845.42398038809</v>
      </c>
      <c r="AH237" s="270">
        <v>5022.8305476520909</v>
      </c>
      <c r="AJ237" s="284">
        <v>0</v>
      </c>
      <c r="AK237" s="270">
        <v>0</v>
      </c>
      <c r="AL237" s="270">
        <v>0</v>
      </c>
      <c r="AN237" s="270">
        <v>331845.42398038809</v>
      </c>
      <c r="AO237" s="270">
        <v>5022.8305476520909</v>
      </c>
      <c r="AP237" s="284">
        <v>1.5368675999096278E-2</v>
      </c>
    </row>
    <row r="238" spans="1:42" x14ac:dyDescent="0.2">
      <c r="A238" s="270">
        <v>450</v>
      </c>
      <c r="B238" s="279" t="s">
        <v>406</v>
      </c>
      <c r="C238" s="286">
        <v>450</v>
      </c>
      <c r="D238" s="281" t="s">
        <v>122</v>
      </c>
      <c r="E238" s="282">
        <v>393</v>
      </c>
      <c r="F238" s="270">
        <v>1384135.0019379749</v>
      </c>
      <c r="G238" s="270">
        <v>0</v>
      </c>
      <c r="H238" s="270">
        <v>0</v>
      </c>
      <c r="I238" s="270">
        <v>0</v>
      </c>
      <c r="K238" s="270">
        <v>1384135.0019379749</v>
      </c>
      <c r="L238" s="270">
        <v>114000</v>
      </c>
      <c r="M238" s="270">
        <v>27608</v>
      </c>
      <c r="N238" s="270">
        <v>0</v>
      </c>
      <c r="P238" s="270">
        <v>1242527.0019379749</v>
      </c>
      <c r="Q238" s="270">
        <v>3521.9720151093511</v>
      </c>
      <c r="R238" s="270">
        <v>3161.6463153638038</v>
      </c>
      <c r="T238" s="270">
        <v>392</v>
      </c>
      <c r="U238" s="270">
        <v>1385020.3200411799</v>
      </c>
      <c r="V238" s="270">
        <v>114000</v>
      </c>
      <c r="W238" s="270">
        <v>5566.4</v>
      </c>
      <c r="X238" s="270">
        <v>0</v>
      </c>
      <c r="Y238" s="270">
        <v>0</v>
      </c>
      <c r="Z238" s="270">
        <v>1265453.92004118</v>
      </c>
      <c r="AA238" s="270">
        <v>3228.1987756152553</v>
      </c>
      <c r="AB238" s="284">
        <v>2.1049938422284743E-2</v>
      </c>
      <c r="AC238" s="284">
        <v>0</v>
      </c>
      <c r="AE238" s="270">
        <v>0</v>
      </c>
      <c r="AF238" s="270">
        <v>1385020.3200411799</v>
      </c>
      <c r="AH238" s="270">
        <v>885.31810320494696</v>
      </c>
      <c r="AJ238" s="284">
        <v>0</v>
      </c>
      <c r="AK238" s="270">
        <v>0</v>
      </c>
      <c r="AL238" s="270">
        <v>0</v>
      </c>
      <c r="AN238" s="270">
        <v>1385020.3200411799</v>
      </c>
      <c r="AO238" s="270">
        <v>885.31810320494696</v>
      </c>
      <c r="AP238" s="284">
        <v>6.3961831899733961E-4</v>
      </c>
    </row>
    <row r="239" spans="1:42" x14ac:dyDescent="0.2">
      <c r="A239" s="270">
        <v>451</v>
      </c>
      <c r="B239" s="279" t="s">
        <v>407</v>
      </c>
      <c r="C239" s="286">
        <v>451</v>
      </c>
      <c r="D239" s="281" t="s">
        <v>122</v>
      </c>
      <c r="E239" s="282">
        <v>250</v>
      </c>
      <c r="F239" s="270">
        <v>880318.20578989969</v>
      </c>
      <c r="G239" s="270">
        <v>0</v>
      </c>
      <c r="H239" s="270">
        <v>0</v>
      </c>
      <c r="I239" s="270">
        <v>0</v>
      </c>
      <c r="K239" s="270">
        <v>880318.20578989969</v>
      </c>
      <c r="L239" s="270">
        <v>114000</v>
      </c>
      <c r="M239" s="270">
        <v>20957.43</v>
      </c>
      <c r="N239" s="270">
        <v>0</v>
      </c>
      <c r="P239" s="270">
        <v>745360.77578989964</v>
      </c>
      <c r="Q239" s="270">
        <v>3521.2728231595988</v>
      </c>
      <c r="R239" s="270">
        <v>2981.4431031595986</v>
      </c>
      <c r="T239" s="270">
        <v>242</v>
      </c>
      <c r="U239" s="270">
        <v>876080.7035653838</v>
      </c>
      <c r="V239" s="270">
        <v>114000</v>
      </c>
      <c r="W239" s="270">
        <v>20749.75</v>
      </c>
      <c r="X239" s="270">
        <v>0</v>
      </c>
      <c r="Y239" s="270">
        <v>0</v>
      </c>
      <c r="Z239" s="270">
        <v>741330.9535653838</v>
      </c>
      <c r="AA239" s="270">
        <v>3063.3510477908421</v>
      </c>
      <c r="AB239" s="284">
        <v>2.7472583509791329E-2</v>
      </c>
      <c r="AC239" s="284">
        <v>0</v>
      </c>
      <c r="AE239" s="270">
        <v>0</v>
      </c>
      <c r="AF239" s="270">
        <v>876080.7035653838</v>
      </c>
      <c r="AH239" s="270">
        <v>-4237.5022245158907</v>
      </c>
      <c r="AJ239" s="284">
        <v>0</v>
      </c>
      <c r="AK239" s="270">
        <v>0</v>
      </c>
      <c r="AL239" s="270">
        <v>0</v>
      </c>
      <c r="AN239" s="270">
        <v>876080.7035653838</v>
      </c>
      <c r="AO239" s="270">
        <v>-4237.5022245158907</v>
      </c>
      <c r="AP239" s="284">
        <v>-4.813602850248482E-3</v>
      </c>
    </row>
    <row r="240" spans="1:42" x14ac:dyDescent="0.2">
      <c r="A240" s="270">
        <v>452</v>
      </c>
      <c r="B240" s="279" t="s">
        <v>408</v>
      </c>
      <c r="C240" s="286">
        <v>452</v>
      </c>
      <c r="D240" s="281" t="s">
        <v>122</v>
      </c>
      <c r="E240" s="282">
        <v>236</v>
      </c>
      <c r="F240" s="270">
        <v>931949.78020839719</v>
      </c>
      <c r="G240" s="270">
        <v>0</v>
      </c>
      <c r="H240" s="270">
        <v>0</v>
      </c>
      <c r="I240" s="270">
        <v>0</v>
      </c>
      <c r="K240" s="270">
        <v>931949.78020839719</v>
      </c>
      <c r="L240" s="270">
        <v>114000</v>
      </c>
      <c r="M240" s="270">
        <v>7764.75</v>
      </c>
      <c r="N240" s="270">
        <v>0</v>
      </c>
      <c r="P240" s="270">
        <v>810185.03020839719</v>
      </c>
      <c r="Q240" s="270">
        <v>3948.9397466457508</v>
      </c>
      <c r="R240" s="270">
        <v>3432.9874161372763</v>
      </c>
      <c r="T240" s="270">
        <v>267</v>
      </c>
      <c r="U240" s="270">
        <v>998894.99323710299</v>
      </c>
      <c r="V240" s="270">
        <v>114000</v>
      </c>
      <c r="W240" s="270">
        <v>7621.34</v>
      </c>
      <c r="X240" s="270">
        <v>0</v>
      </c>
      <c r="Y240" s="270">
        <v>0</v>
      </c>
      <c r="Z240" s="270">
        <v>877273.65323710302</v>
      </c>
      <c r="AA240" s="270">
        <v>3285.6691132475767</v>
      </c>
      <c r="AB240" s="284">
        <v>-4.29125671120167E-2</v>
      </c>
      <c r="AC240" s="284">
        <v>2.7912567112016701E-2</v>
      </c>
      <c r="AE240" s="270">
        <v>25584.872269920023</v>
      </c>
      <c r="AF240" s="270">
        <v>1024479.8655070231</v>
      </c>
      <c r="AH240" s="270">
        <v>92530.085298625869</v>
      </c>
      <c r="AJ240" s="284">
        <v>0</v>
      </c>
      <c r="AK240" s="270">
        <v>0</v>
      </c>
      <c r="AL240" s="270">
        <v>0</v>
      </c>
      <c r="AN240" s="270">
        <v>1024479.8655070231</v>
      </c>
      <c r="AO240" s="270">
        <v>92530.085298625869</v>
      </c>
      <c r="AP240" s="284">
        <v>9.9286557348545995E-2</v>
      </c>
    </row>
    <row r="241" spans="1:42" x14ac:dyDescent="0.2">
      <c r="A241" s="270">
        <v>453</v>
      </c>
      <c r="B241" s="279" t="s">
        <v>409</v>
      </c>
      <c r="C241" s="286">
        <v>453</v>
      </c>
      <c r="D241" s="281" t="s">
        <v>122</v>
      </c>
      <c r="E241" s="282">
        <v>343</v>
      </c>
      <c r="F241" s="270">
        <v>1255806.0293196386</v>
      </c>
      <c r="G241" s="270">
        <v>0</v>
      </c>
      <c r="H241" s="270">
        <v>0</v>
      </c>
      <c r="I241" s="270">
        <v>0</v>
      </c>
      <c r="K241" s="270">
        <v>1255806.0293196386</v>
      </c>
      <c r="L241" s="270">
        <v>114000</v>
      </c>
      <c r="M241" s="270">
        <v>29826.5</v>
      </c>
      <c r="N241" s="270">
        <v>0</v>
      </c>
      <c r="P241" s="270">
        <v>1111979.5293196386</v>
      </c>
      <c r="Q241" s="270">
        <v>3661.2420679872848</v>
      </c>
      <c r="R241" s="270">
        <v>3241.9228260047771</v>
      </c>
      <c r="T241" s="270">
        <v>385</v>
      </c>
      <c r="U241" s="270">
        <v>1372141.1422854604</v>
      </c>
      <c r="V241" s="270">
        <v>114000</v>
      </c>
      <c r="W241" s="270">
        <v>12822.6</v>
      </c>
      <c r="X241" s="270">
        <v>0</v>
      </c>
      <c r="Y241" s="270">
        <v>0</v>
      </c>
      <c r="Z241" s="270">
        <v>1245318.5422854603</v>
      </c>
      <c r="AA241" s="270">
        <v>3234.5936163258707</v>
      </c>
      <c r="AB241" s="284">
        <v>-2.2607600711885699E-3</v>
      </c>
      <c r="AC241" s="284">
        <v>0</v>
      </c>
      <c r="AE241" s="270">
        <v>0</v>
      </c>
      <c r="AF241" s="270">
        <v>1372141.1422854604</v>
      </c>
      <c r="AH241" s="270">
        <v>116335.11296582175</v>
      </c>
      <c r="AJ241" s="284">
        <v>0</v>
      </c>
      <c r="AK241" s="270">
        <v>0</v>
      </c>
      <c r="AL241" s="270">
        <v>0</v>
      </c>
      <c r="AN241" s="270">
        <v>1372141.1422854604</v>
      </c>
      <c r="AO241" s="270">
        <v>116335.11296582175</v>
      </c>
      <c r="AP241" s="284">
        <v>9.2637804127162007E-2</v>
      </c>
    </row>
    <row r="242" spans="1:42" x14ac:dyDescent="0.2">
      <c r="A242" s="270">
        <v>454</v>
      </c>
      <c r="B242" s="279" t="s">
        <v>523</v>
      </c>
      <c r="C242" s="286">
        <v>454</v>
      </c>
      <c r="D242" s="281" t="s">
        <v>122</v>
      </c>
      <c r="E242" s="282">
        <v>411</v>
      </c>
      <c r="F242" s="270">
        <v>1441246.3608058607</v>
      </c>
      <c r="G242" s="270">
        <v>0</v>
      </c>
      <c r="H242" s="270">
        <v>0</v>
      </c>
      <c r="I242" s="270">
        <v>0</v>
      </c>
      <c r="K242" s="270">
        <v>1441246.3608058607</v>
      </c>
      <c r="L242" s="270">
        <v>114000</v>
      </c>
      <c r="M242" s="270">
        <v>7641.5</v>
      </c>
      <c r="N242" s="270">
        <v>0</v>
      </c>
      <c r="P242" s="270">
        <v>1319604.8608058607</v>
      </c>
      <c r="Q242" s="270">
        <v>3506.6821430799532</v>
      </c>
      <c r="R242" s="270">
        <v>3210.717422885306</v>
      </c>
      <c r="T242" s="270">
        <v>414</v>
      </c>
      <c r="U242" s="270">
        <v>1455181.2709153527</v>
      </c>
      <c r="V242" s="270">
        <v>114000</v>
      </c>
      <c r="W242" s="270">
        <v>7703.5</v>
      </c>
      <c r="X242" s="270">
        <v>0</v>
      </c>
      <c r="Y242" s="270">
        <v>0</v>
      </c>
      <c r="Z242" s="270">
        <v>1333477.7709153527</v>
      </c>
      <c r="AA242" s="270">
        <v>3220.9607993124464</v>
      </c>
      <c r="AB242" s="284">
        <v>3.1903699634629489E-3</v>
      </c>
      <c r="AC242" s="284">
        <v>0</v>
      </c>
      <c r="AE242" s="270">
        <v>0</v>
      </c>
      <c r="AF242" s="270">
        <v>1455181.2709153527</v>
      </c>
      <c r="AH242" s="270">
        <v>13934.910109492019</v>
      </c>
      <c r="AJ242" s="284">
        <v>0</v>
      </c>
      <c r="AK242" s="270">
        <v>0</v>
      </c>
      <c r="AL242" s="270">
        <v>0</v>
      </c>
      <c r="AN242" s="270">
        <v>1455181.2709153527</v>
      </c>
      <c r="AO242" s="270">
        <v>13934.910109492019</v>
      </c>
      <c r="AP242" s="284">
        <v>9.6686524167182847E-3</v>
      </c>
    </row>
    <row r="243" spans="1:42" x14ac:dyDescent="0.2">
      <c r="A243" s="270">
        <v>455</v>
      </c>
      <c r="B243" s="279" t="s">
        <v>410</v>
      </c>
      <c r="C243" s="286">
        <v>455</v>
      </c>
      <c r="D243" s="281" t="s">
        <v>122</v>
      </c>
      <c r="E243" s="282">
        <v>299</v>
      </c>
      <c r="F243" s="270">
        <v>1057578.134082943</v>
      </c>
      <c r="G243" s="270">
        <v>0</v>
      </c>
      <c r="H243" s="270">
        <v>0</v>
      </c>
      <c r="I243" s="270">
        <v>0</v>
      </c>
      <c r="K243" s="270">
        <v>1057578.134082943</v>
      </c>
      <c r="L243" s="270">
        <v>114000</v>
      </c>
      <c r="M243" s="270">
        <v>4979.3</v>
      </c>
      <c r="N243" s="270">
        <v>0</v>
      </c>
      <c r="P243" s="270">
        <v>938598.83408294292</v>
      </c>
      <c r="Q243" s="270">
        <v>3537.0506156620168</v>
      </c>
      <c r="R243" s="270">
        <v>3139.1265353944577</v>
      </c>
      <c r="T243" s="270">
        <v>298</v>
      </c>
      <c r="U243" s="270">
        <v>1049102.7845721843</v>
      </c>
      <c r="V243" s="270">
        <v>114000</v>
      </c>
      <c r="W243" s="270">
        <v>5019.7</v>
      </c>
      <c r="X243" s="270">
        <v>0</v>
      </c>
      <c r="Y243" s="270">
        <v>0</v>
      </c>
      <c r="Z243" s="270">
        <v>930083.08457218437</v>
      </c>
      <c r="AA243" s="270">
        <v>3121.0841764167262</v>
      </c>
      <c r="AB243" s="284">
        <v>-5.7475730188953139E-3</v>
      </c>
      <c r="AC243" s="284">
        <v>0</v>
      </c>
      <c r="AE243" s="270">
        <v>0</v>
      </c>
      <c r="AF243" s="270">
        <v>1049102.7845721843</v>
      </c>
      <c r="AH243" s="270">
        <v>-8475.3495107586496</v>
      </c>
      <c r="AJ243" s="284">
        <v>0</v>
      </c>
      <c r="AK243" s="270">
        <v>0</v>
      </c>
      <c r="AL243" s="270">
        <v>0</v>
      </c>
      <c r="AN243" s="270">
        <v>1049102.7845721843</v>
      </c>
      <c r="AO243" s="270">
        <v>-8475.3495107586496</v>
      </c>
      <c r="AP243" s="284">
        <v>-8.0139227898351675E-3</v>
      </c>
    </row>
    <row r="244" spans="1:42" x14ac:dyDescent="0.2">
      <c r="A244" s="270">
        <v>457</v>
      </c>
      <c r="B244" s="279" t="s">
        <v>411</v>
      </c>
      <c r="C244" s="286">
        <v>457</v>
      </c>
      <c r="D244" s="281" t="s">
        <v>122</v>
      </c>
      <c r="E244" s="282">
        <v>156</v>
      </c>
      <c r="F244" s="270">
        <v>572221.09069767443</v>
      </c>
      <c r="G244" s="270">
        <v>0</v>
      </c>
      <c r="H244" s="270">
        <v>0</v>
      </c>
      <c r="I244" s="270">
        <v>0</v>
      </c>
      <c r="K244" s="270">
        <v>572221.09069767443</v>
      </c>
      <c r="L244" s="270">
        <v>114000</v>
      </c>
      <c r="M244" s="270">
        <v>10648.800000000001</v>
      </c>
      <c r="N244" s="270">
        <v>0</v>
      </c>
      <c r="P244" s="270">
        <v>447572.29069767444</v>
      </c>
      <c r="Q244" s="270">
        <v>3668.0839147286824</v>
      </c>
      <c r="R244" s="270">
        <v>2869.0531454979132</v>
      </c>
      <c r="T244" s="270">
        <v>159</v>
      </c>
      <c r="U244" s="270">
        <v>604646.19165027956</v>
      </c>
      <c r="V244" s="270">
        <v>114000</v>
      </c>
      <c r="W244" s="270">
        <v>13419</v>
      </c>
      <c r="X244" s="270">
        <v>0</v>
      </c>
      <c r="Y244" s="270">
        <v>0</v>
      </c>
      <c r="Z244" s="270">
        <v>477227.19165027956</v>
      </c>
      <c r="AA244" s="270">
        <v>3001.428878303645</v>
      </c>
      <c r="AB244" s="284">
        <v>4.6139170692412697E-2</v>
      </c>
      <c r="AC244" s="284">
        <v>0</v>
      </c>
      <c r="AE244" s="270">
        <v>0</v>
      </c>
      <c r="AF244" s="270">
        <v>604646.19165027956</v>
      </c>
      <c r="AH244" s="270">
        <v>32425.100952605135</v>
      </c>
      <c r="AJ244" s="284">
        <v>7.3917069241269395E-4</v>
      </c>
      <c r="AK244" s="270">
        <v>-337.19448002011507</v>
      </c>
      <c r="AL244" s="270">
        <v>604308.99717025948</v>
      </c>
      <c r="AN244" s="270">
        <v>604308.99717025948</v>
      </c>
      <c r="AO244" s="270">
        <v>32087.906472585048</v>
      </c>
      <c r="AP244" s="284">
        <v>5.6076063944903207E-2</v>
      </c>
    </row>
    <row r="245" spans="1:42" x14ac:dyDescent="0.2">
      <c r="A245" s="270">
        <v>458</v>
      </c>
      <c r="B245" s="279" t="s">
        <v>412</v>
      </c>
      <c r="C245" s="286">
        <v>458</v>
      </c>
      <c r="D245" s="281" t="s">
        <v>122</v>
      </c>
      <c r="E245" s="282">
        <v>91</v>
      </c>
      <c r="F245" s="270">
        <v>394297.15568927978</v>
      </c>
      <c r="G245" s="270">
        <v>0</v>
      </c>
      <c r="H245" s="270">
        <v>0</v>
      </c>
      <c r="I245" s="270">
        <v>0</v>
      </c>
      <c r="K245" s="270">
        <v>394297.15568927978</v>
      </c>
      <c r="L245" s="270">
        <v>114000</v>
      </c>
      <c r="M245" s="270">
        <v>6162.5</v>
      </c>
      <c r="N245" s="270">
        <v>0</v>
      </c>
      <c r="P245" s="270">
        <v>274134.65568927978</v>
      </c>
      <c r="Q245" s="270">
        <v>4332.9357768052723</v>
      </c>
      <c r="R245" s="270">
        <v>3012.4687438382393</v>
      </c>
      <c r="T245" s="270">
        <v>98</v>
      </c>
      <c r="U245" s="270">
        <v>407417.91000000003</v>
      </c>
      <c r="V245" s="270">
        <v>114000</v>
      </c>
      <c r="W245" s="270">
        <v>5806.73</v>
      </c>
      <c r="X245" s="270">
        <v>0</v>
      </c>
      <c r="Y245" s="270">
        <v>0</v>
      </c>
      <c r="Z245" s="270">
        <v>287611.18000000005</v>
      </c>
      <c r="AA245" s="270">
        <v>2934.807959183674</v>
      </c>
      <c r="AB245" s="284">
        <v>-2.5779781056123535E-2</v>
      </c>
      <c r="AC245" s="284">
        <v>1.0779781056123535E-2</v>
      </c>
      <c r="AE245" s="270">
        <v>3182.4278427051877</v>
      </c>
      <c r="AF245" s="270">
        <v>410600.33784270519</v>
      </c>
      <c r="AH245" s="270">
        <v>16303.182153425412</v>
      </c>
      <c r="AJ245" s="284">
        <v>0</v>
      </c>
      <c r="AK245" s="270">
        <v>0</v>
      </c>
      <c r="AL245" s="270">
        <v>0</v>
      </c>
      <c r="AN245" s="270">
        <v>410600.33784270519</v>
      </c>
      <c r="AO245" s="270">
        <v>16303.182153425412</v>
      </c>
      <c r="AP245" s="284">
        <v>4.1347450566630264E-2</v>
      </c>
    </row>
    <row r="246" spans="1:42" x14ac:dyDescent="0.2">
      <c r="A246" s="270">
        <v>460</v>
      </c>
      <c r="B246" s="279" t="s">
        <v>413</v>
      </c>
      <c r="C246" s="286">
        <v>460</v>
      </c>
      <c r="D246" s="281" t="s">
        <v>122</v>
      </c>
      <c r="E246" s="282">
        <v>83</v>
      </c>
      <c r="F246" s="270">
        <v>373681.96298664564</v>
      </c>
      <c r="G246" s="270">
        <v>0</v>
      </c>
      <c r="H246" s="270">
        <v>0</v>
      </c>
      <c r="I246" s="270">
        <v>0</v>
      </c>
      <c r="K246" s="270">
        <v>373681.96298664564</v>
      </c>
      <c r="L246" s="270">
        <v>114000</v>
      </c>
      <c r="M246" s="270">
        <v>6532.25</v>
      </c>
      <c r="N246" s="270">
        <v>37917.222963951928</v>
      </c>
      <c r="P246" s="270">
        <v>215232.4900226937</v>
      </c>
      <c r="Q246" s="270">
        <v>4502.1923251403086</v>
      </c>
      <c r="R246" s="270">
        <v>2593.1625303938999</v>
      </c>
      <c r="T246" s="270">
        <v>93</v>
      </c>
      <c r="U246" s="270">
        <v>431317.69390231586</v>
      </c>
      <c r="V246" s="270">
        <v>114000</v>
      </c>
      <c r="W246" s="270">
        <v>6411.6</v>
      </c>
      <c r="X246" s="270">
        <v>37917.222963951928</v>
      </c>
      <c r="Y246" s="270">
        <v>0</v>
      </c>
      <c r="Z246" s="270">
        <v>272988.87093836395</v>
      </c>
      <c r="AA246" s="270">
        <v>2935.3642036383221</v>
      </c>
      <c r="AB246" s="284">
        <v>0.13196306410938383</v>
      </c>
      <c r="AC246" s="284">
        <v>0</v>
      </c>
      <c r="AE246" s="270">
        <v>0</v>
      </c>
      <c r="AF246" s="270">
        <v>431317.69390231586</v>
      </c>
      <c r="AH246" s="270">
        <v>57635.730915670225</v>
      </c>
      <c r="AJ246" s="284">
        <v>8.656306410938383E-2</v>
      </c>
      <c r="AK246" s="270">
        <v>-20875.904775902141</v>
      </c>
      <c r="AL246" s="270">
        <v>410441.7891264137</v>
      </c>
      <c r="AN246" s="270">
        <v>410441.7891264137</v>
      </c>
      <c r="AO246" s="270">
        <v>36759.826139768062</v>
      </c>
      <c r="AP246" s="284">
        <v>9.8371957388485878E-2</v>
      </c>
    </row>
    <row r="247" spans="1:42" x14ac:dyDescent="0.2">
      <c r="A247" s="270">
        <v>461</v>
      </c>
      <c r="B247" s="279" t="s">
        <v>414</v>
      </c>
      <c r="C247" s="286">
        <v>461</v>
      </c>
      <c r="D247" s="281" t="s">
        <v>122</v>
      </c>
      <c r="E247" s="282">
        <v>217.07999999999998</v>
      </c>
      <c r="F247" s="270">
        <v>741119.63690448646</v>
      </c>
      <c r="G247" s="270">
        <v>0</v>
      </c>
      <c r="H247" s="270">
        <v>0</v>
      </c>
      <c r="I247" s="270">
        <v>0</v>
      </c>
      <c r="K247" s="270">
        <v>741119.63690448646</v>
      </c>
      <c r="L247" s="270">
        <v>114000</v>
      </c>
      <c r="M247" s="270">
        <v>16392.25</v>
      </c>
      <c r="N247" s="270">
        <v>0</v>
      </c>
      <c r="P247" s="270">
        <v>610727.38690448646</v>
      </c>
      <c r="Q247" s="270">
        <v>3414.0392339436453</v>
      </c>
      <c r="R247" s="270">
        <v>2813.3747323774023</v>
      </c>
      <c r="T247" s="270">
        <v>216</v>
      </c>
      <c r="U247" s="270">
        <v>755858.92374211748</v>
      </c>
      <c r="V247" s="270">
        <v>114000</v>
      </c>
      <c r="W247" s="270">
        <v>16525.25</v>
      </c>
      <c r="X247" s="270">
        <v>0</v>
      </c>
      <c r="Y247" s="270">
        <v>0</v>
      </c>
      <c r="Z247" s="270">
        <v>625333.67374211748</v>
      </c>
      <c r="AA247" s="270">
        <v>2895.0633043616549</v>
      </c>
      <c r="AB247" s="284">
        <v>2.9035794998849233E-2</v>
      </c>
      <c r="AC247" s="284">
        <v>0</v>
      </c>
      <c r="AE247" s="270">
        <v>0</v>
      </c>
      <c r="AF247" s="270">
        <v>755858.92374211748</v>
      </c>
      <c r="AH247" s="270">
        <v>14739.286837631022</v>
      </c>
      <c r="AJ247" s="284">
        <v>0</v>
      </c>
      <c r="AK247" s="270">
        <v>0</v>
      </c>
      <c r="AL247" s="270">
        <v>0</v>
      </c>
      <c r="AN247" s="270">
        <v>755858.92374211748</v>
      </c>
      <c r="AO247" s="270">
        <v>14739.286837631022</v>
      </c>
      <c r="AP247" s="284">
        <v>1.9887864392845095E-2</v>
      </c>
    </row>
    <row r="248" spans="1:42" x14ac:dyDescent="0.2">
      <c r="A248" s="270">
        <v>464</v>
      </c>
      <c r="B248" s="279" t="s">
        <v>415</v>
      </c>
      <c r="C248" s="286">
        <v>464</v>
      </c>
      <c r="D248" s="281" t="s">
        <v>122</v>
      </c>
      <c r="E248" s="282">
        <v>197</v>
      </c>
      <c r="F248" s="270">
        <v>691644.08035184944</v>
      </c>
      <c r="G248" s="270">
        <v>0</v>
      </c>
      <c r="H248" s="270">
        <v>0</v>
      </c>
      <c r="I248" s="270">
        <v>0</v>
      </c>
      <c r="K248" s="270">
        <v>691644.08035184944</v>
      </c>
      <c r="L248" s="270">
        <v>114000</v>
      </c>
      <c r="M248" s="270">
        <v>10599.5</v>
      </c>
      <c r="N248" s="270">
        <v>0</v>
      </c>
      <c r="P248" s="270">
        <v>567044.58035184944</v>
      </c>
      <c r="Q248" s="270">
        <v>3510.8836566083728</v>
      </c>
      <c r="R248" s="270">
        <v>2878.3988850347687</v>
      </c>
      <c r="T248" s="270">
        <v>195</v>
      </c>
      <c r="U248" s="270">
        <v>691142.9532549131</v>
      </c>
      <c r="V248" s="270">
        <v>114000</v>
      </c>
      <c r="W248" s="270">
        <v>13419</v>
      </c>
      <c r="X248" s="270">
        <v>0</v>
      </c>
      <c r="Y248" s="270">
        <v>0</v>
      </c>
      <c r="Z248" s="270">
        <v>563723.9532549131</v>
      </c>
      <c r="AA248" s="270">
        <v>2890.8920679739135</v>
      </c>
      <c r="AB248" s="284">
        <v>4.3403237140268473E-3</v>
      </c>
      <c r="AC248" s="284">
        <v>0</v>
      </c>
      <c r="AE248" s="270">
        <v>0</v>
      </c>
      <c r="AF248" s="270">
        <v>691142.9532549131</v>
      </c>
      <c r="AH248" s="270">
        <v>-501.12709693633951</v>
      </c>
      <c r="AJ248" s="284">
        <v>0</v>
      </c>
      <c r="AK248" s="270">
        <v>0</v>
      </c>
      <c r="AL248" s="270">
        <v>0</v>
      </c>
      <c r="AN248" s="270">
        <v>691142.9532549131</v>
      </c>
      <c r="AO248" s="270">
        <v>-501.12709693633951</v>
      </c>
      <c r="AP248" s="284">
        <v>-7.2454476395056951E-4</v>
      </c>
    </row>
    <row r="249" spans="1:42" x14ac:dyDescent="0.2">
      <c r="A249" s="270">
        <v>465</v>
      </c>
      <c r="B249" s="279" t="s">
        <v>416</v>
      </c>
      <c r="C249" s="286">
        <v>465</v>
      </c>
      <c r="D249" s="281" t="s">
        <v>122</v>
      </c>
      <c r="E249" s="282">
        <v>207</v>
      </c>
      <c r="F249" s="270">
        <v>696876.33793423185</v>
      </c>
      <c r="G249" s="270">
        <v>0</v>
      </c>
      <c r="H249" s="270">
        <v>0</v>
      </c>
      <c r="I249" s="270">
        <v>0</v>
      </c>
      <c r="K249" s="270">
        <v>696876.33793423185</v>
      </c>
      <c r="L249" s="270">
        <v>114000</v>
      </c>
      <c r="M249" s="270">
        <v>2982.65</v>
      </c>
      <c r="N249" s="270">
        <v>0</v>
      </c>
      <c r="P249" s="270">
        <v>579893.68793423183</v>
      </c>
      <c r="Q249" s="270">
        <v>3366.552357170202</v>
      </c>
      <c r="R249" s="270">
        <v>2801.4187822909748</v>
      </c>
      <c r="T249" s="270">
        <v>208</v>
      </c>
      <c r="U249" s="270">
        <v>712641.88837899256</v>
      </c>
      <c r="V249" s="270">
        <v>114000</v>
      </c>
      <c r="W249" s="270">
        <v>3006.85</v>
      </c>
      <c r="X249" s="270">
        <v>0</v>
      </c>
      <c r="Y249" s="270">
        <v>0</v>
      </c>
      <c r="Z249" s="270">
        <v>595635.03837899258</v>
      </c>
      <c r="AA249" s="270">
        <v>2863.6299922066951</v>
      </c>
      <c r="AB249" s="284">
        <v>2.2207036773289741E-2</v>
      </c>
      <c r="AC249" s="284">
        <v>0</v>
      </c>
      <c r="AE249" s="270">
        <v>0</v>
      </c>
      <c r="AF249" s="270">
        <v>712641.88837899256</v>
      </c>
      <c r="AH249" s="270">
        <v>15765.550444760709</v>
      </c>
      <c r="AJ249" s="284">
        <v>0</v>
      </c>
      <c r="AK249" s="270">
        <v>0</v>
      </c>
      <c r="AL249" s="270">
        <v>0</v>
      </c>
      <c r="AN249" s="270">
        <v>712641.88837899256</v>
      </c>
      <c r="AO249" s="270">
        <v>15765.550444760709</v>
      </c>
      <c r="AP249" s="284">
        <v>2.262316796620607E-2</v>
      </c>
    </row>
    <row r="250" spans="1:42" x14ac:dyDescent="0.2">
      <c r="A250" s="270">
        <v>466</v>
      </c>
      <c r="B250" s="279" t="s">
        <v>417</v>
      </c>
      <c r="C250" s="286">
        <v>466</v>
      </c>
      <c r="D250" s="281" t="s">
        <v>122</v>
      </c>
      <c r="E250" s="282">
        <v>291</v>
      </c>
      <c r="F250" s="270">
        <v>977873.69805040187</v>
      </c>
      <c r="G250" s="270">
        <v>0</v>
      </c>
      <c r="H250" s="270">
        <v>0</v>
      </c>
      <c r="I250" s="270">
        <v>0</v>
      </c>
      <c r="K250" s="270">
        <v>977873.69805040187</v>
      </c>
      <c r="L250" s="270">
        <v>114000</v>
      </c>
      <c r="M250" s="270">
        <v>11462.25</v>
      </c>
      <c r="N250" s="270">
        <v>0</v>
      </c>
      <c r="P250" s="270">
        <v>852411.44805040187</v>
      </c>
      <c r="Q250" s="270">
        <v>3360.3907149498345</v>
      </c>
      <c r="R250" s="270">
        <v>2929.2489623725151</v>
      </c>
      <c r="T250" s="270">
        <v>298</v>
      </c>
      <c r="U250" s="270">
        <v>1028706.6270869182</v>
      </c>
      <c r="V250" s="270">
        <v>114000</v>
      </c>
      <c r="W250" s="270">
        <v>11555.25</v>
      </c>
      <c r="X250" s="270">
        <v>0</v>
      </c>
      <c r="Y250" s="270">
        <v>0</v>
      </c>
      <c r="Z250" s="270">
        <v>903151.37708691822</v>
      </c>
      <c r="AA250" s="270">
        <v>3030.7093190836181</v>
      </c>
      <c r="AB250" s="284">
        <v>3.4636986481656466E-2</v>
      </c>
      <c r="AC250" s="284">
        <v>0</v>
      </c>
      <c r="AE250" s="270">
        <v>0</v>
      </c>
      <c r="AF250" s="270">
        <v>1028706.6270869182</v>
      </c>
      <c r="AH250" s="270">
        <v>50832.929036516347</v>
      </c>
      <c r="AJ250" s="284">
        <v>0</v>
      </c>
      <c r="AK250" s="270">
        <v>0</v>
      </c>
      <c r="AL250" s="270">
        <v>0</v>
      </c>
      <c r="AN250" s="270">
        <v>1028706.6270869182</v>
      </c>
      <c r="AO250" s="270">
        <v>50832.929036516347</v>
      </c>
      <c r="AP250" s="284">
        <v>5.1983123319363785E-2</v>
      </c>
    </row>
    <row r="251" spans="1:42" x14ac:dyDescent="0.2">
      <c r="A251" s="270">
        <v>467</v>
      </c>
      <c r="B251" s="279" t="s">
        <v>418</v>
      </c>
      <c r="C251" s="286">
        <v>467</v>
      </c>
      <c r="D251" s="281" t="s">
        <v>122</v>
      </c>
      <c r="E251" s="282">
        <v>112</v>
      </c>
      <c r="F251" s="270">
        <v>456877.42068398889</v>
      </c>
      <c r="G251" s="270">
        <v>0</v>
      </c>
      <c r="H251" s="270">
        <v>0</v>
      </c>
      <c r="I251" s="270">
        <v>0</v>
      </c>
      <c r="K251" s="270">
        <v>456877.42068398889</v>
      </c>
      <c r="L251" s="270">
        <v>114000</v>
      </c>
      <c r="M251" s="270">
        <v>4042.6</v>
      </c>
      <c r="N251" s="270">
        <v>26568.758344459275</v>
      </c>
      <c r="P251" s="270">
        <v>312266.06233952963</v>
      </c>
      <c r="Q251" s="270">
        <v>4079.2626846784724</v>
      </c>
      <c r="R251" s="270">
        <v>2788.0898423172289</v>
      </c>
      <c r="T251" s="270">
        <v>110</v>
      </c>
      <c r="U251" s="270">
        <v>460436.50588831893</v>
      </c>
      <c r="V251" s="270">
        <v>114000</v>
      </c>
      <c r="W251" s="270">
        <v>3967.94</v>
      </c>
      <c r="X251" s="270">
        <v>26568.758344459275</v>
      </c>
      <c r="Y251" s="270">
        <v>0</v>
      </c>
      <c r="Z251" s="270">
        <v>315899.80754385964</v>
      </c>
      <c r="AA251" s="270">
        <v>2871.8164322169059</v>
      </c>
      <c r="AB251" s="284">
        <v>3.0030090361109183E-2</v>
      </c>
      <c r="AC251" s="284">
        <v>0</v>
      </c>
      <c r="AE251" s="270">
        <v>0</v>
      </c>
      <c r="AF251" s="270">
        <v>460436.50588831893</v>
      </c>
      <c r="AH251" s="270">
        <v>3559.0852043300401</v>
      </c>
      <c r="AJ251" s="284">
        <v>0</v>
      </c>
      <c r="AK251" s="270">
        <v>0</v>
      </c>
      <c r="AL251" s="270">
        <v>0</v>
      </c>
      <c r="AN251" s="270">
        <v>460436.50588831893</v>
      </c>
      <c r="AO251" s="270">
        <v>3559.0852043300401</v>
      </c>
      <c r="AP251" s="284">
        <v>7.7900221004613265E-3</v>
      </c>
    </row>
    <row r="252" spans="1:42" x14ac:dyDescent="0.2">
      <c r="A252" s="270">
        <v>468</v>
      </c>
      <c r="B252" s="279" t="s">
        <v>419</v>
      </c>
      <c r="C252" s="286">
        <v>468</v>
      </c>
      <c r="D252" s="281" t="s">
        <v>122</v>
      </c>
      <c r="E252" s="282">
        <v>132.83000000000001</v>
      </c>
      <c r="F252" s="270">
        <v>501049.33450558153</v>
      </c>
      <c r="G252" s="270">
        <v>0</v>
      </c>
      <c r="H252" s="270">
        <v>0</v>
      </c>
      <c r="I252" s="270">
        <v>0</v>
      </c>
      <c r="K252" s="270">
        <v>501049.33450558153</v>
      </c>
      <c r="L252" s="270">
        <v>114000</v>
      </c>
      <c r="M252" s="270">
        <v>11092.5</v>
      </c>
      <c r="N252" s="270">
        <v>0</v>
      </c>
      <c r="P252" s="270">
        <v>375956.83450558153</v>
      </c>
      <c r="Q252" s="270">
        <v>3772.1097229961715</v>
      </c>
      <c r="R252" s="270">
        <v>2830.3608710801891</v>
      </c>
      <c r="T252" s="270">
        <v>152.83000000000001</v>
      </c>
      <c r="U252" s="270">
        <v>565005.64927168121</v>
      </c>
      <c r="V252" s="270">
        <v>114000</v>
      </c>
      <c r="W252" s="270">
        <v>11182.5</v>
      </c>
      <c r="X252" s="270">
        <v>0</v>
      </c>
      <c r="Y252" s="270">
        <v>0</v>
      </c>
      <c r="Z252" s="270">
        <v>439823.14927168121</v>
      </c>
      <c r="AA252" s="270">
        <v>2877.8587271588117</v>
      </c>
      <c r="AB252" s="284">
        <v>1.6781554805940818E-2</v>
      </c>
      <c r="AC252" s="284">
        <v>0</v>
      </c>
      <c r="AE252" s="270">
        <v>0</v>
      </c>
      <c r="AF252" s="270">
        <v>565005.64927168121</v>
      </c>
      <c r="AH252" s="270">
        <v>63956.314766099676</v>
      </c>
      <c r="AJ252" s="284">
        <v>0</v>
      </c>
      <c r="AK252" s="270">
        <v>0</v>
      </c>
      <c r="AL252" s="270">
        <v>0</v>
      </c>
      <c r="AN252" s="270">
        <v>565005.64927168121</v>
      </c>
      <c r="AO252" s="270">
        <v>63956.314766099676</v>
      </c>
      <c r="AP252" s="284">
        <v>0.12764474546046367</v>
      </c>
    </row>
    <row r="253" spans="1:42" x14ac:dyDescent="0.2">
      <c r="A253" s="270">
        <v>469</v>
      </c>
      <c r="B253" s="279" t="s">
        <v>420</v>
      </c>
      <c r="C253" s="286">
        <v>469</v>
      </c>
      <c r="D253" s="281" t="s">
        <v>122</v>
      </c>
      <c r="E253" s="282">
        <v>223</v>
      </c>
      <c r="F253" s="270">
        <v>760919.90355189703</v>
      </c>
      <c r="G253" s="270">
        <v>0</v>
      </c>
      <c r="H253" s="270">
        <v>0</v>
      </c>
      <c r="I253" s="270">
        <v>0</v>
      </c>
      <c r="K253" s="270">
        <v>760919.90355189703</v>
      </c>
      <c r="L253" s="270">
        <v>114000</v>
      </c>
      <c r="M253" s="270">
        <v>9860</v>
      </c>
      <c r="N253" s="270">
        <v>0</v>
      </c>
      <c r="P253" s="270">
        <v>637059.90355189703</v>
      </c>
      <c r="Q253" s="270">
        <v>3412.1968769143364</v>
      </c>
      <c r="R253" s="270">
        <v>2856.7708679457264</v>
      </c>
      <c r="T253" s="270">
        <v>203</v>
      </c>
      <c r="U253" s="270">
        <v>732889.67501915293</v>
      </c>
      <c r="V253" s="270">
        <v>114000</v>
      </c>
      <c r="W253" s="270">
        <v>9940</v>
      </c>
      <c r="X253" s="270">
        <v>0</v>
      </c>
      <c r="Y253" s="270">
        <v>0</v>
      </c>
      <c r="Z253" s="270">
        <v>608949.67501915293</v>
      </c>
      <c r="AA253" s="270">
        <v>2999.7520936904084</v>
      </c>
      <c r="AB253" s="284">
        <v>5.0049945324280858E-2</v>
      </c>
      <c r="AC253" s="284">
        <v>0</v>
      </c>
      <c r="AE253" s="270">
        <v>0</v>
      </c>
      <c r="AF253" s="270">
        <v>732889.67501915293</v>
      </c>
      <c r="AH253" s="270">
        <v>-28030.228532744106</v>
      </c>
      <c r="AJ253" s="284">
        <v>4.6499453242808547E-3</v>
      </c>
      <c r="AK253" s="270">
        <v>-2696.617153009036</v>
      </c>
      <c r="AL253" s="270">
        <v>730193.05786614388</v>
      </c>
      <c r="AN253" s="270">
        <v>730193.05786614388</v>
      </c>
      <c r="AO253" s="270">
        <v>-30726.845685753156</v>
      </c>
      <c r="AP253" s="284">
        <v>-4.0381182753037939E-2</v>
      </c>
    </row>
    <row r="254" spans="1:42" x14ac:dyDescent="0.2">
      <c r="A254" s="270">
        <v>471</v>
      </c>
      <c r="B254" s="279" t="s">
        <v>421</v>
      </c>
      <c r="C254" s="286">
        <v>471</v>
      </c>
      <c r="D254" s="281" t="s">
        <v>122</v>
      </c>
      <c r="E254" s="282">
        <v>94.58</v>
      </c>
      <c r="F254" s="270">
        <v>397789.91394439107</v>
      </c>
      <c r="G254" s="270">
        <v>0</v>
      </c>
      <c r="H254" s="270">
        <v>0</v>
      </c>
      <c r="I254" s="270">
        <v>0</v>
      </c>
      <c r="K254" s="270">
        <v>397789.91394439107</v>
      </c>
      <c r="L254" s="270">
        <v>114000</v>
      </c>
      <c r="M254" s="270">
        <v>7395</v>
      </c>
      <c r="N254" s="270">
        <v>0</v>
      </c>
      <c r="P254" s="270">
        <v>276394.91394439107</v>
      </c>
      <c r="Q254" s="270">
        <v>4205.8565652822062</v>
      </c>
      <c r="R254" s="270">
        <v>2922.3399655782518</v>
      </c>
      <c r="T254" s="270">
        <v>101</v>
      </c>
      <c r="U254" s="270">
        <v>426890.64216867473</v>
      </c>
      <c r="V254" s="270">
        <v>114000</v>
      </c>
      <c r="W254" s="270">
        <v>8946</v>
      </c>
      <c r="X254" s="270">
        <v>0</v>
      </c>
      <c r="Y254" s="270">
        <v>0</v>
      </c>
      <c r="Z254" s="270">
        <v>303944.64216867473</v>
      </c>
      <c r="AA254" s="270">
        <v>3009.3528927591556</v>
      </c>
      <c r="AB254" s="284">
        <v>2.9775087158172651E-2</v>
      </c>
      <c r="AC254" s="284">
        <v>0</v>
      </c>
      <c r="AE254" s="270">
        <v>0</v>
      </c>
      <c r="AF254" s="270">
        <v>426890.64216867473</v>
      </c>
      <c r="AH254" s="270">
        <v>29100.728224283666</v>
      </c>
      <c r="AJ254" s="284">
        <v>0</v>
      </c>
      <c r="AK254" s="270">
        <v>0</v>
      </c>
      <c r="AL254" s="270">
        <v>0</v>
      </c>
      <c r="AN254" s="270">
        <v>426890.64216867473</v>
      </c>
      <c r="AO254" s="270">
        <v>29100.728224283666</v>
      </c>
      <c r="AP254" s="284">
        <v>7.3156023328313433E-2</v>
      </c>
    </row>
    <row r="255" spans="1:42" x14ac:dyDescent="0.2">
      <c r="A255" s="270">
        <v>472</v>
      </c>
      <c r="B255" s="279" t="s">
        <v>422</v>
      </c>
      <c r="C255" s="287">
        <v>472</v>
      </c>
      <c r="D255" s="281" t="s">
        <v>122</v>
      </c>
      <c r="E255" s="282">
        <v>414</v>
      </c>
      <c r="F255" s="270">
        <v>1350394.65408242</v>
      </c>
      <c r="G255" s="270">
        <v>0</v>
      </c>
      <c r="H255" s="270">
        <v>0</v>
      </c>
      <c r="I255" s="270">
        <v>0</v>
      </c>
      <c r="K255" s="270">
        <v>1350394.65408242</v>
      </c>
      <c r="L255" s="270">
        <v>114000</v>
      </c>
      <c r="M255" s="270">
        <v>4584.9000000000005</v>
      </c>
      <c r="N255" s="270">
        <v>0</v>
      </c>
      <c r="P255" s="270">
        <v>1231809.7540824201</v>
      </c>
      <c r="Q255" s="270">
        <v>3261.8228359478744</v>
      </c>
      <c r="R255" s="270">
        <v>2975.3858794261355</v>
      </c>
      <c r="T255" s="270">
        <v>414</v>
      </c>
      <c r="U255" s="270">
        <v>1407843.44803247</v>
      </c>
      <c r="V255" s="270">
        <v>114000</v>
      </c>
      <c r="W255" s="270">
        <v>4622.1000000000004</v>
      </c>
      <c r="X255" s="270">
        <v>0</v>
      </c>
      <c r="Y255" s="270">
        <v>0</v>
      </c>
      <c r="Z255" s="270">
        <v>1289221.3480324699</v>
      </c>
      <c r="AA255" s="270">
        <v>3114.0612271315699</v>
      </c>
      <c r="AB255" s="284">
        <v>4.6607516915480166E-2</v>
      </c>
      <c r="AC255" s="284">
        <v>0</v>
      </c>
      <c r="AE255" s="270">
        <v>0</v>
      </c>
      <c r="AF255" s="270">
        <v>1407843.44803247</v>
      </c>
      <c r="AH255" s="270">
        <v>57448.793950049905</v>
      </c>
      <c r="AJ255" s="284">
        <v>1.2075169154801627E-3</v>
      </c>
      <c r="AK255" s="270">
        <v>-1487.4311147079816</v>
      </c>
      <c r="AL255" s="270">
        <v>1406356.0169177619</v>
      </c>
      <c r="AN255" s="270">
        <v>1406356.0169177619</v>
      </c>
      <c r="AO255" s="270">
        <v>55961.362835341832</v>
      </c>
      <c r="AP255" s="284">
        <v>4.1440746722569803E-2</v>
      </c>
    </row>
    <row r="256" spans="1:42" x14ac:dyDescent="0.2">
      <c r="A256" s="270">
        <v>473</v>
      </c>
      <c r="B256" s="279" t="s">
        <v>423</v>
      </c>
      <c r="C256" s="286">
        <v>473</v>
      </c>
      <c r="D256" s="281" t="s">
        <v>122</v>
      </c>
      <c r="E256" s="282">
        <v>194</v>
      </c>
      <c r="F256" s="270">
        <v>709843.1313300241</v>
      </c>
      <c r="G256" s="270">
        <v>0</v>
      </c>
      <c r="H256" s="270">
        <v>0</v>
      </c>
      <c r="I256" s="270">
        <v>0</v>
      </c>
      <c r="K256" s="270">
        <v>709843.1313300241</v>
      </c>
      <c r="L256" s="270">
        <v>114000</v>
      </c>
      <c r="M256" s="270">
        <v>16638.75</v>
      </c>
      <c r="N256" s="270">
        <v>0</v>
      </c>
      <c r="P256" s="270">
        <v>579204.3813300241</v>
      </c>
      <c r="Q256" s="270">
        <v>3658.9852130413615</v>
      </c>
      <c r="R256" s="270">
        <v>2985.5895944846602</v>
      </c>
      <c r="T256" s="270">
        <v>196</v>
      </c>
      <c r="U256" s="270">
        <v>736112.43616663886</v>
      </c>
      <c r="V256" s="270">
        <v>114000</v>
      </c>
      <c r="W256" s="270">
        <v>16773.75</v>
      </c>
      <c r="X256" s="270">
        <v>0</v>
      </c>
      <c r="Y256" s="270">
        <v>0</v>
      </c>
      <c r="Z256" s="270">
        <v>605338.68616663886</v>
      </c>
      <c r="AA256" s="270">
        <v>3088.4626845236676</v>
      </c>
      <c r="AB256" s="284">
        <v>3.4456540922116988E-2</v>
      </c>
      <c r="AC256" s="284">
        <v>0</v>
      </c>
      <c r="AE256" s="270">
        <v>0</v>
      </c>
      <c r="AF256" s="270">
        <v>736112.43616663886</v>
      </c>
      <c r="AH256" s="270">
        <v>26269.304836614756</v>
      </c>
      <c r="AJ256" s="284">
        <v>0</v>
      </c>
      <c r="AK256" s="270">
        <v>0</v>
      </c>
      <c r="AL256" s="270">
        <v>0</v>
      </c>
      <c r="AN256" s="270">
        <v>736112.43616663886</v>
      </c>
      <c r="AO256" s="270">
        <v>26269.304836614756</v>
      </c>
      <c r="AP256" s="284">
        <v>3.7007197333013976E-2</v>
      </c>
    </row>
    <row r="257" spans="1:42" x14ac:dyDescent="0.2">
      <c r="A257" s="270">
        <v>474</v>
      </c>
      <c r="B257" s="279" t="s">
        <v>424</v>
      </c>
      <c r="C257" s="286">
        <v>474</v>
      </c>
      <c r="D257" s="281" t="s">
        <v>122</v>
      </c>
      <c r="E257" s="282">
        <v>344</v>
      </c>
      <c r="F257" s="270">
        <v>1299803.4558532049</v>
      </c>
      <c r="G257" s="270">
        <v>0</v>
      </c>
      <c r="H257" s="270">
        <v>0</v>
      </c>
      <c r="I257" s="270">
        <v>0</v>
      </c>
      <c r="K257" s="270">
        <v>1299803.4558532049</v>
      </c>
      <c r="L257" s="270">
        <v>114000</v>
      </c>
      <c r="M257" s="270">
        <v>35496</v>
      </c>
      <c r="N257" s="270">
        <v>0</v>
      </c>
      <c r="P257" s="270">
        <v>1150307.4558532049</v>
      </c>
      <c r="Q257" s="270">
        <v>3778.4984181779214</v>
      </c>
      <c r="R257" s="270">
        <v>3343.9170228290841</v>
      </c>
      <c r="T257" s="270">
        <v>402</v>
      </c>
      <c r="U257" s="270">
        <v>1528360.8250315534</v>
      </c>
      <c r="V257" s="270">
        <v>114000</v>
      </c>
      <c r="W257" s="270">
        <v>7156.8</v>
      </c>
      <c r="X257" s="270">
        <v>0</v>
      </c>
      <c r="Y257" s="270">
        <v>0</v>
      </c>
      <c r="Z257" s="270">
        <v>1407204.0250315533</v>
      </c>
      <c r="AA257" s="270">
        <v>3500.5075249541128</v>
      </c>
      <c r="AB257" s="284">
        <v>4.6828465256756595E-2</v>
      </c>
      <c r="AC257" s="284">
        <v>0</v>
      </c>
      <c r="AE257" s="270">
        <v>0</v>
      </c>
      <c r="AF257" s="270">
        <v>1528360.8250315534</v>
      </c>
      <c r="AH257" s="270">
        <v>228557.36917834845</v>
      </c>
      <c r="AJ257" s="284">
        <v>1.428465256756592E-3</v>
      </c>
      <c r="AK257" s="270">
        <v>-1920.2210540124913</v>
      </c>
      <c r="AL257" s="270">
        <v>1526440.603977541</v>
      </c>
      <c r="AN257" s="270">
        <v>1526440.603977541</v>
      </c>
      <c r="AO257" s="270">
        <v>226637.14812433603</v>
      </c>
      <c r="AP257" s="284">
        <v>0.17436262929118693</v>
      </c>
    </row>
    <row r="258" spans="1:42" x14ac:dyDescent="0.2">
      <c r="A258" s="270">
        <v>476</v>
      </c>
      <c r="B258" s="279" t="s">
        <v>425</v>
      </c>
      <c r="C258" s="286">
        <v>476</v>
      </c>
      <c r="D258" s="281" t="s">
        <v>122</v>
      </c>
      <c r="E258" s="282">
        <v>177</v>
      </c>
      <c r="F258" s="270">
        <v>652122.99523750087</v>
      </c>
      <c r="G258" s="270">
        <v>0</v>
      </c>
      <c r="H258" s="270">
        <v>0</v>
      </c>
      <c r="I258" s="270">
        <v>0</v>
      </c>
      <c r="K258" s="270">
        <v>652122.99523750087</v>
      </c>
      <c r="L258" s="270">
        <v>114000</v>
      </c>
      <c r="M258" s="270">
        <v>12078.5</v>
      </c>
      <c r="N258" s="270">
        <v>0</v>
      </c>
      <c r="P258" s="270">
        <v>526044.49523750087</v>
      </c>
      <c r="Q258" s="270">
        <v>3684.3107075565022</v>
      </c>
      <c r="R258" s="270">
        <v>2972.0027979519823</v>
      </c>
      <c r="T258" s="270">
        <v>197</v>
      </c>
      <c r="U258" s="270">
        <v>718445.98820778541</v>
      </c>
      <c r="V258" s="270">
        <v>114000</v>
      </c>
      <c r="W258" s="270">
        <v>12176.5</v>
      </c>
      <c r="X258" s="270">
        <v>0</v>
      </c>
      <c r="Y258" s="270">
        <v>0</v>
      </c>
      <c r="Z258" s="270">
        <v>592269.48820778541</v>
      </c>
      <c r="AA258" s="270">
        <v>3006.4441025775909</v>
      </c>
      <c r="AB258" s="284">
        <v>1.1588584186173121E-2</v>
      </c>
      <c r="AC258" s="284">
        <v>0</v>
      </c>
      <c r="AE258" s="270">
        <v>0</v>
      </c>
      <c r="AF258" s="270">
        <v>718445.98820778541</v>
      </c>
      <c r="AH258" s="270">
        <v>66322.99297028454</v>
      </c>
      <c r="AJ258" s="284">
        <v>0</v>
      </c>
      <c r="AK258" s="270">
        <v>0</v>
      </c>
      <c r="AL258" s="270">
        <v>0</v>
      </c>
      <c r="AN258" s="270">
        <v>718445.98820778541</v>
      </c>
      <c r="AO258" s="270">
        <v>66322.99297028454</v>
      </c>
      <c r="AP258" s="284">
        <v>0.10170319625997845</v>
      </c>
    </row>
    <row r="259" spans="1:42" x14ac:dyDescent="0.2">
      <c r="A259" s="270">
        <v>478</v>
      </c>
      <c r="B259" s="279" t="s">
        <v>426</v>
      </c>
      <c r="C259" s="286">
        <v>478</v>
      </c>
      <c r="D259" s="281" t="s">
        <v>122</v>
      </c>
      <c r="E259" s="282">
        <v>195</v>
      </c>
      <c r="F259" s="270">
        <v>694668.5443242325</v>
      </c>
      <c r="G259" s="270">
        <v>0</v>
      </c>
      <c r="H259" s="270">
        <v>0</v>
      </c>
      <c r="I259" s="270">
        <v>0</v>
      </c>
      <c r="K259" s="270">
        <v>694668.5443242325</v>
      </c>
      <c r="L259" s="270">
        <v>114000</v>
      </c>
      <c r="M259" s="270">
        <v>17624.75</v>
      </c>
      <c r="N259" s="270">
        <v>0</v>
      </c>
      <c r="P259" s="270">
        <v>563043.7943242325</v>
      </c>
      <c r="Q259" s="270">
        <v>3562.4027914063204</v>
      </c>
      <c r="R259" s="270">
        <v>2887.4040734576024</v>
      </c>
      <c r="T259" s="270">
        <v>188</v>
      </c>
      <c r="U259" s="270">
        <v>683648.89472503657</v>
      </c>
      <c r="V259" s="270">
        <v>114000</v>
      </c>
      <c r="W259" s="270">
        <v>17767.75</v>
      </c>
      <c r="X259" s="270">
        <v>0</v>
      </c>
      <c r="Y259" s="270">
        <v>0</v>
      </c>
      <c r="Z259" s="270">
        <v>551881.14472503657</v>
      </c>
      <c r="AA259" s="270">
        <v>2935.5380038565777</v>
      </c>
      <c r="AB259" s="284">
        <v>1.6670313255233434E-2</v>
      </c>
      <c r="AC259" s="284">
        <v>0</v>
      </c>
      <c r="AE259" s="270">
        <v>0</v>
      </c>
      <c r="AF259" s="270">
        <v>683648.89472503657</v>
      </c>
      <c r="AH259" s="270">
        <v>-11019.649599195924</v>
      </c>
      <c r="AJ259" s="284">
        <v>0</v>
      </c>
      <c r="AK259" s="270">
        <v>0</v>
      </c>
      <c r="AL259" s="270">
        <v>0</v>
      </c>
      <c r="AN259" s="270">
        <v>683648.89472503657</v>
      </c>
      <c r="AO259" s="270">
        <v>-11019.649599195924</v>
      </c>
      <c r="AP259" s="284">
        <v>-1.586317631513853E-2</v>
      </c>
    </row>
    <row r="260" spans="1:42" x14ac:dyDescent="0.2">
      <c r="A260" s="270">
        <v>479</v>
      </c>
      <c r="B260" s="279" t="s">
        <v>427</v>
      </c>
      <c r="C260" s="286">
        <v>479</v>
      </c>
      <c r="D260" s="281" t="s">
        <v>122</v>
      </c>
      <c r="E260" s="282">
        <v>202</v>
      </c>
      <c r="F260" s="270">
        <v>696933.03800763621</v>
      </c>
      <c r="G260" s="270">
        <v>0</v>
      </c>
      <c r="H260" s="270">
        <v>0</v>
      </c>
      <c r="I260" s="270">
        <v>0</v>
      </c>
      <c r="K260" s="270">
        <v>696933.03800763621</v>
      </c>
      <c r="L260" s="270">
        <v>114000</v>
      </c>
      <c r="M260" s="270">
        <v>10599.5</v>
      </c>
      <c r="N260" s="270">
        <v>0</v>
      </c>
      <c r="P260" s="270">
        <v>572333.53800763621</v>
      </c>
      <c r="Q260" s="270">
        <v>3450.1635544932487</v>
      </c>
      <c r="R260" s="270">
        <v>2833.3343465724565</v>
      </c>
      <c r="T260" s="270">
        <v>205</v>
      </c>
      <c r="U260" s="270">
        <v>720507.90679151053</v>
      </c>
      <c r="V260" s="270">
        <v>114000</v>
      </c>
      <c r="W260" s="270">
        <v>10685.5</v>
      </c>
      <c r="X260" s="270">
        <v>0</v>
      </c>
      <c r="Y260" s="270">
        <v>0</v>
      </c>
      <c r="Z260" s="270">
        <v>595822.40679151053</v>
      </c>
      <c r="AA260" s="270">
        <v>2906.4507648366366</v>
      </c>
      <c r="AB260" s="284">
        <v>2.5805785452970114E-2</v>
      </c>
      <c r="AC260" s="284">
        <v>0</v>
      </c>
      <c r="AE260" s="270">
        <v>0</v>
      </c>
      <c r="AF260" s="270">
        <v>720507.90679151053</v>
      </c>
      <c r="AH260" s="270">
        <v>23574.868783874321</v>
      </c>
      <c r="AJ260" s="284">
        <v>0</v>
      </c>
      <c r="AK260" s="270">
        <v>0</v>
      </c>
      <c r="AL260" s="270">
        <v>0</v>
      </c>
      <c r="AN260" s="270">
        <v>720507.90679151053</v>
      </c>
      <c r="AO260" s="270">
        <v>23574.868783874321</v>
      </c>
      <c r="AP260" s="284">
        <v>3.3826590932278369E-2</v>
      </c>
    </row>
    <row r="261" spans="1:42" x14ac:dyDescent="0.2">
      <c r="A261" s="270">
        <v>480</v>
      </c>
      <c r="B261" s="279" t="s">
        <v>428</v>
      </c>
      <c r="C261" s="286">
        <v>480</v>
      </c>
      <c r="D261" s="281" t="s">
        <v>122</v>
      </c>
      <c r="E261" s="282">
        <v>304.83</v>
      </c>
      <c r="F261" s="270">
        <v>1010293.3788971039</v>
      </c>
      <c r="G261" s="270">
        <v>0</v>
      </c>
      <c r="H261" s="270">
        <v>0</v>
      </c>
      <c r="I261" s="270">
        <v>0</v>
      </c>
      <c r="K261" s="270">
        <v>1010293.3788971039</v>
      </c>
      <c r="L261" s="270">
        <v>114000</v>
      </c>
      <c r="M261" s="270">
        <v>18241</v>
      </c>
      <c r="N261" s="270">
        <v>0</v>
      </c>
      <c r="P261" s="270">
        <v>878052.37889710395</v>
      </c>
      <c r="Q261" s="270">
        <v>3314.2846140376732</v>
      </c>
      <c r="R261" s="270">
        <v>2880.4657641869371</v>
      </c>
      <c r="T261" s="270">
        <v>322</v>
      </c>
      <c r="U261" s="270">
        <v>1084169.7361732756</v>
      </c>
      <c r="V261" s="270">
        <v>114000</v>
      </c>
      <c r="W261" s="270">
        <v>18389</v>
      </c>
      <c r="X261" s="270">
        <v>0</v>
      </c>
      <c r="Y261" s="270">
        <v>0</v>
      </c>
      <c r="Z261" s="270">
        <v>951780.73617327563</v>
      </c>
      <c r="AA261" s="270">
        <v>2955.8407955691791</v>
      </c>
      <c r="AB261" s="284">
        <v>2.6167653967419383E-2</v>
      </c>
      <c r="AC261" s="284">
        <v>0</v>
      </c>
      <c r="AE261" s="270">
        <v>0</v>
      </c>
      <c r="AF261" s="270">
        <v>1084169.7361732756</v>
      </c>
      <c r="AH261" s="270">
        <v>73876.357276171679</v>
      </c>
      <c r="AJ261" s="284">
        <v>0</v>
      </c>
      <c r="AK261" s="270">
        <v>0</v>
      </c>
      <c r="AL261" s="270">
        <v>0</v>
      </c>
      <c r="AN261" s="270">
        <v>1084169.7361732756</v>
      </c>
      <c r="AO261" s="270">
        <v>73876.357276171679</v>
      </c>
      <c r="AP261" s="284">
        <v>7.3123667658615638E-2</v>
      </c>
    </row>
    <row r="262" spans="1:42" x14ac:dyDescent="0.2">
      <c r="A262" s="270">
        <v>481</v>
      </c>
      <c r="B262" s="279" t="s">
        <v>429</v>
      </c>
      <c r="C262" s="286">
        <v>481</v>
      </c>
      <c r="D262" s="281" t="s">
        <v>122</v>
      </c>
      <c r="E262" s="282">
        <v>185</v>
      </c>
      <c r="F262" s="270">
        <v>724967.54965541034</v>
      </c>
      <c r="G262" s="270">
        <v>0</v>
      </c>
      <c r="H262" s="270">
        <v>0</v>
      </c>
      <c r="I262" s="270">
        <v>0</v>
      </c>
      <c r="K262" s="270">
        <v>724967.54965541034</v>
      </c>
      <c r="L262" s="270">
        <v>114000</v>
      </c>
      <c r="M262" s="270">
        <v>2341.75</v>
      </c>
      <c r="N262" s="270">
        <v>0</v>
      </c>
      <c r="P262" s="270">
        <v>608625.79965541034</v>
      </c>
      <c r="Q262" s="270">
        <v>3918.7435116508668</v>
      </c>
      <c r="R262" s="270">
        <v>3289.8691873265425</v>
      </c>
      <c r="T262" s="270">
        <v>203</v>
      </c>
      <c r="U262" s="270">
        <v>755496.14034586854</v>
      </c>
      <c r="V262" s="270">
        <v>114000</v>
      </c>
      <c r="W262" s="270">
        <v>2360.75</v>
      </c>
      <c r="X262" s="270">
        <v>0</v>
      </c>
      <c r="Y262" s="270">
        <v>0</v>
      </c>
      <c r="Z262" s="270">
        <v>639135.39034586854</v>
      </c>
      <c r="AA262" s="270">
        <v>3148.4501987481208</v>
      </c>
      <c r="AB262" s="284">
        <v>-4.2986204169820956E-2</v>
      </c>
      <c r="AC262" s="284">
        <v>2.7986204169820957E-2</v>
      </c>
      <c r="AE262" s="270">
        <v>18690.403006010281</v>
      </c>
      <c r="AF262" s="270">
        <v>774186.54335187888</v>
      </c>
      <c r="AH262" s="270">
        <v>49218.993696468533</v>
      </c>
      <c r="AJ262" s="284">
        <v>0</v>
      </c>
      <c r="AK262" s="270">
        <v>0</v>
      </c>
      <c r="AL262" s="270">
        <v>0</v>
      </c>
      <c r="AN262" s="270">
        <v>774186.54335187888</v>
      </c>
      <c r="AO262" s="270">
        <v>49218.993696468533</v>
      </c>
      <c r="AP262" s="284">
        <v>6.7891305921021119E-2</v>
      </c>
    </row>
    <row r="263" spans="1:42" x14ac:dyDescent="0.2">
      <c r="A263" s="270">
        <v>482</v>
      </c>
      <c r="B263" s="279" t="s">
        <v>430</v>
      </c>
      <c r="C263" s="286">
        <v>482</v>
      </c>
      <c r="D263" s="281" t="s">
        <v>122</v>
      </c>
      <c r="E263" s="282">
        <v>190</v>
      </c>
      <c r="F263" s="270">
        <v>670838.23519998626</v>
      </c>
      <c r="G263" s="270">
        <v>0</v>
      </c>
      <c r="H263" s="270">
        <v>0</v>
      </c>
      <c r="I263" s="270">
        <v>0</v>
      </c>
      <c r="K263" s="270">
        <v>670838.23519998626</v>
      </c>
      <c r="L263" s="270">
        <v>114000</v>
      </c>
      <c r="M263" s="270">
        <v>8381</v>
      </c>
      <c r="N263" s="270">
        <v>0</v>
      </c>
      <c r="P263" s="270">
        <v>548457.23519998626</v>
      </c>
      <c r="Q263" s="270">
        <v>3530.727553684138</v>
      </c>
      <c r="R263" s="270">
        <v>2886.6170273683488</v>
      </c>
      <c r="T263" s="270">
        <v>199</v>
      </c>
      <c r="U263" s="270">
        <v>699233.94775706541</v>
      </c>
      <c r="V263" s="270">
        <v>114000</v>
      </c>
      <c r="W263" s="270">
        <v>8226.2099999999991</v>
      </c>
      <c r="X263" s="270">
        <v>0</v>
      </c>
      <c r="Y263" s="270">
        <v>0</v>
      </c>
      <c r="Z263" s="270">
        <v>577007.73775706545</v>
      </c>
      <c r="AA263" s="270">
        <v>2899.5363706385197</v>
      </c>
      <c r="AB263" s="284">
        <v>4.4756000355021469E-3</v>
      </c>
      <c r="AC263" s="284">
        <v>0</v>
      </c>
      <c r="AE263" s="270">
        <v>0</v>
      </c>
      <c r="AF263" s="270">
        <v>699233.94775706541</v>
      </c>
      <c r="AH263" s="270">
        <v>28395.712557079154</v>
      </c>
      <c r="AJ263" s="284">
        <v>0</v>
      </c>
      <c r="AK263" s="270">
        <v>0</v>
      </c>
      <c r="AL263" s="270">
        <v>0</v>
      </c>
      <c r="AN263" s="270">
        <v>699233.94775706541</v>
      </c>
      <c r="AO263" s="270">
        <v>28395.712557079154</v>
      </c>
      <c r="AP263" s="284">
        <v>4.232870320609259E-2</v>
      </c>
    </row>
    <row r="264" spans="1:42" x14ac:dyDescent="0.2">
      <c r="A264" s="270">
        <v>483</v>
      </c>
      <c r="B264" s="279" t="s">
        <v>431</v>
      </c>
      <c r="C264" s="286">
        <v>483</v>
      </c>
      <c r="D264" s="281" t="s">
        <v>122</v>
      </c>
      <c r="E264" s="282">
        <v>230</v>
      </c>
      <c r="F264" s="270">
        <v>915070.88948102994</v>
      </c>
      <c r="G264" s="270">
        <v>0</v>
      </c>
      <c r="H264" s="270">
        <v>0</v>
      </c>
      <c r="I264" s="270">
        <v>0</v>
      </c>
      <c r="K264" s="270">
        <v>915070.88948102994</v>
      </c>
      <c r="L264" s="270">
        <v>114000</v>
      </c>
      <c r="M264" s="270">
        <v>8011.25</v>
      </c>
      <c r="N264" s="270">
        <v>0</v>
      </c>
      <c r="P264" s="270">
        <v>793059.63948102994</v>
      </c>
      <c r="Q264" s="270">
        <v>3978.5690847001301</v>
      </c>
      <c r="R264" s="270">
        <v>3448.0853890479561</v>
      </c>
      <c r="T264" s="270">
        <v>273</v>
      </c>
      <c r="U264" s="270">
        <v>1014614.0943010752</v>
      </c>
      <c r="V264" s="270">
        <v>114000</v>
      </c>
      <c r="W264" s="270">
        <v>7863.29</v>
      </c>
      <c r="X264" s="270">
        <v>0</v>
      </c>
      <c r="Y264" s="270">
        <v>0</v>
      </c>
      <c r="Z264" s="270">
        <v>892750.80430107517</v>
      </c>
      <c r="AA264" s="270">
        <v>3270.1494663043045</v>
      </c>
      <c r="AB264" s="284">
        <v>-5.1604268069701482E-2</v>
      </c>
      <c r="AC264" s="284">
        <v>3.6604268069701483E-2</v>
      </c>
      <c r="AE264" s="270">
        <v>34456.597240865522</v>
      </c>
      <c r="AF264" s="270">
        <v>1049070.6915419407</v>
      </c>
      <c r="AH264" s="270">
        <v>133999.80206091073</v>
      </c>
      <c r="AJ264" s="284">
        <v>0</v>
      </c>
      <c r="AK264" s="270">
        <v>0</v>
      </c>
      <c r="AL264" s="270">
        <v>0</v>
      </c>
      <c r="AN264" s="270">
        <v>1049070.6915419407</v>
      </c>
      <c r="AO264" s="270">
        <v>133999.80206091073</v>
      </c>
      <c r="AP264" s="284">
        <v>0.14643652595801282</v>
      </c>
    </row>
    <row r="265" spans="1:42" x14ac:dyDescent="0.2">
      <c r="A265" s="270">
        <v>484</v>
      </c>
      <c r="B265" s="279" t="s">
        <v>432</v>
      </c>
      <c r="C265" s="286">
        <v>484</v>
      </c>
      <c r="D265" s="281" t="s">
        <v>122</v>
      </c>
      <c r="E265" s="282">
        <v>218</v>
      </c>
      <c r="F265" s="270">
        <v>818044.88547863218</v>
      </c>
      <c r="G265" s="270">
        <v>0</v>
      </c>
      <c r="H265" s="270">
        <v>0</v>
      </c>
      <c r="I265" s="270">
        <v>0</v>
      </c>
      <c r="K265" s="270">
        <v>818044.88547863218</v>
      </c>
      <c r="L265" s="270">
        <v>114000</v>
      </c>
      <c r="M265" s="270">
        <v>17255</v>
      </c>
      <c r="N265" s="270">
        <v>0</v>
      </c>
      <c r="P265" s="270">
        <v>686789.88547863218</v>
      </c>
      <c r="Q265" s="270">
        <v>3752.4994746726247</v>
      </c>
      <c r="R265" s="270">
        <v>3150.4123187093219</v>
      </c>
      <c r="T265" s="270">
        <v>220</v>
      </c>
      <c r="U265" s="270">
        <v>824681.15796748805</v>
      </c>
      <c r="V265" s="270">
        <v>114000</v>
      </c>
      <c r="W265" s="270">
        <v>16401</v>
      </c>
      <c r="X265" s="270">
        <v>0</v>
      </c>
      <c r="Y265" s="270">
        <v>0</v>
      </c>
      <c r="Z265" s="270">
        <v>694280.15796748805</v>
      </c>
      <c r="AA265" s="270">
        <v>3155.8188998522182</v>
      </c>
      <c r="AB265" s="284">
        <v>1.7161503307958606E-3</v>
      </c>
      <c r="AC265" s="284">
        <v>0</v>
      </c>
      <c r="AE265" s="270">
        <v>0</v>
      </c>
      <c r="AF265" s="270">
        <v>824681.15796748805</v>
      </c>
      <c r="AH265" s="270">
        <v>6636.2724888558732</v>
      </c>
      <c r="AJ265" s="284">
        <v>0</v>
      </c>
      <c r="AK265" s="270">
        <v>0</v>
      </c>
      <c r="AL265" s="270">
        <v>0</v>
      </c>
      <c r="AN265" s="270">
        <v>824681.15796748805</v>
      </c>
      <c r="AO265" s="270">
        <v>6636.2724888558732</v>
      </c>
      <c r="AP265" s="284">
        <v>8.1123574105264867E-3</v>
      </c>
    </row>
    <row r="266" spans="1:42" x14ac:dyDescent="0.2">
      <c r="A266" s="270">
        <v>486</v>
      </c>
      <c r="B266" s="279" t="s">
        <v>433</v>
      </c>
      <c r="C266" s="286">
        <v>486</v>
      </c>
      <c r="D266" s="281" t="s">
        <v>122</v>
      </c>
      <c r="E266" s="282">
        <v>179</v>
      </c>
      <c r="F266" s="270">
        <v>662517.91526609985</v>
      </c>
      <c r="G266" s="270">
        <v>0</v>
      </c>
      <c r="H266" s="270">
        <v>0</v>
      </c>
      <c r="I266" s="270">
        <v>0</v>
      </c>
      <c r="K266" s="270">
        <v>662517.91526609985</v>
      </c>
      <c r="L266" s="270">
        <v>114000</v>
      </c>
      <c r="M266" s="270">
        <v>10229.75</v>
      </c>
      <c r="N266" s="270">
        <v>0</v>
      </c>
      <c r="P266" s="270">
        <v>538288.16526609985</v>
      </c>
      <c r="Q266" s="270">
        <v>3701.217403721228</v>
      </c>
      <c r="R266" s="270">
        <v>3007.1964540005579</v>
      </c>
      <c r="T266" s="270">
        <v>189</v>
      </c>
      <c r="U266" s="270">
        <v>697187.647292095</v>
      </c>
      <c r="V266" s="270">
        <v>114000</v>
      </c>
      <c r="W266" s="270">
        <v>10312.75</v>
      </c>
      <c r="X266" s="270">
        <v>0</v>
      </c>
      <c r="Y266" s="270">
        <v>0</v>
      </c>
      <c r="Z266" s="270">
        <v>572874.897292095</v>
      </c>
      <c r="AA266" s="270">
        <v>3031.0841126565874</v>
      </c>
      <c r="AB266" s="284">
        <v>7.9434978796450503E-3</v>
      </c>
      <c r="AC266" s="284">
        <v>0</v>
      </c>
      <c r="AE266" s="270">
        <v>0</v>
      </c>
      <c r="AF266" s="270">
        <v>697187.647292095</v>
      </c>
      <c r="AH266" s="270">
        <v>34669.732025995152</v>
      </c>
      <c r="AJ266" s="284">
        <v>0</v>
      </c>
      <c r="AK266" s="270">
        <v>0</v>
      </c>
      <c r="AL266" s="270">
        <v>0</v>
      </c>
      <c r="AN266" s="270">
        <v>697187.647292095</v>
      </c>
      <c r="AO266" s="270">
        <v>34669.732025995152</v>
      </c>
      <c r="AP266" s="284">
        <v>5.2330255872507357E-2</v>
      </c>
    </row>
    <row r="267" spans="1:42" x14ac:dyDescent="0.2">
      <c r="A267" s="270">
        <v>487</v>
      </c>
      <c r="B267" s="279" t="s">
        <v>434</v>
      </c>
      <c r="C267" s="286">
        <v>487</v>
      </c>
      <c r="D267" s="281" t="s">
        <v>122</v>
      </c>
      <c r="E267" s="282">
        <v>291</v>
      </c>
      <c r="F267" s="270">
        <v>1021090.2628275817</v>
      </c>
      <c r="G267" s="270">
        <v>0</v>
      </c>
      <c r="H267" s="270">
        <v>0</v>
      </c>
      <c r="I267" s="270">
        <v>0</v>
      </c>
      <c r="K267" s="270">
        <v>1021090.2628275817</v>
      </c>
      <c r="L267" s="270">
        <v>114000</v>
      </c>
      <c r="M267" s="270">
        <v>5176.5</v>
      </c>
      <c r="N267" s="270">
        <v>0</v>
      </c>
      <c r="P267" s="270">
        <v>901913.76282758173</v>
      </c>
      <c r="Q267" s="270">
        <v>3508.9012468301776</v>
      </c>
      <c r="R267" s="270">
        <v>3099.3600097167755</v>
      </c>
      <c r="T267" s="270">
        <v>292</v>
      </c>
      <c r="U267" s="270">
        <v>1000637.0378280235</v>
      </c>
      <c r="V267" s="270">
        <v>114000</v>
      </c>
      <c r="W267" s="270">
        <v>5218.5</v>
      </c>
      <c r="X267" s="270">
        <v>0</v>
      </c>
      <c r="Y267" s="270">
        <v>0</v>
      </c>
      <c r="Z267" s="270">
        <v>881418.53782802355</v>
      </c>
      <c r="AA267" s="270">
        <v>3018.5566363973408</v>
      </c>
      <c r="AB267" s="284">
        <v>-2.607098661210986E-2</v>
      </c>
      <c r="AC267" s="284">
        <v>1.1070986612109861E-2</v>
      </c>
      <c r="AE267" s="270">
        <v>10019.388166715469</v>
      </c>
      <c r="AF267" s="270">
        <v>1010656.4259947391</v>
      </c>
      <c r="AH267" s="270">
        <v>-10433.836832842673</v>
      </c>
      <c r="AJ267" s="284">
        <v>0</v>
      </c>
      <c r="AK267" s="270">
        <v>0</v>
      </c>
      <c r="AL267" s="270">
        <v>0</v>
      </c>
      <c r="AN267" s="270">
        <v>1010656.4259947391</v>
      </c>
      <c r="AO267" s="270">
        <v>-10433.836832842673</v>
      </c>
      <c r="AP267" s="284">
        <v>-1.0218329576417183E-2</v>
      </c>
    </row>
    <row r="268" spans="1:42" x14ac:dyDescent="0.2">
      <c r="A268" s="270">
        <v>488</v>
      </c>
      <c r="B268" s="279" t="s">
        <v>435</v>
      </c>
      <c r="C268" s="286">
        <v>488</v>
      </c>
      <c r="D268" s="281" t="s">
        <v>122</v>
      </c>
      <c r="E268" s="282">
        <v>195</v>
      </c>
      <c r="F268" s="270">
        <v>689541.07248294819</v>
      </c>
      <c r="G268" s="270">
        <v>0</v>
      </c>
      <c r="H268" s="270">
        <v>0</v>
      </c>
      <c r="I268" s="270">
        <v>0</v>
      </c>
      <c r="K268" s="270">
        <v>689541.07248294819</v>
      </c>
      <c r="L268" s="270">
        <v>114000</v>
      </c>
      <c r="M268" s="270">
        <v>6162.5</v>
      </c>
      <c r="N268" s="270">
        <v>0</v>
      </c>
      <c r="P268" s="270">
        <v>569378.57248294819</v>
      </c>
      <c r="Q268" s="270">
        <v>3536.108064015119</v>
      </c>
      <c r="R268" s="270">
        <v>2919.8901152971703</v>
      </c>
      <c r="T268" s="270">
        <v>196</v>
      </c>
      <c r="U268" s="270">
        <v>709505.73942965374</v>
      </c>
      <c r="V268" s="270">
        <v>114000</v>
      </c>
      <c r="W268" s="270">
        <v>9443</v>
      </c>
      <c r="X268" s="270">
        <v>0</v>
      </c>
      <c r="Y268" s="270">
        <v>0</v>
      </c>
      <c r="Z268" s="270">
        <v>586062.73942965374</v>
      </c>
      <c r="AA268" s="270">
        <v>2990.1160174982333</v>
      </c>
      <c r="AB268" s="284">
        <v>2.4050871583541023E-2</v>
      </c>
      <c r="AC268" s="284">
        <v>0</v>
      </c>
      <c r="AE268" s="270">
        <v>0</v>
      </c>
      <c r="AF268" s="270">
        <v>709505.73942965374</v>
      </c>
      <c r="AH268" s="270">
        <v>19964.666946705547</v>
      </c>
      <c r="AJ268" s="284">
        <v>0</v>
      </c>
      <c r="AK268" s="270">
        <v>0</v>
      </c>
      <c r="AL268" s="270">
        <v>0</v>
      </c>
      <c r="AN268" s="270">
        <v>709505.73942965374</v>
      </c>
      <c r="AO268" s="270">
        <v>19964.666946705547</v>
      </c>
      <c r="AP268" s="284">
        <v>2.8953557291105755E-2</v>
      </c>
    </row>
    <row r="269" spans="1:42" x14ac:dyDescent="0.2">
      <c r="A269" s="270">
        <v>489</v>
      </c>
      <c r="B269" s="279" t="s">
        <v>436</v>
      </c>
      <c r="C269" s="286">
        <v>489</v>
      </c>
      <c r="D269" s="281" t="s">
        <v>122</v>
      </c>
      <c r="E269" s="282">
        <v>55.25</v>
      </c>
      <c r="F269" s="270">
        <v>279118.90705221175</v>
      </c>
      <c r="G269" s="270">
        <v>0</v>
      </c>
      <c r="H269" s="270">
        <v>0</v>
      </c>
      <c r="I269" s="270">
        <v>0</v>
      </c>
      <c r="K269" s="270">
        <v>279118.90705221175</v>
      </c>
      <c r="L269" s="270">
        <v>114000</v>
      </c>
      <c r="M269" s="270">
        <v>3993.2999999999997</v>
      </c>
      <c r="N269" s="270">
        <v>0</v>
      </c>
      <c r="P269" s="270">
        <v>161125.60705221177</v>
      </c>
      <c r="Q269" s="270">
        <v>5051.9259194970455</v>
      </c>
      <c r="R269" s="270">
        <v>2916.3005801305299</v>
      </c>
      <c r="T269" s="270">
        <v>65</v>
      </c>
      <c r="U269" s="270">
        <v>315537.86846401717</v>
      </c>
      <c r="V269" s="270">
        <v>114000</v>
      </c>
      <c r="W269" s="270">
        <v>7621.34</v>
      </c>
      <c r="X269" s="270">
        <v>0</v>
      </c>
      <c r="Y269" s="270">
        <v>0</v>
      </c>
      <c r="Z269" s="270">
        <v>193916.52846401717</v>
      </c>
      <c r="AA269" s="270">
        <v>2983.3312071387259</v>
      </c>
      <c r="AB269" s="284">
        <v>2.2984814207730193E-2</v>
      </c>
      <c r="AC269" s="284">
        <v>0</v>
      </c>
      <c r="AE269" s="270">
        <v>0</v>
      </c>
      <c r="AF269" s="270">
        <v>315537.86846401717</v>
      </c>
      <c r="AH269" s="270">
        <v>36418.961411805416</v>
      </c>
      <c r="AJ269" s="284">
        <v>0</v>
      </c>
      <c r="AK269" s="270">
        <v>0</v>
      </c>
      <c r="AL269" s="270">
        <v>0</v>
      </c>
      <c r="AN269" s="270">
        <v>315537.86846401717</v>
      </c>
      <c r="AO269" s="270">
        <v>36418.961411805416</v>
      </c>
      <c r="AP269" s="284">
        <v>0.13047830330244492</v>
      </c>
    </row>
    <row r="270" spans="1:42" x14ac:dyDescent="0.2">
      <c r="A270" s="270">
        <v>492</v>
      </c>
      <c r="B270" s="279" t="s">
        <v>437</v>
      </c>
      <c r="C270" s="286">
        <v>492</v>
      </c>
      <c r="D270" s="281" t="s">
        <v>122</v>
      </c>
      <c r="E270" s="282">
        <v>116</v>
      </c>
      <c r="F270" s="270">
        <v>484862.76961161511</v>
      </c>
      <c r="G270" s="270">
        <v>0</v>
      </c>
      <c r="H270" s="270">
        <v>0</v>
      </c>
      <c r="I270" s="270">
        <v>0</v>
      </c>
      <c r="K270" s="270">
        <v>484862.76961161511</v>
      </c>
      <c r="L270" s="270">
        <v>114000</v>
      </c>
      <c r="M270" s="270">
        <v>10599.5</v>
      </c>
      <c r="N270" s="270">
        <v>15220.293724966619</v>
      </c>
      <c r="P270" s="270">
        <v>345042.97588664846</v>
      </c>
      <c r="Q270" s="270">
        <v>4179.8514621690956</v>
      </c>
      <c r="R270" s="270">
        <v>2974.5084128159351</v>
      </c>
      <c r="T270" s="270">
        <v>127</v>
      </c>
      <c r="U270" s="270">
        <v>525193.55124636169</v>
      </c>
      <c r="V270" s="270">
        <v>114000</v>
      </c>
      <c r="W270" s="270">
        <v>11431</v>
      </c>
      <c r="X270" s="270">
        <v>15220.293724966619</v>
      </c>
      <c r="Y270" s="270">
        <v>0</v>
      </c>
      <c r="Z270" s="270">
        <v>384542.25752139505</v>
      </c>
      <c r="AA270" s="270">
        <v>3027.8917915070474</v>
      </c>
      <c r="AB270" s="284">
        <v>1.7946958381796881E-2</v>
      </c>
      <c r="AC270" s="284">
        <v>0</v>
      </c>
      <c r="AE270" s="270">
        <v>0</v>
      </c>
      <c r="AF270" s="270">
        <v>525193.55124636169</v>
      </c>
      <c r="AH270" s="270">
        <v>40330.781634746585</v>
      </c>
      <c r="AJ270" s="284">
        <v>0</v>
      </c>
      <c r="AK270" s="270">
        <v>0</v>
      </c>
      <c r="AL270" s="270">
        <v>0</v>
      </c>
      <c r="AN270" s="270">
        <v>525193.55124636169</v>
      </c>
      <c r="AO270" s="270">
        <v>40330.781634746585</v>
      </c>
      <c r="AP270" s="284">
        <v>8.3179786451849785E-2</v>
      </c>
    </row>
    <row r="271" spans="1:42" x14ac:dyDescent="0.2">
      <c r="A271" s="270">
        <v>494</v>
      </c>
      <c r="B271" s="279" t="s">
        <v>438</v>
      </c>
      <c r="C271" s="286">
        <v>494</v>
      </c>
      <c r="D271" s="281" t="s">
        <v>122</v>
      </c>
      <c r="E271" s="282">
        <v>109.17</v>
      </c>
      <c r="F271" s="270">
        <v>465883.35704058333</v>
      </c>
      <c r="G271" s="270">
        <v>0</v>
      </c>
      <c r="H271" s="270">
        <v>0</v>
      </c>
      <c r="I271" s="270">
        <v>0</v>
      </c>
      <c r="K271" s="270">
        <v>465883.35704058333</v>
      </c>
      <c r="L271" s="270">
        <v>114000</v>
      </c>
      <c r="M271" s="270">
        <v>6902</v>
      </c>
      <c r="N271" s="270">
        <v>27236.315086782375</v>
      </c>
      <c r="P271" s="270">
        <v>317745.04195380094</v>
      </c>
      <c r="Q271" s="270">
        <v>4267.5034995015421</v>
      </c>
      <c r="R271" s="270">
        <v>2910.5527338444713</v>
      </c>
      <c r="T271" s="270">
        <v>109</v>
      </c>
      <c r="U271" s="270">
        <v>476376.38944031775</v>
      </c>
      <c r="V271" s="270">
        <v>114000</v>
      </c>
      <c r="W271" s="270">
        <v>6774.52</v>
      </c>
      <c r="X271" s="270">
        <v>27236.315086782375</v>
      </c>
      <c r="Y271" s="270">
        <v>0</v>
      </c>
      <c r="Z271" s="270">
        <v>328365.55435353535</v>
      </c>
      <c r="AA271" s="270">
        <v>3012.5280215920675</v>
      </c>
      <c r="AB271" s="284">
        <v>3.5036399293442717E-2</v>
      </c>
      <c r="AC271" s="284">
        <v>0</v>
      </c>
      <c r="AE271" s="270">
        <v>0</v>
      </c>
      <c r="AF271" s="270">
        <v>476376.38944031775</v>
      </c>
      <c r="AH271" s="270">
        <v>10493.032399734424</v>
      </c>
      <c r="AJ271" s="284">
        <v>0</v>
      </c>
      <c r="AK271" s="270">
        <v>0</v>
      </c>
      <c r="AL271" s="270">
        <v>0</v>
      </c>
      <c r="AN271" s="270">
        <v>476376.38944031775</v>
      </c>
      <c r="AO271" s="270">
        <v>10493.032399734424</v>
      </c>
      <c r="AP271" s="284">
        <v>2.2522874537500105E-2</v>
      </c>
    </row>
    <row r="272" spans="1:42" x14ac:dyDescent="0.2">
      <c r="A272" s="270">
        <v>495</v>
      </c>
      <c r="B272" s="279" t="s">
        <v>439</v>
      </c>
      <c r="C272" s="286">
        <v>495</v>
      </c>
      <c r="D272" s="281" t="s">
        <v>122</v>
      </c>
      <c r="E272" s="282">
        <v>157.16999999999999</v>
      </c>
      <c r="F272" s="270">
        <v>574033.69730881834</v>
      </c>
      <c r="G272" s="270">
        <v>0</v>
      </c>
      <c r="H272" s="270">
        <v>0</v>
      </c>
      <c r="I272" s="270">
        <v>0</v>
      </c>
      <c r="K272" s="270">
        <v>574033.69730881834</v>
      </c>
      <c r="L272" s="270">
        <v>114000</v>
      </c>
      <c r="M272" s="270">
        <v>9243.75</v>
      </c>
      <c r="N272" s="270">
        <v>0</v>
      </c>
      <c r="P272" s="270">
        <v>450789.94730881834</v>
      </c>
      <c r="Q272" s="270">
        <v>3652.3108564536387</v>
      </c>
      <c r="R272" s="270">
        <v>2868.1678902387121</v>
      </c>
      <c r="T272" s="270">
        <v>158.08000000000001</v>
      </c>
      <c r="U272" s="270">
        <v>593398.91404997371</v>
      </c>
      <c r="V272" s="270">
        <v>114000</v>
      </c>
      <c r="W272" s="270">
        <v>9318.75</v>
      </c>
      <c r="X272" s="270">
        <v>0</v>
      </c>
      <c r="Y272" s="270">
        <v>0</v>
      </c>
      <c r="Z272" s="270">
        <v>470080.16404997371</v>
      </c>
      <c r="AA272" s="270">
        <v>2973.6852482918375</v>
      </c>
      <c r="AB272" s="284">
        <v>3.6789114895342985E-2</v>
      </c>
      <c r="AC272" s="284">
        <v>0</v>
      </c>
      <c r="AE272" s="270">
        <v>0</v>
      </c>
      <c r="AF272" s="270">
        <v>593398.91404997371</v>
      </c>
      <c r="AH272" s="270">
        <v>19365.216741155367</v>
      </c>
      <c r="AJ272" s="284">
        <v>0</v>
      </c>
      <c r="AK272" s="270">
        <v>0</v>
      </c>
      <c r="AL272" s="270">
        <v>0</v>
      </c>
      <c r="AN272" s="270">
        <v>593398.91404997371</v>
      </c>
      <c r="AO272" s="270">
        <v>19365.216741155367</v>
      </c>
      <c r="AP272" s="284">
        <v>3.3735330925594213E-2</v>
      </c>
    </row>
    <row r="273" spans="1:42" x14ac:dyDescent="0.2">
      <c r="A273" s="270">
        <v>496</v>
      </c>
      <c r="B273" s="279" t="s">
        <v>440</v>
      </c>
      <c r="C273" s="286">
        <v>496</v>
      </c>
      <c r="D273" s="281" t="s">
        <v>122</v>
      </c>
      <c r="E273" s="282">
        <v>199</v>
      </c>
      <c r="F273" s="270">
        <v>693885.985446078</v>
      </c>
      <c r="G273" s="270">
        <v>0</v>
      </c>
      <c r="H273" s="270">
        <v>0</v>
      </c>
      <c r="I273" s="270">
        <v>0</v>
      </c>
      <c r="K273" s="270">
        <v>693885.985446078</v>
      </c>
      <c r="L273" s="270">
        <v>114000</v>
      </c>
      <c r="M273" s="270">
        <v>6409</v>
      </c>
      <c r="N273" s="270">
        <v>0</v>
      </c>
      <c r="P273" s="270">
        <v>573476.985446078</v>
      </c>
      <c r="Q273" s="270">
        <v>3486.8642484727538</v>
      </c>
      <c r="R273" s="270">
        <v>2881.7938967139598</v>
      </c>
      <c r="T273" s="270">
        <v>193</v>
      </c>
      <c r="U273" s="270">
        <v>686130.69609183853</v>
      </c>
      <c r="V273" s="270">
        <v>114000</v>
      </c>
      <c r="W273" s="270">
        <v>6290.63</v>
      </c>
      <c r="X273" s="270">
        <v>0</v>
      </c>
      <c r="Y273" s="270">
        <v>0</v>
      </c>
      <c r="Z273" s="270">
        <v>565840.06609183853</v>
      </c>
      <c r="AA273" s="270">
        <v>2931.8138139473499</v>
      </c>
      <c r="AB273" s="284">
        <v>1.7357215340911981E-2</v>
      </c>
      <c r="AC273" s="284">
        <v>0</v>
      </c>
      <c r="AE273" s="270">
        <v>0</v>
      </c>
      <c r="AF273" s="270">
        <v>686130.69609183853</v>
      </c>
      <c r="AH273" s="270">
        <v>-7755.2893542394741</v>
      </c>
      <c r="AJ273" s="284">
        <v>0</v>
      </c>
      <c r="AK273" s="270">
        <v>0</v>
      </c>
      <c r="AL273" s="270">
        <v>0</v>
      </c>
      <c r="AN273" s="270">
        <v>686130.69609183853</v>
      </c>
      <c r="AO273" s="270">
        <v>-7755.2893542394741</v>
      </c>
      <c r="AP273" s="284">
        <v>-1.1176604682761876E-2</v>
      </c>
    </row>
    <row r="274" spans="1:42" x14ac:dyDescent="0.2">
      <c r="A274" s="270">
        <v>499</v>
      </c>
      <c r="B274" s="279" t="s">
        <v>441</v>
      </c>
      <c r="C274" s="286">
        <v>499</v>
      </c>
      <c r="D274" s="281" t="s">
        <v>122</v>
      </c>
      <c r="E274" s="282">
        <v>180</v>
      </c>
      <c r="F274" s="270">
        <v>650561.30506785051</v>
      </c>
      <c r="G274" s="270">
        <v>0</v>
      </c>
      <c r="H274" s="270">
        <v>0</v>
      </c>
      <c r="I274" s="270">
        <v>0</v>
      </c>
      <c r="K274" s="270">
        <v>650561.30506785051</v>
      </c>
      <c r="L274" s="270">
        <v>114000</v>
      </c>
      <c r="M274" s="270">
        <v>11339</v>
      </c>
      <c r="N274" s="270">
        <v>0</v>
      </c>
      <c r="P274" s="270">
        <v>525222.30506785051</v>
      </c>
      <c r="Q274" s="270">
        <v>3614.2294725991696</v>
      </c>
      <c r="R274" s="270">
        <v>2917.9016948213916</v>
      </c>
      <c r="T274" s="270">
        <v>175</v>
      </c>
      <c r="U274" s="270">
        <v>642563.56467552052</v>
      </c>
      <c r="V274" s="270">
        <v>114000</v>
      </c>
      <c r="W274" s="270">
        <v>11431</v>
      </c>
      <c r="X274" s="270">
        <v>0</v>
      </c>
      <c r="Y274" s="270">
        <v>0</v>
      </c>
      <c r="Z274" s="270">
        <v>517132.56467552052</v>
      </c>
      <c r="AA274" s="270">
        <v>2955.04322671726</v>
      </c>
      <c r="AB274" s="284">
        <v>1.2728849625669754E-2</v>
      </c>
      <c r="AC274" s="284">
        <v>0</v>
      </c>
      <c r="AE274" s="270">
        <v>0</v>
      </c>
      <c r="AF274" s="270">
        <v>642563.56467552052</v>
      </c>
      <c r="AH274" s="270">
        <v>-7997.7403923299862</v>
      </c>
      <c r="AJ274" s="284">
        <v>0</v>
      </c>
      <c r="AK274" s="270">
        <v>0</v>
      </c>
      <c r="AL274" s="270">
        <v>0</v>
      </c>
      <c r="AN274" s="270">
        <v>642563.56467552052</v>
      </c>
      <c r="AO274" s="270">
        <v>-7997.7403923299862</v>
      </c>
      <c r="AP274" s="284">
        <v>-1.2293599896009583E-2</v>
      </c>
    </row>
    <row r="275" spans="1:42" x14ac:dyDescent="0.2">
      <c r="A275" s="270">
        <v>501</v>
      </c>
      <c r="B275" s="279" t="s">
        <v>442</v>
      </c>
      <c r="C275" s="286">
        <v>501</v>
      </c>
      <c r="D275" s="281" t="s">
        <v>122</v>
      </c>
      <c r="E275" s="282">
        <v>95</v>
      </c>
      <c r="F275" s="270">
        <v>401586.0749360614</v>
      </c>
      <c r="G275" s="270">
        <v>0</v>
      </c>
      <c r="H275" s="270">
        <v>0</v>
      </c>
      <c r="I275" s="270">
        <v>0</v>
      </c>
      <c r="K275" s="270">
        <v>401586.0749360614</v>
      </c>
      <c r="L275" s="270">
        <v>114000</v>
      </c>
      <c r="M275" s="270">
        <v>8923.3000000000011</v>
      </c>
      <c r="N275" s="270">
        <v>0</v>
      </c>
      <c r="P275" s="270">
        <v>278662.77493606141</v>
      </c>
      <c r="Q275" s="270">
        <v>4227.2218414322251</v>
      </c>
      <c r="R275" s="270">
        <v>2933.2923677480148</v>
      </c>
      <c r="T275" s="270">
        <v>80</v>
      </c>
      <c r="U275" s="270">
        <v>361992.66578281147</v>
      </c>
      <c r="V275" s="270">
        <v>114000</v>
      </c>
      <c r="W275" s="270">
        <v>7621.34</v>
      </c>
      <c r="X275" s="270">
        <v>0</v>
      </c>
      <c r="Y275" s="270">
        <v>0</v>
      </c>
      <c r="Z275" s="270">
        <v>240371.32578281147</v>
      </c>
      <c r="AA275" s="270">
        <v>3004.6415722851434</v>
      </c>
      <c r="AB275" s="284">
        <v>2.4323932152697656E-2</v>
      </c>
      <c r="AC275" s="284">
        <v>0</v>
      </c>
      <c r="AE275" s="270">
        <v>0</v>
      </c>
      <c r="AF275" s="270">
        <v>361992.66578281147</v>
      </c>
      <c r="AH275" s="270">
        <v>-39593.40915324993</v>
      </c>
      <c r="AJ275" s="284">
        <v>0</v>
      </c>
      <c r="AK275" s="270">
        <v>0</v>
      </c>
      <c r="AL275" s="270">
        <v>0</v>
      </c>
      <c r="AN275" s="270">
        <v>361992.66578281147</v>
      </c>
      <c r="AO275" s="270">
        <v>-39593.40915324993</v>
      </c>
      <c r="AP275" s="284">
        <v>-9.8592584813987388E-2</v>
      </c>
    </row>
    <row r="276" spans="1:42" x14ac:dyDescent="0.2">
      <c r="A276" s="270">
        <v>502</v>
      </c>
      <c r="B276" s="279" t="s">
        <v>443</v>
      </c>
      <c r="C276" s="286">
        <v>502</v>
      </c>
      <c r="D276" s="281" t="s">
        <v>122</v>
      </c>
      <c r="E276" s="282">
        <v>198.5</v>
      </c>
      <c r="F276" s="270">
        <v>810263.12396322447</v>
      </c>
      <c r="G276" s="270">
        <v>0</v>
      </c>
      <c r="H276" s="270">
        <v>0</v>
      </c>
      <c r="I276" s="270">
        <v>0</v>
      </c>
      <c r="K276" s="270">
        <v>810263.12396322447</v>
      </c>
      <c r="L276" s="270">
        <v>114000</v>
      </c>
      <c r="M276" s="270">
        <v>12164.775</v>
      </c>
      <c r="N276" s="270">
        <v>0</v>
      </c>
      <c r="P276" s="270">
        <v>684098.34896322445</v>
      </c>
      <c r="Q276" s="270">
        <v>4081.9300955326171</v>
      </c>
      <c r="R276" s="270">
        <v>3446.3392894872768</v>
      </c>
      <c r="T276" s="270">
        <v>204</v>
      </c>
      <c r="U276" s="270">
        <v>811603.8469492679</v>
      </c>
      <c r="V276" s="270">
        <v>114000</v>
      </c>
      <c r="W276" s="270">
        <v>12241.52</v>
      </c>
      <c r="X276" s="270">
        <v>0</v>
      </c>
      <c r="Y276" s="270">
        <v>0</v>
      </c>
      <c r="Z276" s="270">
        <v>685362.32694926788</v>
      </c>
      <c r="AA276" s="270">
        <v>3359.619249751313</v>
      </c>
      <c r="AB276" s="284">
        <v>-2.5162943184524778E-2</v>
      </c>
      <c r="AC276" s="284">
        <v>1.0162943184524778E-2</v>
      </c>
      <c r="AE276" s="270">
        <v>7145.0898803055552</v>
      </c>
      <c r="AF276" s="270">
        <v>818748.93682957347</v>
      </c>
      <c r="AH276" s="270">
        <v>8485.8128663490061</v>
      </c>
      <c r="AJ276" s="284">
        <v>0</v>
      </c>
      <c r="AK276" s="270">
        <v>0</v>
      </c>
      <c r="AL276" s="270">
        <v>0</v>
      </c>
      <c r="AN276" s="270">
        <v>818748.93682957347</v>
      </c>
      <c r="AO276" s="270">
        <v>8485.8128663490061</v>
      </c>
      <c r="AP276" s="284">
        <v>1.0472910114485418E-2</v>
      </c>
    </row>
    <row r="277" spans="1:42" x14ac:dyDescent="0.2">
      <c r="A277" s="270">
        <v>503</v>
      </c>
      <c r="B277" s="279" t="s">
        <v>444</v>
      </c>
      <c r="C277" s="286">
        <v>503</v>
      </c>
      <c r="D277" s="281" t="s">
        <v>122</v>
      </c>
      <c r="E277" s="282">
        <v>338.67</v>
      </c>
      <c r="F277" s="270">
        <v>1153178.144493992</v>
      </c>
      <c r="G277" s="270">
        <v>0</v>
      </c>
      <c r="H277" s="270">
        <v>0</v>
      </c>
      <c r="I277" s="270">
        <v>0</v>
      </c>
      <c r="K277" s="270">
        <v>1153178.144493992</v>
      </c>
      <c r="L277" s="270">
        <v>114000</v>
      </c>
      <c r="M277" s="270">
        <v>14420.25</v>
      </c>
      <c r="N277" s="270">
        <v>0</v>
      </c>
      <c r="P277" s="270">
        <v>1024757.894493992</v>
      </c>
      <c r="Q277" s="270">
        <v>3405.020062284796</v>
      </c>
      <c r="R277" s="270">
        <v>3025.8301428942391</v>
      </c>
      <c r="T277" s="270">
        <v>375</v>
      </c>
      <c r="U277" s="270">
        <v>1300686.4864163052</v>
      </c>
      <c r="V277" s="270">
        <v>114000</v>
      </c>
      <c r="W277" s="270">
        <v>19507.25</v>
      </c>
      <c r="X277" s="270">
        <v>0</v>
      </c>
      <c r="Y277" s="270">
        <v>0</v>
      </c>
      <c r="Z277" s="270">
        <v>1167179.2364163052</v>
      </c>
      <c r="AA277" s="270">
        <v>3112.4779637768138</v>
      </c>
      <c r="AB277" s="284">
        <v>2.8636049213157461E-2</v>
      </c>
      <c r="AC277" s="284">
        <v>0</v>
      </c>
      <c r="AE277" s="270">
        <v>0</v>
      </c>
      <c r="AF277" s="270">
        <v>1300686.4864163052</v>
      </c>
      <c r="AH277" s="270">
        <v>147508.34192231321</v>
      </c>
      <c r="AJ277" s="284">
        <v>0</v>
      </c>
      <c r="AK277" s="270">
        <v>0</v>
      </c>
      <c r="AL277" s="270">
        <v>0</v>
      </c>
      <c r="AN277" s="270">
        <v>1300686.4864163052</v>
      </c>
      <c r="AO277" s="270">
        <v>147508.34192231321</v>
      </c>
      <c r="AP277" s="284">
        <v>0.12791461807233526</v>
      </c>
    </row>
    <row r="278" spans="1:42" x14ac:dyDescent="0.2">
      <c r="A278" s="270">
        <v>504</v>
      </c>
      <c r="B278" s="279" t="s">
        <v>445</v>
      </c>
      <c r="C278" s="286">
        <v>504</v>
      </c>
      <c r="D278" s="281" t="s">
        <v>122</v>
      </c>
      <c r="E278" s="282">
        <v>279.08</v>
      </c>
      <c r="F278" s="270">
        <v>927440.59711368382</v>
      </c>
      <c r="G278" s="270">
        <v>0</v>
      </c>
      <c r="H278" s="270">
        <v>0</v>
      </c>
      <c r="I278" s="270">
        <v>0</v>
      </c>
      <c r="K278" s="270">
        <v>927440.59711368382</v>
      </c>
      <c r="L278" s="270">
        <v>114000</v>
      </c>
      <c r="M278" s="270">
        <v>21322.25</v>
      </c>
      <c r="N278" s="270">
        <v>0</v>
      </c>
      <c r="P278" s="270">
        <v>792118.34711368382</v>
      </c>
      <c r="Q278" s="270">
        <v>3323.206955402336</v>
      </c>
      <c r="R278" s="270">
        <v>2838.320005423835</v>
      </c>
      <c r="T278" s="270">
        <v>286</v>
      </c>
      <c r="U278" s="270">
        <v>987013.3939735936</v>
      </c>
      <c r="V278" s="270">
        <v>114000</v>
      </c>
      <c r="W278" s="270">
        <v>21495.25</v>
      </c>
      <c r="X278" s="270">
        <v>0</v>
      </c>
      <c r="Y278" s="270">
        <v>0</v>
      </c>
      <c r="Z278" s="270">
        <v>851518.1439735936</v>
      </c>
      <c r="AA278" s="270">
        <v>2977.3361677398379</v>
      </c>
      <c r="AB278" s="284">
        <v>4.897832592884261E-2</v>
      </c>
      <c r="AC278" s="284">
        <v>0</v>
      </c>
      <c r="AE278" s="270">
        <v>0</v>
      </c>
      <c r="AF278" s="270">
        <v>987013.3939735936</v>
      </c>
      <c r="AH278" s="270">
        <v>59572.79685990978</v>
      </c>
      <c r="AJ278" s="284">
        <v>3.5783259288426073E-3</v>
      </c>
      <c r="AK278" s="270">
        <v>-2904.7401439515884</v>
      </c>
      <c r="AL278" s="270">
        <v>984108.65382964199</v>
      </c>
      <c r="AN278" s="270">
        <v>984108.65382964199</v>
      </c>
      <c r="AO278" s="270">
        <v>56668.05671595817</v>
      </c>
      <c r="AP278" s="284">
        <v>6.1101548597631547E-2</v>
      </c>
    </row>
    <row r="279" spans="1:42" x14ac:dyDescent="0.2">
      <c r="A279" s="270">
        <v>505</v>
      </c>
      <c r="B279" s="279" t="s">
        <v>447</v>
      </c>
      <c r="C279" s="288">
        <v>505</v>
      </c>
      <c r="D279" s="281" t="s">
        <v>122</v>
      </c>
      <c r="E279" s="282">
        <v>428.08</v>
      </c>
      <c r="F279" s="270">
        <v>1397214.6260886034</v>
      </c>
      <c r="G279" s="270">
        <v>0</v>
      </c>
      <c r="H279" s="270">
        <v>0</v>
      </c>
      <c r="I279" s="270">
        <v>0</v>
      </c>
      <c r="K279" s="270">
        <v>1397214.6260886034</v>
      </c>
      <c r="L279" s="270">
        <v>114000</v>
      </c>
      <c r="M279" s="270">
        <v>36728.5</v>
      </c>
      <c r="N279" s="270">
        <v>0</v>
      </c>
      <c r="P279" s="270">
        <v>1246486.1260886034</v>
      </c>
      <c r="Q279" s="270">
        <v>3263.9100777625758</v>
      </c>
      <c r="R279" s="270">
        <v>2911.8064989922523</v>
      </c>
      <c r="T279" s="270">
        <v>444</v>
      </c>
      <c r="U279" s="270">
        <v>1474891.0945376183</v>
      </c>
      <c r="V279" s="270">
        <v>114000</v>
      </c>
      <c r="W279" s="270">
        <v>37026.5</v>
      </c>
      <c r="X279" s="270">
        <v>0</v>
      </c>
      <c r="Y279" s="270">
        <v>0</v>
      </c>
      <c r="Z279" s="270">
        <v>1323864.5945376183</v>
      </c>
      <c r="AA279" s="270">
        <v>2981.6770147243656</v>
      </c>
      <c r="AB279" s="284">
        <v>2.3995590282628598E-2</v>
      </c>
      <c r="AC279" s="284">
        <v>0</v>
      </c>
      <c r="AE279" s="270">
        <v>0</v>
      </c>
      <c r="AF279" s="270">
        <v>1474891.0945376183</v>
      </c>
      <c r="AH279" s="270">
        <v>77676.468449014938</v>
      </c>
      <c r="AJ279" s="284">
        <v>0</v>
      </c>
      <c r="AK279" s="270">
        <v>0</v>
      </c>
      <c r="AL279" s="270">
        <v>0</v>
      </c>
      <c r="AN279" s="270">
        <v>1474891.0945376183</v>
      </c>
      <c r="AO279" s="270">
        <v>77676.468449014938</v>
      </c>
      <c r="AP279" s="284">
        <v>5.5593798546515603E-2</v>
      </c>
    </row>
    <row r="280" spans="1:42" x14ac:dyDescent="0.2">
      <c r="A280" s="270">
        <v>506</v>
      </c>
      <c r="B280" s="279" t="s">
        <v>448</v>
      </c>
      <c r="C280" s="286">
        <v>506</v>
      </c>
      <c r="D280" s="281" t="s">
        <v>122</v>
      </c>
      <c r="E280" s="282">
        <v>179</v>
      </c>
      <c r="F280" s="270">
        <v>641165.76827825559</v>
      </c>
      <c r="G280" s="270">
        <v>0</v>
      </c>
      <c r="H280" s="270">
        <v>0</v>
      </c>
      <c r="I280" s="270">
        <v>0</v>
      </c>
      <c r="K280" s="270">
        <v>641165.76827825559</v>
      </c>
      <c r="L280" s="270">
        <v>114000</v>
      </c>
      <c r="M280" s="270">
        <v>10106.5</v>
      </c>
      <c r="N280" s="270">
        <v>0</v>
      </c>
      <c r="P280" s="270">
        <v>517059.26827825559</v>
      </c>
      <c r="Q280" s="270">
        <v>3581.9316663589698</v>
      </c>
      <c r="R280" s="270">
        <v>2888.5992641243329</v>
      </c>
      <c r="T280" s="270">
        <v>197</v>
      </c>
      <c r="U280" s="270">
        <v>706386.55593264219</v>
      </c>
      <c r="V280" s="270">
        <v>114000</v>
      </c>
      <c r="W280" s="270">
        <v>10188.5</v>
      </c>
      <c r="X280" s="270">
        <v>0</v>
      </c>
      <c r="Y280" s="270">
        <v>0</v>
      </c>
      <c r="Z280" s="270">
        <v>582198.05593264219</v>
      </c>
      <c r="AA280" s="270">
        <v>2955.3200808763563</v>
      </c>
      <c r="AB280" s="284">
        <v>2.309798301920207E-2</v>
      </c>
      <c r="AC280" s="284">
        <v>0</v>
      </c>
      <c r="AE280" s="270">
        <v>0</v>
      </c>
      <c r="AF280" s="270">
        <v>706386.55593264219</v>
      </c>
      <c r="AH280" s="270">
        <v>65220.7876543866</v>
      </c>
      <c r="AJ280" s="284">
        <v>0</v>
      </c>
      <c r="AK280" s="270">
        <v>0</v>
      </c>
      <c r="AL280" s="270">
        <v>0</v>
      </c>
      <c r="AN280" s="270">
        <v>706386.55593264219</v>
      </c>
      <c r="AO280" s="270">
        <v>65220.7876543866</v>
      </c>
      <c r="AP280" s="284">
        <v>0.10172219242073109</v>
      </c>
    </row>
    <row r="281" spans="1:42" x14ac:dyDescent="0.2">
      <c r="A281" s="270">
        <v>507</v>
      </c>
      <c r="B281" s="279" t="s">
        <v>449</v>
      </c>
      <c r="C281" s="286">
        <v>507</v>
      </c>
      <c r="D281" s="281" t="s">
        <v>122</v>
      </c>
      <c r="E281" s="282">
        <v>232</v>
      </c>
      <c r="F281" s="270">
        <v>943705.98393112759</v>
      </c>
      <c r="G281" s="270">
        <v>0</v>
      </c>
      <c r="H281" s="270">
        <v>0</v>
      </c>
      <c r="I281" s="270">
        <v>0</v>
      </c>
      <c r="K281" s="270">
        <v>943705.98393112759</v>
      </c>
      <c r="L281" s="270">
        <v>114000</v>
      </c>
      <c r="M281" s="270">
        <v>24033.75</v>
      </c>
      <c r="N281" s="270">
        <v>0</v>
      </c>
      <c r="P281" s="270">
        <v>805672.23393112759</v>
      </c>
      <c r="Q281" s="270">
        <v>4067.6982065996881</v>
      </c>
      <c r="R281" s="270">
        <v>3472.7251462548602</v>
      </c>
      <c r="T281" s="270">
        <v>224</v>
      </c>
      <c r="U281" s="270">
        <v>851543.36580963968</v>
      </c>
      <c r="V281" s="270">
        <v>114000</v>
      </c>
      <c r="W281" s="270">
        <v>24228.75</v>
      </c>
      <c r="X281" s="270">
        <v>0</v>
      </c>
      <c r="Y281" s="270">
        <v>0</v>
      </c>
      <c r="Z281" s="270">
        <v>713314.61580963968</v>
      </c>
      <c r="AA281" s="270">
        <v>3184.4402491501774</v>
      </c>
      <c r="AB281" s="284">
        <v>-8.3014026438453375E-2</v>
      </c>
      <c r="AC281" s="284">
        <v>6.8014026438453376E-2</v>
      </c>
      <c r="AE281" s="270">
        <v>52907.460460032627</v>
      </c>
      <c r="AF281" s="270">
        <v>904450.82626967225</v>
      </c>
      <c r="AH281" s="270">
        <v>-39255.157661455334</v>
      </c>
      <c r="AJ281" s="284">
        <v>0</v>
      </c>
      <c r="AK281" s="270">
        <v>0</v>
      </c>
      <c r="AL281" s="270">
        <v>0</v>
      </c>
      <c r="AN281" s="270">
        <v>904450.82626967225</v>
      </c>
      <c r="AO281" s="270">
        <v>-39255.157661455334</v>
      </c>
      <c r="AP281" s="284">
        <v>-4.1596809101424756E-2</v>
      </c>
    </row>
    <row r="282" spans="1:42" x14ac:dyDescent="0.2">
      <c r="A282" s="270">
        <v>508</v>
      </c>
      <c r="B282" s="279" t="s">
        <v>450</v>
      </c>
      <c r="C282" s="286">
        <v>508</v>
      </c>
      <c r="D282" s="281" t="s">
        <v>122</v>
      </c>
      <c r="E282" s="282">
        <v>46.25</v>
      </c>
      <c r="F282" s="270">
        <v>288015.71107784432</v>
      </c>
      <c r="G282" s="270">
        <v>0</v>
      </c>
      <c r="H282" s="270">
        <v>0</v>
      </c>
      <c r="I282" s="270">
        <v>0</v>
      </c>
      <c r="K282" s="270">
        <v>288015.71107784432</v>
      </c>
      <c r="L282" s="289">
        <v>114000</v>
      </c>
      <c r="M282" s="270">
        <v>25882.5</v>
      </c>
      <c r="N282" s="270">
        <v>0</v>
      </c>
      <c r="P282" s="270">
        <v>148133.21107784432</v>
      </c>
      <c r="Q282" s="270">
        <v>6227.3667260074444</v>
      </c>
      <c r="R282" s="270">
        <v>3202.8802395209582</v>
      </c>
      <c r="T282" s="270">
        <v>65.25</v>
      </c>
      <c r="U282" s="270">
        <v>369162.92307692301</v>
      </c>
      <c r="V282" s="289">
        <v>114000</v>
      </c>
      <c r="W282" s="270">
        <v>44730</v>
      </c>
      <c r="X282" s="270">
        <v>0</v>
      </c>
      <c r="Y282" s="270">
        <v>0</v>
      </c>
      <c r="Z282" s="270">
        <v>210432.92307692301</v>
      </c>
      <c r="AA282" s="270">
        <v>3225.0256410256397</v>
      </c>
      <c r="AB282" s="284">
        <v>6.9142146594884102E-3</v>
      </c>
      <c r="AC282" s="284">
        <v>0</v>
      </c>
      <c r="AE282" s="270">
        <v>0</v>
      </c>
      <c r="AF282" s="270">
        <v>369162.92307692301</v>
      </c>
      <c r="AH282" s="270">
        <v>81147.211999078689</v>
      </c>
      <c r="AJ282" s="290">
        <v>0</v>
      </c>
      <c r="AK282" s="270">
        <v>0</v>
      </c>
      <c r="AL282" s="270">
        <v>0</v>
      </c>
      <c r="AN282" s="270">
        <v>369162.92307692301</v>
      </c>
      <c r="AO282" s="270">
        <v>81147.211999078689</v>
      </c>
      <c r="AP282" s="284">
        <v>0.28174578287899849</v>
      </c>
    </row>
    <row r="283" spans="1:42" x14ac:dyDescent="0.2">
      <c r="A283" s="270">
        <v>509</v>
      </c>
      <c r="B283" s="279" t="s">
        <v>451</v>
      </c>
      <c r="C283" s="286">
        <v>509</v>
      </c>
      <c r="D283" s="281" t="s">
        <v>122</v>
      </c>
      <c r="E283" s="282">
        <v>133</v>
      </c>
      <c r="F283" s="270">
        <v>550600.79882189876</v>
      </c>
      <c r="G283" s="270">
        <v>0</v>
      </c>
      <c r="H283" s="270">
        <v>0</v>
      </c>
      <c r="I283" s="270">
        <v>0</v>
      </c>
      <c r="K283" s="270">
        <v>550600.79882189876</v>
      </c>
      <c r="L283" s="270">
        <v>114000</v>
      </c>
      <c r="M283" s="270">
        <v>1626.9</v>
      </c>
      <c r="N283" s="270">
        <v>0</v>
      </c>
      <c r="P283" s="270">
        <v>434973.89882189874</v>
      </c>
      <c r="Q283" s="270">
        <v>4139.8556302398401</v>
      </c>
      <c r="R283" s="270">
        <v>3270.4804422699153</v>
      </c>
      <c r="T283" s="270">
        <v>138</v>
      </c>
      <c r="U283" s="270">
        <v>558088.41186440678</v>
      </c>
      <c r="V283" s="270">
        <v>114000</v>
      </c>
      <c r="W283" s="270">
        <v>1640.1</v>
      </c>
      <c r="X283" s="270">
        <v>0</v>
      </c>
      <c r="Y283" s="270">
        <v>0</v>
      </c>
      <c r="Z283" s="270">
        <v>442448.3118644068</v>
      </c>
      <c r="AA283" s="270">
        <v>3206.1471874232375</v>
      </c>
      <c r="AB283" s="284">
        <v>-1.9670888110257769E-2</v>
      </c>
      <c r="AC283" s="284">
        <v>4.6708881102577697E-3</v>
      </c>
      <c r="AE283" s="270">
        <v>2108.0946533428182</v>
      </c>
      <c r="AF283" s="270">
        <v>560196.50651774963</v>
      </c>
      <c r="AH283" s="270">
        <v>9595.7076958508696</v>
      </c>
      <c r="AJ283" s="284">
        <v>0</v>
      </c>
      <c r="AK283" s="270">
        <v>0</v>
      </c>
      <c r="AL283" s="270">
        <v>0</v>
      </c>
      <c r="AN283" s="270">
        <v>560196.50651774963</v>
      </c>
      <c r="AO283" s="270">
        <v>9595.7076958508696</v>
      </c>
      <c r="AP283" s="284">
        <v>1.742770391249426E-2</v>
      </c>
    </row>
    <row r="284" spans="1:42" x14ac:dyDescent="0.2">
      <c r="A284" s="270">
        <v>511</v>
      </c>
      <c r="B284" s="279" t="s">
        <v>452</v>
      </c>
      <c r="C284" s="286">
        <v>511</v>
      </c>
      <c r="D284" s="281" t="s">
        <v>122</v>
      </c>
      <c r="E284" s="282">
        <v>259</v>
      </c>
      <c r="F284" s="270">
        <v>1009545.3092189499</v>
      </c>
      <c r="G284" s="270">
        <v>0</v>
      </c>
      <c r="H284" s="270">
        <v>0</v>
      </c>
      <c r="I284" s="270">
        <v>0</v>
      </c>
      <c r="K284" s="270">
        <v>1009545.3092189499</v>
      </c>
      <c r="L284" s="270">
        <v>114000</v>
      </c>
      <c r="M284" s="270">
        <v>11585.5</v>
      </c>
      <c r="N284" s="270">
        <v>0</v>
      </c>
      <c r="P284" s="270">
        <v>883959.80921894987</v>
      </c>
      <c r="Q284" s="270">
        <v>3897.8583367527021</v>
      </c>
      <c r="R284" s="270">
        <v>3412.9722363666019</v>
      </c>
      <c r="T284" s="270">
        <v>258</v>
      </c>
      <c r="U284" s="270">
        <v>1006816.1556103731</v>
      </c>
      <c r="V284" s="270">
        <v>114000</v>
      </c>
      <c r="W284" s="270">
        <v>2335.9</v>
      </c>
      <c r="X284" s="270">
        <v>0</v>
      </c>
      <c r="Y284" s="270">
        <v>0</v>
      </c>
      <c r="Z284" s="270">
        <v>890480.2556103731</v>
      </c>
      <c r="AA284" s="270">
        <v>3451.4738589549347</v>
      </c>
      <c r="AB284" s="284">
        <v>1.1280965657464894E-2</v>
      </c>
      <c r="AC284" s="284">
        <v>0</v>
      </c>
      <c r="AE284" s="270">
        <v>0</v>
      </c>
      <c r="AF284" s="270">
        <v>1006816.1556103731</v>
      </c>
      <c r="AH284" s="270">
        <v>-2729.1536085767439</v>
      </c>
      <c r="AJ284" s="284">
        <v>0</v>
      </c>
      <c r="AK284" s="270">
        <v>0</v>
      </c>
      <c r="AL284" s="270">
        <v>0</v>
      </c>
      <c r="AN284" s="270">
        <v>1006816.1556103731</v>
      </c>
      <c r="AO284" s="270">
        <v>-2729.1536085767439</v>
      </c>
      <c r="AP284" s="284">
        <v>-2.7033493035475498E-3</v>
      </c>
    </row>
    <row r="285" spans="1:42" x14ac:dyDescent="0.2">
      <c r="A285" s="270">
        <v>512</v>
      </c>
      <c r="B285" s="279" t="s">
        <v>453</v>
      </c>
      <c r="C285" s="286">
        <v>512</v>
      </c>
      <c r="D285" s="281" t="s">
        <v>122</v>
      </c>
      <c r="E285" s="282">
        <v>359</v>
      </c>
      <c r="F285" s="270">
        <v>1394353.0612988384</v>
      </c>
      <c r="G285" s="270">
        <v>0</v>
      </c>
      <c r="H285" s="270">
        <v>0</v>
      </c>
      <c r="I285" s="270">
        <v>0</v>
      </c>
      <c r="K285" s="270">
        <v>1394353.0612988384</v>
      </c>
      <c r="L285" s="270">
        <v>114000</v>
      </c>
      <c r="M285" s="270">
        <v>11585.5</v>
      </c>
      <c r="N285" s="270">
        <v>0</v>
      </c>
      <c r="P285" s="270">
        <v>1268767.5612988384</v>
      </c>
      <c r="Q285" s="270">
        <v>3883.9918142028923</v>
      </c>
      <c r="R285" s="270">
        <v>3534.1714799410538</v>
      </c>
      <c r="T285" s="270">
        <v>370</v>
      </c>
      <c r="U285" s="270">
        <v>1424098.1044110439</v>
      </c>
      <c r="V285" s="270">
        <v>114000</v>
      </c>
      <c r="W285" s="270">
        <v>11679.5</v>
      </c>
      <c r="X285" s="270">
        <v>0</v>
      </c>
      <c r="Y285" s="270">
        <v>0</v>
      </c>
      <c r="Z285" s="270">
        <v>1298418.6044110439</v>
      </c>
      <c r="AA285" s="270">
        <v>3509.2394713812</v>
      </c>
      <c r="AB285" s="284">
        <v>-7.0545554174042575E-3</v>
      </c>
      <c r="AC285" s="284">
        <v>0</v>
      </c>
      <c r="AE285" s="270">
        <v>0</v>
      </c>
      <c r="AF285" s="270">
        <v>1424098.1044110439</v>
      </c>
      <c r="AH285" s="270">
        <v>29745.043112205574</v>
      </c>
      <c r="AJ285" s="284">
        <v>0</v>
      </c>
      <c r="AK285" s="270">
        <v>0</v>
      </c>
      <c r="AL285" s="270">
        <v>0</v>
      </c>
      <c r="AN285" s="270">
        <v>1424098.1044110439</v>
      </c>
      <c r="AO285" s="270">
        <v>29745.043112205574</v>
      </c>
      <c r="AP285" s="284">
        <v>2.1332504612926441E-2</v>
      </c>
    </row>
    <row r="286" spans="1:42" x14ac:dyDescent="0.2">
      <c r="A286" s="270">
        <v>513</v>
      </c>
      <c r="B286" s="279" t="s">
        <v>454</v>
      </c>
      <c r="C286" s="286">
        <v>513</v>
      </c>
      <c r="D286" s="281" t="s">
        <v>122</v>
      </c>
      <c r="E286" s="282">
        <v>102</v>
      </c>
      <c r="F286" s="270">
        <v>434437.2873954575</v>
      </c>
      <c r="G286" s="270">
        <v>0</v>
      </c>
      <c r="H286" s="270">
        <v>0</v>
      </c>
      <c r="I286" s="270">
        <v>0</v>
      </c>
      <c r="K286" s="270">
        <v>434437.2873954575</v>
      </c>
      <c r="L286" s="270">
        <v>114000</v>
      </c>
      <c r="M286" s="270">
        <v>7395</v>
      </c>
      <c r="N286" s="270">
        <v>33244.32576769025</v>
      </c>
      <c r="P286" s="270">
        <v>279797.96162776725</v>
      </c>
      <c r="Q286" s="270">
        <v>4259.1890921123286</v>
      </c>
      <c r="R286" s="270">
        <v>2743.1172708604631</v>
      </c>
      <c r="T286" s="270">
        <v>100</v>
      </c>
      <c r="U286" s="270">
        <v>445028.68263637711</v>
      </c>
      <c r="V286" s="270">
        <v>114000</v>
      </c>
      <c r="W286" s="270">
        <v>7258.42</v>
      </c>
      <c r="X286" s="270">
        <v>33244.32576769025</v>
      </c>
      <c r="Y286" s="270">
        <v>0</v>
      </c>
      <c r="Z286" s="270">
        <v>290525.93686868687</v>
      </c>
      <c r="AA286" s="270">
        <v>2905.2593686868686</v>
      </c>
      <c r="AB286" s="284">
        <v>5.9108700728476182E-2</v>
      </c>
      <c r="AC286" s="284">
        <v>0</v>
      </c>
      <c r="AE286" s="270">
        <v>0</v>
      </c>
      <c r="AF286" s="270">
        <v>445028.68263637711</v>
      </c>
      <c r="AH286" s="270">
        <v>10591.395240919606</v>
      </c>
      <c r="AJ286" s="284">
        <v>1.3708700728476179E-2</v>
      </c>
      <c r="AK286" s="270">
        <v>-3760.4573729340423</v>
      </c>
      <c r="AL286" s="270">
        <v>441268.22526344308</v>
      </c>
      <c r="AN286" s="270">
        <v>441268.22526344308</v>
      </c>
      <c r="AO286" s="270">
        <v>6830.9378679855727</v>
      </c>
      <c r="AP286" s="284">
        <v>1.5723645428638217E-2</v>
      </c>
    </row>
    <row r="287" spans="1:42" x14ac:dyDescent="0.2">
      <c r="A287" s="270">
        <v>514</v>
      </c>
      <c r="B287" s="279" t="s">
        <v>455</v>
      </c>
      <c r="C287" s="286">
        <v>514</v>
      </c>
      <c r="D287" s="281" t="s">
        <v>122</v>
      </c>
      <c r="E287" s="282">
        <v>201</v>
      </c>
      <c r="F287" s="270">
        <v>698141.9525518642</v>
      </c>
      <c r="G287" s="270">
        <v>0</v>
      </c>
      <c r="H287" s="270">
        <v>0</v>
      </c>
      <c r="I287" s="270">
        <v>0</v>
      </c>
      <c r="K287" s="270">
        <v>698141.9525518642</v>
      </c>
      <c r="L287" s="270">
        <v>114000</v>
      </c>
      <c r="M287" s="270">
        <v>9983.25</v>
      </c>
      <c r="N287" s="270">
        <v>0</v>
      </c>
      <c r="P287" s="270">
        <v>574158.7025518642</v>
      </c>
      <c r="Q287" s="270">
        <v>3473.3430475217124</v>
      </c>
      <c r="R287" s="270">
        <v>2856.5109579694736</v>
      </c>
      <c r="T287" s="270">
        <v>200</v>
      </c>
      <c r="U287" s="270">
        <v>709644.92099863198</v>
      </c>
      <c r="V287" s="270">
        <v>114000</v>
      </c>
      <c r="W287" s="270">
        <v>10561.25</v>
      </c>
      <c r="X287" s="270">
        <v>0</v>
      </c>
      <c r="Y287" s="270">
        <v>0</v>
      </c>
      <c r="Z287" s="270">
        <v>585083.67099863198</v>
      </c>
      <c r="AA287" s="270">
        <v>2925.4183549931599</v>
      </c>
      <c r="AB287" s="284">
        <v>2.4122924097819184E-2</v>
      </c>
      <c r="AC287" s="284">
        <v>0</v>
      </c>
      <c r="AE287" s="270">
        <v>0</v>
      </c>
      <c r="AF287" s="270">
        <v>709644.92099863198</v>
      </c>
      <c r="AH287" s="270">
        <v>11502.968446767773</v>
      </c>
      <c r="AJ287" s="284">
        <v>0</v>
      </c>
      <c r="AK287" s="270">
        <v>0</v>
      </c>
      <c r="AL287" s="270">
        <v>0</v>
      </c>
      <c r="AN287" s="270">
        <v>709644.92099863198</v>
      </c>
      <c r="AO287" s="270">
        <v>11502.968446767773</v>
      </c>
      <c r="AP287" s="284">
        <v>1.6476546646025013E-2</v>
      </c>
    </row>
    <row r="288" spans="1:42" x14ac:dyDescent="0.2">
      <c r="A288" s="270">
        <v>515</v>
      </c>
      <c r="B288" s="279" t="s">
        <v>456</v>
      </c>
      <c r="C288" s="286">
        <v>515</v>
      </c>
      <c r="D288" s="281" t="s">
        <v>122</v>
      </c>
      <c r="E288" s="282">
        <v>289</v>
      </c>
      <c r="F288" s="270">
        <v>1038977.727302245</v>
      </c>
      <c r="G288" s="270">
        <v>0</v>
      </c>
      <c r="H288" s="270">
        <v>0</v>
      </c>
      <c r="I288" s="270">
        <v>0</v>
      </c>
      <c r="K288" s="270">
        <v>1038977.727302245</v>
      </c>
      <c r="L288" s="270">
        <v>114000</v>
      </c>
      <c r="M288" s="270">
        <v>58174</v>
      </c>
      <c r="N288" s="270">
        <v>0</v>
      </c>
      <c r="P288" s="270">
        <v>866803.72730224498</v>
      </c>
      <c r="Q288" s="270">
        <v>3595.0786411842387</v>
      </c>
      <c r="R288" s="270">
        <v>2999.3208557171106</v>
      </c>
      <c r="T288" s="270">
        <v>310</v>
      </c>
      <c r="U288" s="270">
        <v>1149198.4900429696</v>
      </c>
      <c r="V288" s="270">
        <v>114000</v>
      </c>
      <c r="W288" s="270">
        <v>67592</v>
      </c>
      <c r="X288" s="270">
        <v>0</v>
      </c>
      <c r="Y288" s="270">
        <v>0</v>
      </c>
      <c r="Z288" s="270">
        <v>967606.49004296958</v>
      </c>
      <c r="AA288" s="270">
        <v>3121.3112582031276</v>
      </c>
      <c r="AB288" s="284">
        <v>4.0672675033578638E-2</v>
      </c>
      <c r="AC288" s="284">
        <v>0</v>
      </c>
      <c r="AE288" s="270">
        <v>0</v>
      </c>
      <c r="AF288" s="270">
        <v>1149198.4900429696</v>
      </c>
      <c r="AH288" s="270">
        <v>110220.7627407246</v>
      </c>
      <c r="AJ288" s="284">
        <v>0</v>
      </c>
      <c r="AK288" s="270">
        <v>0</v>
      </c>
      <c r="AL288" s="270">
        <v>0</v>
      </c>
      <c r="AN288" s="270">
        <v>1149198.4900429696</v>
      </c>
      <c r="AO288" s="270">
        <v>110220.7627407246</v>
      </c>
      <c r="AP288" s="284">
        <v>0.10608578013209008</v>
      </c>
    </row>
    <row r="289" spans="1:42" x14ac:dyDescent="0.2">
      <c r="A289" s="270">
        <v>517</v>
      </c>
      <c r="B289" s="279" t="s">
        <v>457</v>
      </c>
      <c r="C289" s="286">
        <v>517</v>
      </c>
      <c r="D289" s="281" t="s">
        <v>122</v>
      </c>
      <c r="E289" s="282">
        <v>141</v>
      </c>
      <c r="F289" s="270">
        <v>537083.60028035252</v>
      </c>
      <c r="G289" s="270">
        <v>0</v>
      </c>
      <c r="H289" s="270">
        <v>0</v>
      </c>
      <c r="I289" s="270">
        <v>0</v>
      </c>
      <c r="K289" s="270">
        <v>537083.60028035252</v>
      </c>
      <c r="L289" s="270">
        <v>114000</v>
      </c>
      <c r="M289" s="270">
        <v>5176.5</v>
      </c>
      <c r="N289" s="270">
        <v>11882.510013351126</v>
      </c>
      <c r="P289" s="270">
        <v>406024.59026700142</v>
      </c>
      <c r="Q289" s="270">
        <v>3809.1035480876067</v>
      </c>
      <c r="R289" s="270">
        <v>2879.6070231702229</v>
      </c>
      <c r="T289" s="270">
        <v>132</v>
      </c>
      <c r="U289" s="270">
        <v>526063.46746821736</v>
      </c>
      <c r="V289" s="270">
        <v>114000</v>
      </c>
      <c r="W289" s="270">
        <v>5927.71</v>
      </c>
      <c r="X289" s="270">
        <v>11882.510013351126</v>
      </c>
      <c r="Y289" s="270">
        <v>0</v>
      </c>
      <c r="Z289" s="270">
        <v>394253.24745486624</v>
      </c>
      <c r="AA289" s="270">
        <v>2986.7670261732292</v>
      </c>
      <c r="AB289" s="284">
        <v>3.7213412156854475E-2</v>
      </c>
      <c r="AC289" s="284">
        <v>0</v>
      </c>
      <c r="AE289" s="270">
        <v>0</v>
      </c>
      <c r="AF289" s="270">
        <v>526063.46746821736</v>
      </c>
      <c r="AH289" s="270">
        <v>-11020.132812135154</v>
      </c>
      <c r="AJ289" s="284">
        <v>0</v>
      </c>
      <c r="AK289" s="270">
        <v>0</v>
      </c>
      <c r="AL289" s="270">
        <v>0</v>
      </c>
      <c r="AN289" s="270">
        <v>526063.46746821736</v>
      </c>
      <c r="AO289" s="270">
        <v>-11020.132812135154</v>
      </c>
      <c r="AP289" s="284">
        <v>-2.0518468272691159E-2</v>
      </c>
    </row>
    <row r="290" spans="1:42" x14ac:dyDescent="0.2">
      <c r="A290" s="270">
        <v>521</v>
      </c>
      <c r="B290" s="279" t="s">
        <v>458</v>
      </c>
      <c r="C290" s="286">
        <v>521</v>
      </c>
      <c r="D290" s="281" t="s">
        <v>122</v>
      </c>
      <c r="E290" s="282">
        <v>138</v>
      </c>
      <c r="F290" s="270">
        <v>542706.04815289122</v>
      </c>
      <c r="G290" s="270">
        <v>0</v>
      </c>
      <c r="H290" s="270">
        <v>0</v>
      </c>
      <c r="I290" s="270">
        <v>0</v>
      </c>
      <c r="K290" s="270">
        <v>542706.04815289122</v>
      </c>
      <c r="L290" s="270">
        <v>114000</v>
      </c>
      <c r="M290" s="270">
        <v>7764.75</v>
      </c>
      <c r="N290" s="270">
        <v>10547.396528704936</v>
      </c>
      <c r="P290" s="270">
        <v>410393.90162418631</v>
      </c>
      <c r="Q290" s="270">
        <v>3932.6525228470377</v>
      </c>
      <c r="R290" s="270">
        <v>2973.868852349176</v>
      </c>
      <c r="T290" s="270">
        <v>134</v>
      </c>
      <c r="U290" s="270">
        <v>540083.9034120898</v>
      </c>
      <c r="V290" s="270">
        <v>114000</v>
      </c>
      <c r="W290" s="270">
        <v>7621.34</v>
      </c>
      <c r="X290" s="270">
        <v>10547.396528704936</v>
      </c>
      <c r="Y290" s="270">
        <v>0</v>
      </c>
      <c r="Z290" s="270">
        <v>407915.16688338481</v>
      </c>
      <c r="AA290" s="270">
        <v>3044.1430364431703</v>
      </c>
      <c r="AB290" s="284">
        <v>2.3630559242208006E-2</v>
      </c>
      <c r="AC290" s="284">
        <v>0</v>
      </c>
      <c r="AE290" s="270">
        <v>0</v>
      </c>
      <c r="AF290" s="270">
        <v>540083.9034120898</v>
      </c>
      <c r="AH290" s="270">
        <v>-2622.144740801421</v>
      </c>
      <c r="AJ290" s="284">
        <v>0</v>
      </c>
      <c r="AK290" s="270">
        <v>0</v>
      </c>
      <c r="AL290" s="270">
        <v>0</v>
      </c>
      <c r="AN290" s="270">
        <v>540083.9034120898</v>
      </c>
      <c r="AO290" s="270">
        <v>-2622.144740801421</v>
      </c>
      <c r="AP290" s="284">
        <v>-4.8316114215530359E-3</v>
      </c>
    </row>
    <row r="291" spans="1:42" x14ac:dyDescent="0.2">
      <c r="A291" s="270">
        <v>522</v>
      </c>
      <c r="B291" s="279" t="s">
        <v>459</v>
      </c>
      <c r="C291" s="286">
        <v>522</v>
      </c>
      <c r="D291" s="281" t="s">
        <v>122</v>
      </c>
      <c r="E291" s="282">
        <v>175</v>
      </c>
      <c r="F291" s="270">
        <v>636909.62135922327</v>
      </c>
      <c r="G291" s="270">
        <v>0</v>
      </c>
      <c r="H291" s="270">
        <v>0</v>
      </c>
      <c r="I291" s="270">
        <v>0</v>
      </c>
      <c r="K291" s="270">
        <v>636909.62135922327</v>
      </c>
      <c r="L291" s="270">
        <v>114000</v>
      </c>
      <c r="M291" s="270">
        <v>11832</v>
      </c>
      <c r="N291" s="270">
        <v>0</v>
      </c>
      <c r="P291" s="270">
        <v>511077.62135922327</v>
      </c>
      <c r="Q291" s="270">
        <v>3639.4835506241329</v>
      </c>
      <c r="R291" s="270">
        <v>2920.443550624133</v>
      </c>
      <c r="T291" s="270">
        <v>166</v>
      </c>
      <c r="U291" s="270">
        <v>629406.29600366077</v>
      </c>
      <c r="V291" s="270">
        <v>114000</v>
      </c>
      <c r="W291" s="270">
        <v>14537.25</v>
      </c>
      <c r="X291" s="270">
        <v>0</v>
      </c>
      <c r="Y291" s="270">
        <v>0</v>
      </c>
      <c r="Z291" s="270">
        <v>500869.04600366077</v>
      </c>
      <c r="AA291" s="270">
        <v>3017.283409660607</v>
      </c>
      <c r="AB291" s="284">
        <v>3.31592983592435E-2</v>
      </c>
      <c r="AC291" s="284">
        <v>0</v>
      </c>
      <c r="AE291" s="270">
        <v>0</v>
      </c>
      <c r="AF291" s="270">
        <v>629406.29600366077</v>
      </c>
      <c r="AH291" s="270">
        <v>-7503.3253555624979</v>
      </c>
      <c r="AJ291" s="284">
        <v>0</v>
      </c>
      <c r="AK291" s="270">
        <v>0</v>
      </c>
      <c r="AL291" s="270">
        <v>0</v>
      </c>
      <c r="AN291" s="270">
        <v>629406.29600366077</v>
      </c>
      <c r="AO291" s="270">
        <v>-7503.3253555624979</v>
      </c>
      <c r="AP291" s="284">
        <v>-1.1780832168227756E-2</v>
      </c>
    </row>
    <row r="292" spans="1:42" x14ac:dyDescent="0.2">
      <c r="A292" s="270">
        <v>527</v>
      </c>
      <c r="B292" s="279" t="s">
        <v>460</v>
      </c>
      <c r="C292" s="287">
        <v>527</v>
      </c>
      <c r="D292" s="281" t="s">
        <v>123</v>
      </c>
      <c r="E292" s="282">
        <v>334</v>
      </c>
      <c r="F292" s="270">
        <v>1307665.2472112407</v>
      </c>
      <c r="G292" s="270">
        <v>0</v>
      </c>
      <c r="H292" s="270">
        <v>0</v>
      </c>
      <c r="I292" s="270">
        <v>0</v>
      </c>
      <c r="K292" s="270">
        <v>1307665.2472112407</v>
      </c>
      <c r="L292" s="270">
        <v>114000</v>
      </c>
      <c r="M292" s="270">
        <v>6606.2</v>
      </c>
      <c r="N292" s="270">
        <v>0</v>
      </c>
      <c r="P292" s="270">
        <v>1187059.0472112407</v>
      </c>
      <c r="Q292" s="270">
        <v>3915.1654108120979</v>
      </c>
      <c r="R292" s="270">
        <v>3554.0690036264691</v>
      </c>
      <c r="T292" s="270">
        <v>365</v>
      </c>
      <c r="U292" s="270">
        <v>1429613.8929324388</v>
      </c>
      <c r="V292" s="270">
        <v>114000</v>
      </c>
      <c r="W292" s="270">
        <v>6659.8</v>
      </c>
      <c r="X292" s="270">
        <v>0</v>
      </c>
      <c r="Y292" s="270">
        <v>0</v>
      </c>
      <c r="Z292" s="270">
        <v>1308954.0929324387</v>
      </c>
      <c r="AA292" s="270">
        <v>3586.1755970751747</v>
      </c>
      <c r="AB292" s="284">
        <v>9.0337563553056829E-3</v>
      </c>
      <c r="AC292" s="284">
        <v>0</v>
      </c>
      <c r="AE292" s="270">
        <v>0</v>
      </c>
      <c r="AF292" s="270">
        <v>1429613.8929324388</v>
      </c>
      <c r="AH292" s="270">
        <v>121948.64572119806</v>
      </c>
      <c r="AJ292" s="284">
        <v>0</v>
      </c>
      <c r="AK292" s="270">
        <v>0</v>
      </c>
      <c r="AL292" s="270">
        <v>0</v>
      </c>
      <c r="AN292" s="270">
        <v>1429613.8929324388</v>
      </c>
      <c r="AO292" s="270">
        <v>121948.64572119806</v>
      </c>
      <c r="AP292" s="284">
        <v>9.3256776519272624E-2</v>
      </c>
    </row>
    <row r="293" spans="1:42" x14ac:dyDescent="0.2">
      <c r="A293" s="270">
        <v>528</v>
      </c>
      <c r="B293" s="279" t="s">
        <v>461</v>
      </c>
      <c r="C293" s="286">
        <v>528</v>
      </c>
      <c r="D293" s="281" t="s">
        <v>123</v>
      </c>
      <c r="E293" s="282">
        <v>272.42</v>
      </c>
      <c r="F293" s="270">
        <v>1313447.5537903369</v>
      </c>
      <c r="G293" s="270">
        <v>0</v>
      </c>
      <c r="H293" s="270">
        <v>0</v>
      </c>
      <c r="I293" s="270">
        <v>0</v>
      </c>
      <c r="K293" s="270">
        <v>1313447.5537903369</v>
      </c>
      <c r="L293" s="291">
        <v>114000</v>
      </c>
      <c r="M293" s="270">
        <v>34263.5</v>
      </c>
      <c r="N293" s="270">
        <v>0</v>
      </c>
      <c r="P293" s="270">
        <v>1165184.0537903369</v>
      </c>
      <c r="Q293" s="270">
        <v>4821.4064818674724</v>
      </c>
      <c r="R293" s="270">
        <v>4277.1604646881169</v>
      </c>
      <c r="T293" s="270">
        <v>90.416666666666671</v>
      </c>
      <c r="U293" s="270">
        <v>469042.0859375</v>
      </c>
      <c r="V293" s="291">
        <v>47500</v>
      </c>
      <c r="W293" s="270">
        <v>34541.5</v>
      </c>
      <c r="X293" s="270">
        <v>0</v>
      </c>
      <c r="Y293" s="270">
        <v>0</v>
      </c>
      <c r="Z293" s="270">
        <v>387000.5859375</v>
      </c>
      <c r="AA293" s="270">
        <v>4280.1908122119812</v>
      </c>
      <c r="AB293" s="284">
        <v>7.0849516843770341E-4</v>
      </c>
      <c r="AC293" s="284">
        <v>0</v>
      </c>
      <c r="AE293" s="270">
        <v>0</v>
      </c>
      <c r="AF293" s="270">
        <v>469042.0859375</v>
      </c>
      <c r="AH293" s="270">
        <v>-844405.46785283694</v>
      </c>
      <c r="AJ293" s="284">
        <v>0</v>
      </c>
      <c r="AK293" s="270">
        <v>0</v>
      </c>
      <c r="AL293" s="270">
        <v>0</v>
      </c>
      <c r="AN293" s="270">
        <v>469042.0859375</v>
      </c>
      <c r="AO293" s="270">
        <v>-844405.46785283694</v>
      </c>
      <c r="AP293" s="284">
        <v>-0.64289241349306869</v>
      </c>
    </row>
    <row r="294" spans="1:42" x14ac:dyDescent="0.2">
      <c r="A294" s="270">
        <v>529</v>
      </c>
      <c r="B294" s="279" t="s">
        <v>462</v>
      </c>
      <c r="C294" s="286">
        <v>529</v>
      </c>
      <c r="D294" s="281" t="s">
        <v>123</v>
      </c>
      <c r="E294" s="282">
        <v>441.38</v>
      </c>
      <c r="F294" s="270">
        <v>1728295.8536077035</v>
      </c>
      <c r="G294" s="270">
        <v>0</v>
      </c>
      <c r="H294" s="270">
        <v>0</v>
      </c>
      <c r="I294" s="270">
        <v>0</v>
      </c>
      <c r="K294" s="270">
        <v>1728295.8536077035</v>
      </c>
      <c r="L294" s="291">
        <v>114000</v>
      </c>
      <c r="M294" s="270">
        <v>8085.2</v>
      </c>
      <c r="N294" s="270">
        <v>0</v>
      </c>
      <c r="P294" s="270">
        <v>1606210.6536077035</v>
      </c>
      <c r="Q294" s="270">
        <v>3915.6641751046795</v>
      </c>
      <c r="R294" s="270">
        <v>3639.0653260403815</v>
      </c>
      <c r="T294" s="270">
        <v>144.58333333333334</v>
      </c>
      <c r="U294" s="270">
        <v>614400.33425251197</v>
      </c>
      <c r="V294" s="291">
        <v>47500</v>
      </c>
      <c r="W294" s="270">
        <v>8150.8</v>
      </c>
      <c r="X294" s="270">
        <v>0</v>
      </c>
      <c r="Y294" s="270">
        <v>0</v>
      </c>
      <c r="Z294" s="270">
        <v>558749.53425251192</v>
      </c>
      <c r="AA294" s="270">
        <v>3864.5500928127622</v>
      </c>
      <c r="AB294" s="284">
        <v>6.1962275081697327E-2</v>
      </c>
      <c r="AC294" s="284">
        <v>0</v>
      </c>
      <c r="AE294" s="270">
        <v>0</v>
      </c>
      <c r="AF294" s="270">
        <v>614400.33425251197</v>
      </c>
      <c r="AH294" s="270">
        <v>-1113895.5193551914</v>
      </c>
      <c r="AJ294" s="284">
        <v>1.6562275081697324E-2</v>
      </c>
      <c r="AK294" s="270">
        <v>-8714.2111402671399</v>
      </c>
      <c r="AL294" s="270">
        <v>605686.12311224488</v>
      </c>
      <c r="AN294" s="270">
        <v>605686.12311224488</v>
      </c>
      <c r="AO294" s="270">
        <v>-1122609.7304954585</v>
      </c>
      <c r="AP294" s="284">
        <v>-0.64954719885029222</v>
      </c>
    </row>
    <row r="295" spans="1:42" x14ac:dyDescent="0.2">
      <c r="A295" s="270">
        <v>530</v>
      </c>
      <c r="B295" s="279" t="s">
        <v>463</v>
      </c>
      <c r="C295" s="286">
        <v>530</v>
      </c>
      <c r="D295" s="281" t="s">
        <v>123</v>
      </c>
      <c r="E295" s="282">
        <v>401.21000000000004</v>
      </c>
      <c r="F295" s="270">
        <v>1554698.8597466408</v>
      </c>
      <c r="G295" s="270">
        <v>0</v>
      </c>
      <c r="H295" s="270">
        <v>0</v>
      </c>
      <c r="I295" s="270">
        <v>0</v>
      </c>
      <c r="K295" s="270">
        <v>1554698.8597466408</v>
      </c>
      <c r="L295" s="291">
        <v>114000</v>
      </c>
      <c r="M295" s="270">
        <v>8775.4</v>
      </c>
      <c r="N295" s="270">
        <v>0</v>
      </c>
      <c r="P295" s="270">
        <v>1431923.4597466409</v>
      </c>
      <c r="Q295" s="270">
        <v>3875.0251981422216</v>
      </c>
      <c r="R295" s="270">
        <v>3569.0123868962405</v>
      </c>
      <c r="T295" s="270">
        <v>127.08333333333334</v>
      </c>
      <c r="U295" s="270">
        <v>538635.59339933994</v>
      </c>
      <c r="V295" s="291">
        <v>47500</v>
      </c>
      <c r="W295" s="270">
        <v>8846.6</v>
      </c>
      <c r="X295" s="270">
        <v>0</v>
      </c>
      <c r="Y295" s="270">
        <v>0</v>
      </c>
      <c r="Z295" s="270">
        <v>482288.99339933996</v>
      </c>
      <c r="AA295" s="270">
        <v>3795.060931666937</v>
      </c>
      <c r="AB295" s="284">
        <v>6.3336441644372535E-2</v>
      </c>
      <c r="AC295" s="284">
        <v>0</v>
      </c>
      <c r="AE295" s="270">
        <v>0</v>
      </c>
      <c r="AF295" s="270">
        <v>538635.59339933994</v>
      </c>
      <c r="AH295" s="270">
        <v>-1016063.2663473008</v>
      </c>
      <c r="AJ295" s="284">
        <v>1.7936441644372532E-2</v>
      </c>
      <c r="AK295" s="270">
        <v>-8135.288180712575</v>
      </c>
      <c r="AL295" s="270">
        <v>530500.30521862733</v>
      </c>
      <c r="AN295" s="270">
        <v>530500.30521862733</v>
      </c>
      <c r="AO295" s="270">
        <v>-1024198.5545280135</v>
      </c>
      <c r="AP295" s="284">
        <v>-0.65877616626985913</v>
      </c>
    </row>
    <row r="296" spans="1:42" x14ac:dyDescent="0.2">
      <c r="A296" s="270">
        <v>531</v>
      </c>
      <c r="B296" s="279" t="s">
        <v>464</v>
      </c>
      <c r="C296" s="287">
        <v>531</v>
      </c>
      <c r="D296" s="281" t="s">
        <v>123</v>
      </c>
      <c r="E296" s="282">
        <v>461</v>
      </c>
      <c r="F296" s="270">
        <v>1774955.4208188502</v>
      </c>
      <c r="G296" s="270">
        <v>0</v>
      </c>
      <c r="H296" s="270">
        <v>0</v>
      </c>
      <c r="I296" s="270">
        <v>0</v>
      </c>
      <c r="K296" s="270">
        <v>1774955.4208188502</v>
      </c>
      <c r="L296" s="270">
        <v>114000</v>
      </c>
      <c r="M296" s="270">
        <v>7197.8</v>
      </c>
      <c r="N296" s="270">
        <v>0</v>
      </c>
      <c r="P296" s="270">
        <v>1653757.6208188501</v>
      </c>
      <c r="Q296" s="270">
        <v>3850.2286785658357</v>
      </c>
      <c r="R296" s="270">
        <v>3587.3267262881782</v>
      </c>
      <c r="T296" s="270">
        <v>479</v>
      </c>
      <c r="U296" s="270">
        <v>1841764.1290598291</v>
      </c>
      <c r="V296" s="270">
        <v>114000</v>
      </c>
      <c r="W296" s="270">
        <v>7405.3</v>
      </c>
      <c r="X296" s="270">
        <v>0</v>
      </c>
      <c r="Y296" s="270">
        <v>0</v>
      </c>
      <c r="Z296" s="270">
        <v>1720358.829059829</v>
      </c>
      <c r="AA296" s="270">
        <v>3591.5633174526702</v>
      </c>
      <c r="AB296" s="284">
        <v>1.1809883759530322E-3</v>
      </c>
      <c r="AC296" s="284">
        <v>0</v>
      </c>
      <c r="AE296" s="270">
        <v>0</v>
      </c>
      <c r="AF296" s="270">
        <v>1841764.1290598291</v>
      </c>
      <c r="AH296" s="270">
        <v>66808.708240978885</v>
      </c>
      <c r="AJ296" s="284">
        <v>0</v>
      </c>
      <c r="AK296" s="270">
        <v>0</v>
      </c>
      <c r="AL296" s="270">
        <v>0</v>
      </c>
      <c r="AN296" s="270">
        <v>1841764.1290598291</v>
      </c>
      <c r="AO296" s="270">
        <v>66808.708240978885</v>
      </c>
      <c r="AP296" s="284">
        <v>3.7639654189262767E-2</v>
      </c>
    </row>
    <row r="297" spans="1:42" x14ac:dyDescent="0.2">
      <c r="A297" s="270">
        <v>532</v>
      </c>
      <c r="B297" s="279" t="s">
        <v>465</v>
      </c>
      <c r="C297" s="286">
        <v>532</v>
      </c>
      <c r="D297" s="281" t="s">
        <v>123</v>
      </c>
      <c r="E297" s="282">
        <v>353.17</v>
      </c>
      <c r="F297" s="270">
        <v>1426468.8127910059</v>
      </c>
      <c r="G297" s="270">
        <v>0</v>
      </c>
      <c r="H297" s="270">
        <v>0</v>
      </c>
      <c r="I297" s="270">
        <v>0</v>
      </c>
      <c r="K297" s="270">
        <v>1426468.8127910059</v>
      </c>
      <c r="L297" s="291">
        <v>114000</v>
      </c>
      <c r="M297" s="270">
        <v>32045</v>
      </c>
      <c r="N297" s="291">
        <v>46411.368015414264</v>
      </c>
      <c r="P297" s="270">
        <v>1234012.4447755916</v>
      </c>
      <c r="Q297" s="270">
        <v>4039.0429900359768</v>
      </c>
      <c r="R297" s="270">
        <v>3494.1032499238086</v>
      </c>
      <c r="T297" s="270">
        <v>111.25</v>
      </c>
      <c r="U297" s="270">
        <v>529878.08966558182</v>
      </c>
      <c r="V297" s="291">
        <v>47500</v>
      </c>
      <c r="W297" s="270">
        <v>32305</v>
      </c>
      <c r="X297" s="270">
        <v>19338.070006422608</v>
      </c>
      <c r="Y297" s="270">
        <v>0</v>
      </c>
      <c r="Z297" s="270">
        <v>430735.01965915924</v>
      </c>
      <c r="AA297" s="270">
        <v>3871.7754576104203</v>
      </c>
      <c r="AB297" s="284">
        <v>0.10808845093368295</v>
      </c>
      <c r="AC297" s="284">
        <v>0</v>
      </c>
      <c r="AE297" s="270">
        <v>0</v>
      </c>
      <c r="AF297" s="270">
        <v>529878.08966558182</v>
      </c>
      <c r="AH297" s="270">
        <v>-896590.72312542412</v>
      </c>
      <c r="AJ297" s="284">
        <v>6.2688450933682943E-2</v>
      </c>
      <c r="AK297" s="270">
        <v>-24368.191115582875</v>
      </c>
      <c r="AL297" s="270">
        <v>505509.89854999894</v>
      </c>
      <c r="AN297" s="270">
        <v>505509.89854999894</v>
      </c>
      <c r="AO297" s="270">
        <v>-920958.91424100706</v>
      </c>
      <c r="AP297" s="284">
        <v>-0.64562148571553668</v>
      </c>
    </row>
    <row r="298" spans="1:42" x14ac:dyDescent="0.2">
      <c r="A298" s="270">
        <v>551</v>
      </c>
      <c r="B298" s="279" t="s">
        <v>466</v>
      </c>
      <c r="C298" s="287">
        <v>551</v>
      </c>
      <c r="D298" s="281" t="s">
        <v>123</v>
      </c>
      <c r="E298" s="282">
        <v>751</v>
      </c>
      <c r="F298" s="270">
        <v>3632483.501523871</v>
      </c>
      <c r="G298" s="270">
        <v>0</v>
      </c>
      <c r="H298" s="270">
        <v>0</v>
      </c>
      <c r="I298" s="270">
        <v>0</v>
      </c>
      <c r="K298" s="270">
        <v>3632483.501523871</v>
      </c>
      <c r="L298" s="270">
        <v>114000</v>
      </c>
      <c r="M298" s="270">
        <v>22776.600000000002</v>
      </c>
      <c r="N298" s="270">
        <v>0</v>
      </c>
      <c r="P298" s="270">
        <v>3495706.9015238709</v>
      </c>
      <c r="Q298" s="270">
        <v>4836.8621857841163</v>
      </c>
      <c r="R298" s="270">
        <v>4654.7362204046212</v>
      </c>
      <c r="T298" s="270">
        <v>756</v>
      </c>
      <c r="U298" s="270">
        <v>3692083.7689129366</v>
      </c>
      <c r="V298" s="270">
        <v>114000</v>
      </c>
      <c r="W298" s="270">
        <v>22961.4</v>
      </c>
      <c r="X298" s="270">
        <v>0</v>
      </c>
      <c r="Y298" s="270">
        <v>0</v>
      </c>
      <c r="Z298" s="270">
        <v>3555122.3689129367</v>
      </c>
      <c r="AA298" s="270">
        <v>4702.5428160224028</v>
      </c>
      <c r="AB298" s="284">
        <v>1.0270527341209014E-2</v>
      </c>
      <c r="AC298" s="284">
        <v>0</v>
      </c>
      <c r="AE298" s="270">
        <v>0</v>
      </c>
      <c r="AF298" s="270">
        <v>3692083.7689129366</v>
      </c>
      <c r="AH298" s="270">
        <v>59600.267389065586</v>
      </c>
      <c r="AJ298" s="284">
        <v>0</v>
      </c>
      <c r="AK298" s="270">
        <v>0</v>
      </c>
      <c r="AL298" s="270">
        <v>0</v>
      </c>
      <c r="AN298" s="270">
        <v>3692083.7689129366</v>
      </c>
      <c r="AO298" s="270">
        <v>59600.267389065586</v>
      </c>
      <c r="AP298" s="284">
        <v>1.6407581029359818E-2</v>
      </c>
    </row>
    <row r="299" spans="1:42" x14ac:dyDescent="0.2">
      <c r="A299" s="270">
        <v>552</v>
      </c>
      <c r="B299" s="279" t="s">
        <v>467</v>
      </c>
      <c r="C299" s="286">
        <v>552</v>
      </c>
      <c r="D299" s="281" t="s">
        <v>123</v>
      </c>
      <c r="E299" s="282">
        <v>998</v>
      </c>
      <c r="F299" s="270">
        <v>4806026.4608532945</v>
      </c>
      <c r="G299" s="270">
        <v>0</v>
      </c>
      <c r="H299" s="270">
        <v>0</v>
      </c>
      <c r="I299" s="270">
        <v>0</v>
      </c>
      <c r="K299" s="270">
        <v>4806026.4608532945</v>
      </c>
      <c r="L299" s="270">
        <v>114000</v>
      </c>
      <c r="M299" s="270">
        <v>167620</v>
      </c>
      <c r="N299" s="270">
        <v>0</v>
      </c>
      <c r="P299" s="270">
        <v>4524406.4608532945</v>
      </c>
      <c r="Q299" s="270">
        <v>4815.6577764061067</v>
      </c>
      <c r="R299" s="270">
        <v>4533.4734076686318</v>
      </c>
      <c r="T299" s="270">
        <v>1178.58</v>
      </c>
      <c r="U299" s="270">
        <v>5625132.8776186891</v>
      </c>
      <c r="V299" s="270">
        <v>114000</v>
      </c>
      <c r="W299" s="270">
        <v>168980</v>
      </c>
      <c r="X299" s="270">
        <v>0</v>
      </c>
      <c r="Y299" s="270">
        <v>0</v>
      </c>
      <c r="Z299" s="270">
        <v>5342152.8776186891</v>
      </c>
      <c r="AA299" s="270">
        <v>4532.7028098378469</v>
      </c>
      <c r="AB299" s="284">
        <v>-1.6997956345821412E-4</v>
      </c>
      <c r="AC299" s="284">
        <v>0</v>
      </c>
      <c r="AE299" s="270">
        <v>0</v>
      </c>
      <c r="AF299" s="270">
        <v>5625132.8776186891</v>
      </c>
      <c r="AH299" s="270">
        <v>819106.41676539462</v>
      </c>
      <c r="AJ299" s="284">
        <v>0</v>
      </c>
      <c r="AK299" s="270">
        <v>0</v>
      </c>
      <c r="AL299" s="270">
        <v>0</v>
      </c>
      <c r="AN299" s="270">
        <v>5625132.8776186891</v>
      </c>
      <c r="AO299" s="270">
        <v>819106.41676539462</v>
      </c>
      <c r="AP299" s="284">
        <v>0.17043318912979205</v>
      </c>
    </row>
    <row r="300" spans="1:42" x14ac:dyDescent="0.2">
      <c r="A300" s="270">
        <v>553</v>
      </c>
      <c r="B300" s="279" t="s">
        <v>468</v>
      </c>
      <c r="C300" s="286">
        <v>553</v>
      </c>
      <c r="D300" s="281" t="s">
        <v>123</v>
      </c>
      <c r="E300" s="282">
        <v>551</v>
      </c>
      <c r="F300" s="270">
        <v>2611757.1947883028</v>
      </c>
      <c r="G300" s="270">
        <v>0</v>
      </c>
      <c r="H300" s="270">
        <v>0</v>
      </c>
      <c r="I300" s="270">
        <v>0</v>
      </c>
      <c r="K300" s="270">
        <v>2611757.1947883028</v>
      </c>
      <c r="L300" s="270">
        <v>114000</v>
      </c>
      <c r="M300" s="270">
        <v>11141.800000000001</v>
      </c>
      <c r="N300" s="270">
        <v>0</v>
      </c>
      <c r="P300" s="270">
        <v>2486615.3947883029</v>
      </c>
      <c r="Q300" s="270">
        <v>4740.0312065123462</v>
      </c>
      <c r="R300" s="270">
        <v>4512.9136021566301</v>
      </c>
      <c r="T300" s="270">
        <v>658.92000000000007</v>
      </c>
      <c r="U300" s="270">
        <v>3090539.7465756275</v>
      </c>
      <c r="V300" s="270">
        <v>114000</v>
      </c>
      <c r="W300" s="270">
        <v>13021.4</v>
      </c>
      <c r="X300" s="270">
        <v>0</v>
      </c>
      <c r="Y300" s="270">
        <v>0</v>
      </c>
      <c r="Z300" s="270">
        <v>2963518.3465756276</v>
      </c>
      <c r="AA300" s="270">
        <v>4497.5389221386922</v>
      </c>
      <c r="AB300" s="284">
        <v>-3.4068190471429841E-3</v>
      </c>
      <c r="AC300" s="284">
        <v>0</v>
      </c>
      <c r="AE300" s="270">
        <v>0</v>
      </c>
      <c r="AF300" s="270">
        <v>3090539.7465756275</v>
      </c>
      <c r="AH300" s="270">
        <v>478782.55178732472</v>
      </c>
      <c r="AJ300" s="284">
        <v>0</v>
      </c>
      <c r="AK300" s="270">
        <v>0</v>
      </c>
      <c r="AL300" s="270">
        <v>0</v>
      </c>
      <c r="AN300" s="270">
        <v>3090539.7465756275</v>
      </c>
      <c r="AO300" s="270">
        <v>478782.55178732472</v>
      </c>
      <c r="AP300" s="284">
        <v>0.18331817090146188</v>
      </c>
    </row>
    <row r="301" spans="1:42" x14ac:dyDescent="0.2">
      <c r="A301" s="270">
        <v>554</v>
      </c>
      <c r="B301" s="279" t="s">
        <v>469</v>
      </c>
      <c r="C301" s="287">
        <v>554</v>
      </c>
      <c r="D301" s="281" t="s">
        <v>123</v>
      </c>
      <c r="E301" s="282">
        <v>1034</v>
      </c>
      <c r="F301" s="270">
        <v>4711886.1553661171</v>
      </c>
      <c r="G301" s="270">
        <v>0</v>
      </c>
      <c r="H301" s="270">
        <v>0</v>
      </c>
      <c r="I301" s="270">
        <v>0</v>
      </c>
      <c r="K301" s="270">
        <v>4711886.1553661171</v>
      </c>
      <c r="L301" s="270">
        <v>114000</v>
      </c>
      <c r="M301" s="270">
        <v>20213</v>
      </c>
      <c r="N301" s="270">
        <v>0</v>
      </c>
      <c r="P301" s="270">
        <v>4577673.1553661171</v>
      </c>
      <c r="Q301" s="270">
        <v>4556.9498601219702</v>
      </c>
      <c r="R301" s="270">
        <v>4427.150053545568</v>
      </c>
      <c r="T301" s="270">
        <v>1099</v>
      </c>
      <c r="U301" s="270">
        <v>5004027.1888483539</v>
      </c>
      <c r="V301" s="270">
        <v>114000</v>
      </c>
      <c r="W301" s="270">
        <v>20377</v>
      </c>
      <c r="X301" s="270">
        <v>0</v>
      </c>
      <c r="Y301" s="270">
        <v>0</v>
      </c>
      <c r="Z301" s="270">
        <v>4869650.1888483539</v>
      </c>
      <c r="AA301" s="270">
        <v>4430.9828833924967</v>
      </c>
      <c r="AB301" s="284">
        <v>8.6575557651566253E-4</v>
      </c>
      <c r="AC301" s="284">
        <v>0</v>
      </c>
      <c r="AE301" s="270">
        <v>0</v>
      </c>
      <c r="AF301" s="270">
        <v>5004027.1888483539</v>
      </c>
      <c r="AH301" s="270">
        <v>292141.03348223679</v>
      </c>
      <c r="AJ301" s="284">
        <v>0</v>
      </c>
      <c r="AK301" s="270">
        <v>0</v>
      </c>
      <c r="AL301" s="270">
        <v>0</v>
      </c>
      <c r="AN301" s="270">
        <v>5004027.1888483539</v>
      </c>
      <c r="AO301" s="270">
        <v>292141.03348223679</v>
      </c>
      <c r="AP301" s="284">
        <v>6.2000868410102154E-2</v>
      </c>
    </row>
    <row r="302" spans="1:42" x14ac:dyDescent="0.2">
      <c r="A302" s="270">
        <v>555</v>
      </c>
      <c r="B302" s="279" t="s">
        <v>470</v>
      </c>
      <c r="C302" s="286">
        <v>555</v>
      </c>
      <c r="D302" s="281" t="s">
        <v>123</v>
      </c>
      <c r="E302" s="282">
        <v>1142</v>
      </c>
      <c r="F302" s="270">
        <v>5446324.6552667357</v>
      </c>
      <c r="G302" s="270">
        <v>0</v>
      </c>
      <c r="H302" s="270">
        <v>0</v>
      </c>
      <c r="I302" s="270">
        <v>0</v>
      </c>
      <c r="K302" s="270">
        <v>5446324.6552667357</v>
      </c>
      <c r="L302" s="270">
        <v>114000</v>
      </c>
      <c r="M302" s="270">
        <v>111911</v>
      </c>
      <c r="N302" s="270">
        <v>0</v>
      </c>
      <c r="P302" s="270">
        <v>5220413.6552667357</v>
      </c>
      <c r="Q302" s="270">
        <v>4769.1109065382971</v>
      </c>
      <c r="R302" s="270">
        <v>4571.2904161705219</v>
      </c>
      <c r="T302" s="270">
        <v>1153</v>
      </c>
      <c r="U302" s="270">
        <v>5487830.8319396209</v>
      </c>
      <c r="V302" s="270">
        <v>114000</v>
      </c>
      <c r="W302" s="270">
        <v>29919.4</v>
      </c>
      <c r="X302" s="270">
        <v>0</v>
      </c>
      <c r="Y302" s="270">
        <v>0</v>
      </c>
      <c r="Z302" s="270">
        <v>5343911.4319396205</v>
      </c>
      <c r="AA302" s="270">
        <v>4634.7887527663661</v>
      </c>
      <c r="AB302" s="284">
        <v>1.3890680927036408E-2</v>
      </c>
      <c r="AC302" s="284">
        <v>0</v>
      </c>
      <c r="AE302" s="270">
        <v>0</v>
      </c>
      <c r="AF302" s="270">
        <v>5487830.8319396209</v>
      </c>
      <c r="AH302" s="270">
        <v>41506.176672885194</v>
      </c>
      <c r="AJ302" s="284">
        <v>0</v>
      </c>
      <c r="AK302" s="270">
        <v>0</v>
      </c>
      <c r="AL302" s="270">
        <v>0</v>
      </c>
      <c r="AN302" s="270">
        <v>5487830.8319396209</v>
      </c>
      <c r="AO302" s="270">
        <v>41506.176672885194</v>
      </c>
      <c r="AP302" s="284">
        <v>7.6209516141766643E-3</v>
      </c>
    </row>
    <row r="303" spans="1:42" x14ac:dyDescent="0.2">
      <c r="A303" s="270">
        <v>556</v>
      </c>
      <c r="B303" s="279" t="s">
        <v>471</v>
      </c>
      <c r="C303" s="286">
        <v>556</v>
      </c>
      <c r="D303" s="281" t="s">
        <v>123</v>
      </c>
      <c r="E303" s="282">
        <v>605</v>
      </c>
      <c r="F303" s="270">
        <v>3025575.3070822591</v>
      </c>
      <c r="G303" s="270">
        <v>0</v>
      </c>
      <c r="H303" s="270">
        <v>0</v>
      </c>
      <c r="I303" s="270">
        <v>0</v>
      </c>
      <c r="K303" s="270">
        <v>3025575.3070822591</v>
      </c>
      <c r="L303" s="270">
        <v>114000</v>
      </c>
      <c r="M303" s="270">
        <v>70499</v>
      </c>
      <c r="N303" s="270">
        <v>0</v>
      </c>
      <c r="P303" s="270">
        <v>2841076.3070822591</v>
      </c>
      <c r="Q303" s="270">
        <v>5000.9509207971223</v>
      </c>
      <c r="R303" s="270">
        <v>4695.9938960037343</v>
      </c>
      <c r="T303" s="270">
        <v>574</v>
      </c>
      <c r="U303" s="270">
        <v>2852735.9910241733</v>
      </c>
      <c r="V303" s="270">
        <v>114000</v>
      </c>
      <c r="W303" s="270">
        <v>14214.2</v>
      </c>
      <c r="X303" s="270">
        <v>0</v>
      </c>
      <c r="Y303" s="270">
        <v>0</v>
      </c>
      <c r="Z303" s="270">
        <v>2724521.7910241731</v>
      </c>
      <c r="AA303" s="270">
        <v>4746.5536428992564</v>
      </c>
      <c r="AB303" s="284">
        <v>1.0766569977560685E-2</v>
      </c>
      <c r="AC303" s="284">
        <v>0</v>
      </c>
      <c r="AE303" s="270">
        <v>0</v>
      </c>
      <c r="AF303" s="270">
        <v>2852735.9910241733</v>
      </c>
      <c r="AH303" s="270">
        <v>-172839.31605808577</v>
      </c>
      <c r="AJ303" s="284">
        <v>0</v>
      </c>
      <c r="AK303" s="270">
        <v>0</v>
      </c>
      <c r="AL303" s="270">
        <v>0</v>
      </c>
      <c r="AN303" s="270">
        <v>2852735.9910241733</v>
      </c>
      <c r="AO303" s="270">
        <v>-172839.31605808577</v>
      </c>
      <c r="AP303" s="284">
        <v>-5.7126099506928131E-2</v>
      </c>
    </row>
    <row r="304" spans="1:42" x14ac:dyDescent="0.2">
      <c r="A304" s="270">
        <v>557</v>
      </c>
      <c r="B304" s="279" t="s">
        <v>472</v>
      </c>
      <c r="C304" s="286">
        <v>557</v>
      </c>
      <c r="D304" s="281" t="s">
        <v>123</v>
      </c>
      <c r="E304" s="282">
        <v>617</v>
      </c>
      <c r="F304" s="270">
        <v>3225364.920579534</v>
      </c>
      <c r="G304" s="270">
        <v>0</v>
      </c>
      <c r="H304" s="270">
        <v>0</v>
      </c>
      <c r="I304" s="270">
        <v>0</v>
      </c>
      <c r="K304" s="270">
        <v>3225364.920579534</v>
      </c>
      <c r="L304" s="270">
        <v>114000</v>
      </c>
      <c r="M304" s="270">
        <v>71485</v>
      </c>
      <c r="N304" s="270">
        <v>0</v>
      </c>
      <c r="P304" s="270">
        <v>3039879.920579534</v>
      </c>
      <c r="Q304" s="270">
        <v>5227.4958194157762</v>
      </c>
      <c r="R304" s="270">
        <v>4926.8718323817411</v>
      </c>
      <c r="T304" s="270">
        <v>601</v>
      </c>
      <c r="U304" s="270">
        <v>2865651.2690533148</v>
      </c>
      <c r="V304" s="270">
        <v>114000</v>
      </c>
      <c r="W304" s="270">
        <v>14413</v>
      </c>
      <c r="X304" s="270">
        <v>0</v>
      </c>
      <c r="Y304" s="270">
        <v>0</v>
      </c>
      <c r="Z304" s="270">
        <v>2737238.2690533148</v>
      </c>
      <c r="AA304" s="270">
        <v>4554.4729934331363</v>
      </c>
      <c r="AB304" s="284">
        <v>-7.5585249955361714E-2</v>
      </c>
      <c r="AC304" s="284">
        <v>6.0585249955361714E-2</v>
      </c>
      <c r="AE304" s="270">
        <v>179395.95263919013</v>
      </c>
      <c r="AF304" s="270">
        <v>3045047.2216925048</v>
      </c>
      <c r="AH304" s="270">
        <v>-180317.6988870292</v>
      </c>
      <c r="AJ304" s="284">
        <v>0</v>
      </c>
      <c r="AK304" s="270">
        <v>0</v>
      </c>
      <c r="AL304" s="270">
        <v>0</v>
      </c>
      <c r="AN304" s="270">
        <v>3045047.2216925048</v>
      </c>
      <c r="AO304" s="270">
        <v>-180317.6988870292</v>
      </c>
      <c r="AP304" s="284">
        <v>-5.590613878650038E-2</v>
      </c>
    </row>
    <row r="305" spans="1:42" x14ac:dyDescent="0.2">
      <c r="A305" s="270">
        <v>558</v>
      </c>
      <c r="B305" s="279" t="s">
        <v>473</v>
      </c>
      <c r="C305" s="286">
        <v>558</v>
      </c>
      <c r="D305" s="281" t="s">
        <v>123</v>
      </c>
      <c r="E305" s="282">
        <v>745.34</v>
      </c>
      <c r="F305" s="270">
        <v>3696726.7933535855</v>
      </c>
      <c r="G305" s="270">
        <v>0</v>
      </c>
      <c r="H305" s="270">
        <v>0</v>
      </c>
      <c r="I305" s="270">
        <v>0</v>
      </c>
      <c r="K305" s="270">
        <v>3696726.7933535855</v>
      </c>
      <c r="L305" s="270">
        <v>114000</v>
      </c>
      <c r="M305" s="270">
        <v>126947.5</v>
      </c>
      <c r="N305" s="270">
        <v>0</v>
      </c>
      <c r="P305" s="270">
        <v>3455779.2933535855</v>
      </c>
      <c r="Q305" s="270">
        <v>4959.7858606187583</v>
      </c>
      <c r="R305" s="270">
        <v>4636.5139310295772</v>
      </c>
      <c r="T305" s="270">
        <v>781</v>
      </c>
      <c r="U305" s="270">
        <v>3946728.1540734433</v>
      </c>
      <c r="V305" s="270">
        <v>114000</v>
      </c>
      <c r="W305" s="270">
        <v>127977.5</v>
      </c>
      <c r="X305" s="270">
        <v>0</v>
      </c>
      <c r="Y305" s="270">
        <v>0</v>
      </c>
      <c r="Z305" s="270">
        <v>3704750.6540734433</v>
      </c>
      <c r="AA305" s="270">
        <v>4743.5987888264317</v>
      </c>
      <c r="AB305" s="284">
        <v>2.3095985343685881E-2</v>
      </c>
      <c r="AC305" s="284">
        <v>0</v>
      </c>
      <c r="AE305" s="270">
        <v>0</v>
      </c>
      <c r="AF305" s="270">
        <v>3946728.1540734433</v>
      </c>
      <c r="AH305" s="270">
        <v>250001.36071985774</v>
      </c>
      <c r="AJ305" s="284">
        <v>0</v>
      </c>
      <c r="AK305" s="270">
        <v>0</v>
      </c>
      <c r="AL305" s="270">
        <v>0</v>
      </c>
      <c r="AN305" s="270">
        <v>3946728.1540734433</v>
      </c>
      <c r="AO305" s="270">
        <v>250001.36071985774</v>
      </c>
      <c r="AP305" s="284">
        <v>6.7627762259667087E-2</v>
      </c>
    </row>
    <row r="306" spans="1:42" x14ac:dyDescent="0.2">
      <c r="A306" s="270">
        <v>559</v>
      </c>
      <c r="B306" s="279" t="s">
        <v>474</v>
      </c>
      <c r="C306" s="286">
        <v>559</v>
      </c>
      <c r="D306" s="281" t="s">
        <v>123</v>
      </c>
      <c r="E306" s="282">
        <v>585</v>
      </c>
      <c r="F306" s="270">
        <v>3022441.3099671868</v>
      </c>
      <c r="G306" s="270">
        <v>0</v>
      </c>
      <c r="H306" s="270">
        <v>0</v>
      </c>
      <c r="I306" s="270">
        <v>0</v>
      </c>
      <c r="K306" s="270">
        <v>3022441.3099671868</v>
      </c>
      <c r="L306" s="270">
        <v>114000</v>
      </c>
      <c r="M306" s="270">
        <v>24551.4</v>
      </c>
      <c r="N306" s="270">
        <v>0</v>
      </c>
      <c r="P306" s="270">
        <v>2883889.9099671869</v>
      </c>
      <c r="Q306" s="270">
        <v>5166.5663418242511</v>
      </c>
      <c r="R306" s="270">
        <v>4929.726341824251</v>
      </c>
      <c r="T306" s="270">
        <v>571</v>
      </c>
      <c r="U306" s="270">
        <v>2982069.9670033669</v>
      </c>
      <c r="V306" s="270">
        <v>114000</v>
      </c>
      <c r="W306" s="270">
        <v>24750.6</v>
      </c>
      <c r="X306" s="270">
        <v>0</v>
      </c>
      <c r="Y306" s="270">
        <v>0</v>
      </c>
      <c r="Z306" s="270">
        <v>2843319.3670033668</v>
      </c>
      <c r="AA306" s="270">
        <v>4979.5435499183304</v>
      </c>
      <c r="AB306" s="284">
        <v>1.0105471306069399E-2</v>
      </c>
      <c r="AC306" s="284">
        <v>0</v>
      </c>
      <c r="AE306" s="270">
        <v>0</v>
      </c>
      <c r="AF306" s="270">
        <v>2982069.9670033669</v>
      </c>
      <c r="AH306" s="270">
        <v>-40371.342963819858</v>
      </c>
      <c r="AJ306" s="284">
        <v>0</v>
      </c>
      <c r="AK306" s="270">
        <v>0</v>
      </c>
      <c r="AL306" s="270">
        <v>0</v>
      </c>
      <c r="AN306" s="270">
        <v>2982069.9670033669</v>
      </c>
      <c r="AO306" s="270">
        <v>-40371.342963819858</v>
      </c>
      <c r="AP306" s="284">
        <v>-1.3357196657776673E-2</v>
      </c>
    </row>
    <row r="307" spans="1:42" x14ac:dyDescent="0.2">
      <c r="A307" s="270">
        <v>560</v>
      </c>
      <c r="B307" s="279" t="s">
        <v>475</v>
      </c>
      <c r="C307" s="286">
        <v>560</v>
      </c>
      <c r="D307" s="281" t="s">
        <v>123</v>
      </c>
      <c r="E307" s="282">
        <v>1620</v>
      </c>
      <c r="F307" s="270">
        <v>7424285.8884797273</v>
      </c>
      <c r="G307" s="270">
        <v>0</v>
      </c>
      <c r="H307" s="270">
        <v>0</v>
      </c>
      <c r="I307" s="270">
        <v>0</v>
      </c>
      <c r="K307" s="270">
        <v>7424285.8884797273</v>
      </c>
      <c r="L307" s="270">
        <v>114000</v>
      </c>
      <c r="M307" s="270">
        <v>158992.5</v>
      </c>
      <c r="N307" s="270">
        <v>0</v>
      </c>
      <c r="P307" s="270">
        <v>7151293.3884797273</v>
      </c>
      <c r="Q307" s="270">
        <v>4582.8925237529184</v>
      </c>
      <c r="R307" s="270">
        <v>4414.3786348640297</v>
      </c>
      <c r="T307" s="270">
        <v>1576</v>
      </c>
      <c r="U307" s="270">
        <v>7341966.7049149107</v>
      </c>
      <c r="V307" s="270">
        <v>114000</v>
      </c>
      <c r="W307" s="270">
        <v>210648.14</v>
      </c>
      <c r="X307" s="270">
        <v>0</v>
      </c>
      <c r="Y307" s="270">
        <v>0</v>
      </c>
      <c r="Z307" s="270">
        <v>7017318.5649149111</v>
      </c>
      <c r="AA307" s="270">
        <v>4452.6133026109837</v>
      </c>
      <c r="AB307" s="284">
        <v>8.6613928957029237E-3</v>
      </c>
      <c r="AC307" s="284">
        <v>0</v>
      </c>
      <c r="AE307" s="270">
        <v>0</v>
      </c>
      <c r="AF307" s="270">
        <v>7341966.7049149107</v>
      </c>
      <c r="AH307" s="270">
        <v>-82319.183564816602</v>
      </c>
      <c r="AJ307" s="284">
        <v>0</v>
      </c>
      <c r="AK307" s="270">
        <v>0</v>
      </c>
      <c r="AL307" s="270">
        <v>0</v>
      </c>
      <c r="AN307" s="270">
        <v>7341966.7049149107</v>
      </c>
      <c r="AO307" s="270">
        <v>-82319.183564816602</v>
      </c>
      <c r="AP307" s="284">
        <v>-1.1087825118985702E-2</v>
      </c>
    </row>
    <row r="308" spans="1:42" x14ac:dyDescent="0.2">
      <c r="A308" s="270">
        <v>561</v>
      </c>
      <c r="B308" s="279" t="s">
        <v>522</v>
      </c>
      <c r="C308" s="286">
        <v>561</v>
      </c>
      <c r="D308" s="281" t="s">
        <v>123</v>
      </c>
      <c r="E308" s="282">
        <v>882</v>
      </c>
      <c r="F308" s="270">
        <v>4148879.7337524393</v>
      </c>
      <c r="G308" s="270">
        <v>0</v>
      </c>
      <c r="H308" s="270">
        <v>0</v>
      </c>
      <c r="I308" s="270">
        <v>0</v>
      </c>
      <c r="K308" s="270">
        <v>4148879.7337524393</v>
      </c>
      <c r="L308" s="270">
        <v>114000</v>
      </c>
      <c r="M308" s="270">
        <v>20410.2</v>
      </c>
      <c r="N308" s="270">
        <v>0</v>
      </c>
      <c r="P308" s="270">
        <v>4014469.5337524391</v>
      </c>
      <c r="Q308" s="270">
        <v>4703.9452763633099</v>
      </c>
      <c r="R308" s="270">
        <v>4551.5527593565066</v>
      </c>
      <c r="T308" s="270">
        <v>897</v>
      </c>
      <c r="U308" s="270">
        <v>4331962.7337445887</v>
      </c>
      <c r="V308" s="270">
        <v>114000</v>
      </c>
      <c r="W308" s="270">
        <v>35038.519999999997</v>
      </c>
      <c r="X308" s="270">
        <v>0</v>
      </c>
      <c r="Y308" s="270">
        <v>0</v>
      </c>
      <c r="Z308" s="270">
        <v>4182924.2137445887</v>
      </c>
      <c r="AA308" s="270">
        <v>4663.2376964822615</v>
      </c>
      <c r="AB308" s="284">
        <v>2.453776612743138E-2</v>
      </c>
      <c r="AC308" s="284">
        <v>0</v>
      </c>
      <c r="AE308" s="270">
        <v>0</v>
      </c>
      <c r="AF308" s="270">
        <v>4331962.7337445887</v>
      </c>
      <c r="AH308" s="270">
        <v>183082.99999214942</v>
      </c>
      <c r="AJ308" s="284">
        <v>0</v>
      </c>
      <c r="AK308" s="270">
        <v>0</v>
      </c>
      <c r="AL308" s="270">
        <v>0</v>
      </c>
      <c r="AN308" s="270">
        <v>4331962.7337445887</v>
      </c>
      <c r="AO308" s="270">
        <v>183082.99999214942</v>
      </c>
      <c r="AP308" s="284">
        <v>4.4128297695089046E-2</v>
      </c>
    </row>
    <row r="309" spans="1:42" x14ac:dyDescent="0.2">
      <c r="A309" s="270">
        <v>562</v>
      </c>
      <c r="B309" s="279" t="s">
        <v>476</v>
      </c>
      <c r="C309" s="286">
        <v>562</v>
      </c>
      <c r="D309" s="281" t="s">
        <v>123</v>
      </c>
      <c r="E309" s="282">
        <v>743</v>
      </c>
      <c r="F309" s="270">
        <v>3604019.679830642</v>
      </c>
      <c r="G309" s="270">
        <v>0</v>
      </c>
      <c r="H309" s="270">
        <v>0</v>
      </c>
      <c r="I309" s="270">
        <v>0</v>
      </c>
      <c r="K309" s="270">
        <v>3604019.679830642</v>
      </c>
      <c r="L309" s="270">
        <v>114000</v>
      </c>
      <c r="M309" s="270">
        <v>115855</v>
      </c>
      <c r="N309" s="270">
        <v>0</v>
      </c>
      <c r="P309" s="270">
        <v>3374164.679830642</v>
      </c>
      <c r="Q309" s="270">
        <v>4850.6321397451438</v>
      </c>
      <c r="R309" s="270">
        <v>4541.2714398797334</v>
      </c>
      <c r="T309" s="270">
        <v>869</v>
      </c>
      <c r="U309" s="270">
        <v>4190017.7598993247</v>
      </c>
      <c r="V309" s="270">
        <v>114000</v>
      </c>
      <c r="W309" s="270">
        <v>109340</v>
      </c>
      <c r="X309" s="270">
        <v>0</v>
      </c>
      <c r="Y309" s="270">
        <v>0</v>
      </c>
      <c r="Z309" s="270">
        <v>3966677.7598993247</v>
      </c>
      <c r="AA309" s="270">
        <v>4564.6464440728705</v>
      </c>
      <c r="AB309" s="284">
        <v>5.1472378391361128E-3</v>
      </c>
      <c r="AC309" s="284">
        <v>0</v>
      </c>
      <c r="AE309" s="270">
        <v>0</v>
      </c>
      <c r="AF309" s="270">
        <v>4190017.7598993247</v>
      </c>
      <c r="AH309" s="270">
        <v>585998.08006868279</v>
      </c>
      <c r="AJ309" s="284">
        <v>0</v>
      </c>
      <c r="AK309" s="270">
        <v>0</v>
      </c>
      <c r="AL309" s="270">
        <v>0</v>
      </c>
      <c r="AN309" s="270">
        <v>4190017.7598993247</v>
      </c>
      <c r="AO309" s="270">
        <v>585998.08006868279</v>
      </c>
      <c r="AP309" s="284">
        <v>0.16259569373278773</v>
      </c>
    </row>
    <row r="310" spans="1:42" x14ac:dyDescent="0.2">
      <c r="A310" s="270">
        <v>990</v>
      </c>
      <c r="B310" s="279" t="s">
        <v>477</v>
      </c>
      <c r="C310" s="286">
        <v>990</v>
      </c>
      <c r="D310" s="281" t="s">
        <v>123</v>
      </c>
      <c r="E310" s="282">
        <v>533</v>
      </c>
      <c r="F310" s="270">
        <v>2500272.3552874369</v>
      </c>
      <c r="K310" s="270">
        <v>2500272.3552874369</v>
      </c>
      <c r="L310" s="270">
        <v>114000</v>
      </c>
      <c r="M310" s="270">
        <v>0</v>
      </c>
      <c r="N310" s="270">
        <v>7833.3333333333376</v>
      </c>
      <c r="P310" s="270">
        <v>2378439.0219541034</v>
      </c>
      <c r="Q310" s="270">
        <v>4690.9425052297129</v>
      </c>
      <c r="R310" s="270">
        <v>4462.3621425030078</v>
      </c>
      <c r="T310" s="270">
        <v>553</v>
      </c>
      <c r="U310" s="270">
        <v>2617973.1448033708</v>
      </c>
      <c r="V310" s="270">
        <v>114000</v>
      </c>
      <c r="W310" s="270">
        <v>7405.3</v>
      </c>
      <c r="X310" s="270">
        <v>7833.3333333333376</v>
      </c>
      <c r="Y310" s="270">
        <v>0</v>
      </c>
      <c r="Z310" s="270">
        <v>2488734.5114700375</v>
      </c>
      <c r="AA310" s="270">
        <v>4500.4240713743893</v>
      </c>
      <c r="AB310" s="284">
        <v>8.5295472791977328E-3</v>
      </c>
      <c r="AC310" s="284">
        <v>0</v>
      </c>
      <c r="AE310" s="270">
        <v>0</v>
      </c>
      <c r="AF310" s="270">
        <v>2617973.1448033708</v>
      </c>
      <c r="AH310" s="270">
        <v>117700.78951593395</v>
      </c>
      <c r="AJ310" s="284">
        <v>0</v>
      </c>
      <c r="AK310" s="270">
        <v>0</v>
      </c>
      <c r="AL310" s="270">
        <v>0</v>
      </c>
      <c r="AN310" s="270">
        <v>2617973.1448033708</v>
      </c>
      <c r="AO310" s="270">
        <v>117700.78951593395</v>
      </c>
      <c r="AP310" s="284">
        <v>4.7075187335902373E-2</v>
      </c>
    </row>
    <row r="311" spans="1:42" x14ac:dyDescent="0.2">
      <c r="A311" s="270">
        <v>991</v>
      </c>
      <c r="B311" s="279" t="s">
        <v>478</v>
      </c>
      <c r="C311" s="286">
        <v>991</v>
      </c>
      <c r="D311" s="281" t="s">
        <v>123</v>
      </c>
      <c r="E311" s="282">
        <v>405</v>
      </c>
      <c r="F311" s="270">
        <v>1957129.7402597405</v>
      </c>
      <c r="K311" s="270">
        <v>1957129.7402597405</v>
      </c>
      <c r="L311" s="270">
        <v>114000</v>
      </c>
      <c r="M311" s="270">
        <v>0</v>
      </c>
      <c r="N311" s="270">
        <v>28999.999999999996</v>
      </c>
      <c r="P311" s="270">
        <v>1814129.7402597405</v>
      </c>
      <c r="Q311" s="270">
        <v>4832.419111752446</v>
      </c>
      <c r="R311" s="270">
        <v>4479.3326919993597</v>
      </c>
      <c r="T311" s="270">
        <v>426</v>
      </c>
      <c r="U311" s="270">
        <v>2082037.2941584156</v>
      </c>
      <c r="V311" s="270">
        <v>114000</v>
      </c>
      <c r="W311" s="270">
        <v>710.71</v>
      </c>
      <c r="X311" s="270">
        <v>28999.999999999996</v>
      </c>
      <c r="Y311" s="270">
        <v>0</v>
      </c>
      <c r="Z311" s="270">
        <v>1938326.5841584157</v>
      </c>
      <c r="AA311" s="270">
        <v>4550.062404127736</v>
      </c>
      <c r="AB311" s="284">
        <v>1.579023416918961E-2</v>
      </c>
      <c r="AC311" s="284">
        <v>0</v>
      </c>
      <c r="AE311" s="270">
        <v>0</v>
      </c>
      <c r="AF311" s="270">
        <v>2082037.2941584156</v>
      </c>
      <c r="AH311" s="270">
        <v>124907.55389867513</v>
      </c>
      <c r="AJ311" s="284">
        <v>0</v>
      </c>
      <c r="AK311" s="270">
        <v>0</v>
      </c>
      <c r="AL311" s="270">
        <v>0</v>
      </c>
      <c r="AN311" s="270">
        <v>2082037.2941584156</v>
      </c>
      <c r="AO311" s="270">
        <v>124907.55389867513</v>
      </c>
      <c r="AP311" s="284">
        <v>6.3821805641816068E-2</v>
      </c>
    </row>
    <row r="312" spans="1:42" x14ac:dyDescent="0.2">
      <c r="A312" s="270">
        <v>992</v>
      </c>
      <c r="B312" s="279" t="s">
        <v>479</v>
      </c>
      <c r="C312" s="286">
        <v>992</v>
      </c>
      <c r="D312" s="281" t="s">
        <v>123</v>
      </c>
      <c r="E312" s="282">
        <v>245</v>
      </c>
      <c r="F312" s="270">
        <v>1300964.4342419894</v>
      </c>
      <c r="K312" s="270">
        <v>1300964.4342419894</v>
      </c>
      <c r="L312" s="270">
        <v>114000</v>
      </c>
      <c r="M312" s="270">
        <v>0</v>
      </c>
      <c r="N312" s="270">
        <v>48666.666666666664</v>
      </c>
      <c r="P312" s="270">
        <v>1138297.7675753227</v>
      </c>
      <c r="Q312" s="270">
        <v>5310.0589152734265</v>
      </c>
      <c r="R312" s="270">
        <v>4646.113337042133</v>
      </c>
      <c r="T312" s="270">
        <v>308</v>
      </c>
      <c r="U312" s="270">
        <v>1545630.3320859782</v>
      </c>
      <c r="V312" s="270">
        <v>114000</v>
      </c>
      <c r="W312" s="270">
        <v>14711.2</v>
      </c>
      <c r="X312" s="270">
        <v>48666.666666666664</v>
      </c>
      <c r="Y312" s="270">
        <v>0</v>
      </c>
      <c r="Z312" s="270">
        <v>1368252.4654193115</v>
      </c>
      <c r="AA312" s="270">
        <v>4442.3781344782847</v>
      </c>
      <c r="AB312" s="284">
        <v>-4.3850674269937807E-2</v>
      </c>
      <c r="AC312" s="284">
        <v>2.8850674269937808E-2</v>
      </c>
      <c r="AE312" s="270">
        <v>41285.398772530643</v>
      </c>
      <c r="AF312" s="270">
        <v>1586915.730858509</v>
      </c>
      <c r="AH312" s="270">
        <v>285951.29661651957</v>
      </c>
      <c r="AJ312" s="284">
        <v>0</v>
      </c>
      <c r="AK312" s="270">
        <v>0</v>
      </c>
      <c r="AL312" s="270">
        <v>0</v>
      </c>
      <c r="AN312" s="270">
        <v>1586915.730858509</v>
      </c>
      <c r="AO312" s="270">
        <v>285951.29661651957</v>
      </c>
      <c r="AP312" s="284">
        <v>0.21979947267592284</v>
      </c>
    </row>
    <row r="313" spans="1:42" x14ac:dyDescent="0.2">
      <c r="A313" s="270">
        <v>993</v>
      </c>
      <c r="B313" s="279" t="s">
        <v>480</v>
      </c>
      <c r="C313" s="286">
        <v>993</v>
      </c>
      <c r="D313" s="281" t="s">
        <v>123</v>
      </c>
      <c r="E313" s="282">
        <v>273</v>
      </c>
      <c r="F313" s="270">
        <v>1399548.932926829</v>
      </c>
      <c r="K313" s="270">
        <v>1399548.932926829</v>
      </c>
      <c r="L313" s="270">
        <v>114000</v>
      </c>
      <c r="M313" s="270">
        <v>0</v>
      </c>
      <c r="N313" s="270">
        <v>0</v>
      </c>
      <c r="P313" s="270">
        <v>1285548.932926829</v>
      </c>
      <c r="Q313" s="270">
        <v>5126.552867863842</v>
      </c>
      <c r="R313" s="270">
        <v>4708.9704502814247</v>
      </c>
      <c r="T313" s="270">
        <v>327</v>
      </c>
      <c r="U313" s="270">
        <v>1693337.1670048365</v>
      </c>
      <c r="V313" s="270">
        <v>114000</v>
      </c>
      <c r="W313" s="270">
        <v>7156.8</v>
      </c>
      <c r="X313" s="270">
        <v>0</v>
      </c>
      <c r="Y313" s="270">
        <v>0</v>
      </c>
      <c r="Z313" s="270">
        <v>1572180.3670048364</v>
      </c>
      <c r="AA313" s="270">
        <v>4807.8910305958298</v>
      </c>
      <c r="AB313" s="284">
        <v>2.1006838195065158E-2</v>
      </c>
      <c r="AC313" s="284">
        <v>0</v>
      </c>
      <c r="AE313" s="270">
        <v>0</v>
      </c>
      <c r="AF313" s="270">
        <v>1693337.1670048365</v>
      </c>
      <c r="AH313" s="270">
        <v>293788.23407800752</v>
      </c>
      <c r="AJ313" s="284">
        <v>0</v>
      </c>
      <c r="AK313" s="270">
        <v>0</v>
      </c>
      <c r="AL313" s="270">
        <v>0</v>
      </c>
      <c r="AN313" s="270">
        <v>1693337.1670048365</v>
      </c>
      <c r="AO313" s="270">
        <v>293788.23407800752</v>
      </c>
      <c r="AP313" s="284">
        <v>0.20991637174387193</v>
      </c>
    </row>
    <row r="314" spans="1:42" x14ac:dyDescent="0.2">
      <c r="A314" s="270">
        <v>994</v>
      </c>
      <c r="B314" s="270" t="s">
        <v>481</v>
      </c>
      <c r="C314" s="286">
        <v>994</v>
      </c>
      <c r="D314" s="281" t="s">
        <v>123</v>
      </c>
      <c r="E314" s="270">
        <v>170.07</v>
      </c>
      <c r="F314" s="270">
        <v>917214.59032582492</v>
      </c>
      <c r="K314" s="270">
        <v>917214.59032582492</v>
      </c>
      <c r="L314" s="270">
        <v>114000</v>
      </c>
      <c r="M314" s="270">
        <v>0</v>
      </c>
      <c r="N314" s="270">
        <v>58346.666666666657</v>
      </c>
      <c r="P314" s="270">
        <v>744867.92365915829</v>
      </c>
      <c r="Q314" s="270">
        <v>5393.1592304687774</v>
      </c>
      <c r="R314" s="270">
        <v>4379.7725857538562</v>
      </c>
      <c r="T314" s="270">
        <v>249.92000000000002</v>
      </c>
      <c r="U314" s="270">
        <v>1302482.23678487</v>
      </c>
      <c r="V314" s="270">
        <v>114000</v>
      </c>
      <c r="W314" s="270">
        <v>6858.6</v>
      </c>
      <c r="X314" s="270">
        <v>58346.666666666657</v>
      </c>
      <c r="Y314" s="270">
        <v>0</v>
      </c>
      <c r="Z314" s="270">
        <v>1123276.9701182032</v>
      </c>
      <c r="AA314" s="270">
        <v>4494.546135236088</v>
      </c>
      <c r="AB314" s="284">
        <v>2.6205367341573228E-2</v>
      </c>
      <c r="AC314" s="284">
        <v>0</v>
      </c>
      <c r="AE314" s="270">
        <v>0</v>
      </c>
      <c r="AF314" s="270">
        <v>1302482.23678487</v>
      </c>
      <c r="AH314" s="270">
        <v>385267.64645904512</v>
      </c>
      <c r="AJ314" s="284">
        <v>0</v>
      </c>
      <c r="AK314" s="270">
        <v>0</v>
      </c>
      <c r="AL314" s="270">
        <v>0</v>
      </c>
      <c r="AN314" s="270">
        <v>1302482.23678487</v>
      </c>
      <c r="AO314" s="270">
        <v>385267.64645904512</v>
      </c>
      <c r="AP314" s="284">
        <v>0.42004090484668949</v>
      </c>
    </row>
    <row r="315" spans="1:42" x14ac:dyDescent="0.2">
      <c r="A315" s="270">
        <v>599</v>
      </c>
      <c r="B315" s="270" t="s">
        <v>946</v>
      </c>
      <c r="C315" s="292">
        <v>1000</v>
      </c>
      <c r="D315" s="281" t="s">
        <v>123</v>
      </c>
      <c r="E315" s="270">
        <v>0</v>
      </c>
      <c r="F315" s="270">
        <v>0</v>
      </c>
      <c r="K315" s="270">
        <v>0</v>
      </c>
      <c r="L315" s="270">
        <v>0</v>
      </c>
      <c r="M315" s="270">
        <v>0</v>
      </c>
      <c r="N315" s="270">
        <v>0</v>
      </c>
      <c r="P315" s="270">
        <v>0</v>
      </c>
      <c r="Q315" s="270">
        <v>0</v>
      </c>
      <c r="R315" s="270">
        <v>0</v>
      </c>
      <c r="T315" s="270">
        <v>210</v>
      </c>
      <c r="U315" s="270">
        <v>1001892.7798348221</v>
      </c>
      <c r="V315" s="289">
        <v>0</v>
      </c>
      <c r="W315" s="270">
        <v>30243.41</v>
      </c>
      <c r="X315" s="270">
        <v>0</v>
      </c>
      <c r="Y315" s="270">
        <v>0</v>
      </c>
      <c r="Z315" s="270">
        <v>971649.36983482202</v>
      </c>
      <c r="AA315" s="270">
        <v>4626.9017611181998</v>
      </c>
      <c r="AB315" s="284">
        <v>0</v>
      </c>
      <c r="AC315" s="284">
        <v>0</v>
      </c>
      <c r="AE315" s="270">
        <v>0</v>
      </c>
      <c r="AF315" s="270">
        <v>1001892.7798348221</v>
      </c>
      <c r="AH315" s="270">
        <v>1001892.7798348221</v>
      </c>
      <c r="AJ315" s="290">
        <v>0</v>
      </c>
      <c r="AK315" s="270">
        <v>0</v>
      </c>
      <c r="AL315" s="270">
        <v>0</v>
      </c>
      <c r="AN315" s="270">
        <v>1001892.7798348221</v>
      </c>
      <c r="AO315" s="270">
        <v>1001892.7798348221</v>
      </c>
      <c r="AP315" s="284">
        <v>0</v>
      </c>
    </row>
    <row r="316" spans="1:42" x14ac:dyDescent="0.2">
      <c r="A316" s="270">
        <v>0</v>
      </c>
      <c r="B316" s="270" t="s">
        <v>60</v>
      </c>
      <c r="C316" s="270">
        <v>0</v>
      </c>
      <c r="E316" s="270">
        <v>0</v>
      </c>
      <c r="F316" s="270">
        <v>0</v>
      </c>
      <c r="G316" s="270">
        <v>0</v>
      </c>
      <c r="H316" s="270">
        <v>0</v>
      </c>
      <c r="I316" s="270">
        <v>0</v>
      </c>
      <c r="J316" s="270">
        <v>0</v>
      </c>
      <c r="K316" s="270">
        <v>0</v>
      </c>
      <c r="L316" s="270">
        <v>0</v>
      </c>
      <c r="M316" s="270">
        <v>0</v>
      </c>
      <c r="N316" s="270">
        <v>0</v>
      </c>
      <c r="O316" s="270">
        <v>0</v>
      </c>
      <c r="P316" s="270">
        <v>0</v>
      </c>
      <c r="Q316" s="270">
        <v>0</v>
      </c>
      <c r="R316" s="270">
        <v>0</v>
      </c>
      <c r="S316" s="270">
        <v>0</v>
      </c>
      <c r="T316" s="270">
        <v>0</v>
      </c>
      <c r="U316" s="270">
        <v>0</v>
      </c>
      <c r="V316" s="270">
        <v>0</v>
      </c>
      <c r="W316" s="270">
        <v>0</v>
      </c>
      <c r="X316" s="270">
        <v>0</v>
      </c>
      <c r="Y316" s="270">
        <v>0</v>
      </c>
      <c r="Z316" s="270">
        <v>0</v>
      </c>
      <c r="AA316" s="270">
        <v>0</v>
      </c>
      <c r="AB316" s="270">
        <v>0</v>
      </c>
      <c r="AC316" s="270">
        <v>0</v>
      </c>
      <c r="AD316" s="270">
        <v>0</v>
      </c>
      <c r="AE316" s="270">
        <v>0</v>
      </c>
      <c r="AF316" s="270">
        <v>0</v>
      </c>
      <c r="AG316" s="270">
        <v>0</v>
      </c>
      <c r="AH316" s="270">
        <v>0</v>
      </c>
      <c r="AI316" s="270">
        <v>0</v>
      </c>
      <c r="AJ316" s="270">
        <v>0</v>
      </c>
      <c r="AK316" s="270">
        <v>0</v>
      </c>
      <c r="AL316" s="270">
        <v>0</v>
      </c>
      <c r="AM316" s="270">
        <v>0</v>
      </c>
      <c r="AN316" s="270">
        <v>0</v>
      </c>
      <c r="AO316" s="270">
        <v>0</v>
      </c>
      <c r="AP316" s="270">
        <v>0</v>
      </c>
    </row>
    <row r="317" spans="1:42" x14ac:dyDescent="0.2">
      <c r="E317" s="270">
        <v>88566.320000000022</v>
      </c>
      <c r="F317" s="270">
        <v>374796464.33780152</v>
      </c>
      <c r="G317" s="270">
        <v>0</v>
      </c>
      <c r="H317" s="270">
        <v>0</v>
      </c>
      <c r="I317" s="270">
        <v>0</v>
      </c>
      <c r="K317" s="270">
        <v>374796464.33780152</v>
      </c>
      <c r="L317" s="270">
        <v>34314000</v>
      </c>
      <c r="M317" s="270">
        <v>5246947.2349999994</v>
      </c>
      <c r="N317" s="270">
        <v>2065412.462808473</v>
      </c>
      <c r="P317" s="270">
        <v>333170104.63999313</v>
      </c>
      <c r="T317" s="270">
        <v>89876.41333333333</v>
      </c>
      <c r="U317" s="270">
        <v>383830499.08809024</v>
      </c>
      <c r="V317" s="270">
        <v>34048000</v>
      </c>
      <c r="W317" s="270">
        <v>4931212.959999999</v>
      </c>
      <c r="X317" s="270">
        <v>2038339.1647994814</v>
      </c>
      <c r="Y317" s="270">
        <v>0</v>
      </c>
      <c r="Z317" s="270">
        <v>342812946.96329075</v>
      </c>
      <c r="AB317" s="284"/>
      <c r="AE317" s="270">
        <v>1400645.6491220668</v>
      </c>
      <c r="AF317" s="270">
        <v>385231144.73721236</v>
      </c>
      <c r="AH317" s="270">
        <v>10434680.39941084</v>
      </c>
      <c r="AK317" s="270">
        <v>-1399556.7544479154</v>
      </c>
      <c r="AL317" s="270">
        <v>37989112.894364983</v>
      </c>
      <c r="AN317" s="270">
        <v>383831587.98276436</v>
      </c>
      <c r="AO317" s="270">
        <v>9040153.6449629292</v>
      </c>
    </row>
    <row r="318" spans="1:42" x14ac:dyDescent="0.2">
      <c r="AE318" s="293"/>
      <c r="AK318" s="293"/>
    </row>
    <row r="319" spans="1:42" x14ac:dyDescent="0.2">
      <c r="AN319" s="270">
        <v>374548842.40915442</v>
      </c>
    </row>
    <row r="320" spans="1:42" x14ac:dyDescent="0.2">
      <c r="AE320" s="270">
        <v>37</v>
      </c>
      <c r="AJ320" s="270">
        <v>54</v>
      </c>
      <c r="AK320" s="270">
        <v>1088.8946741514374</v>
      </c>
    </row>
    <row r="322" spans="18:40" x14ac:dyDescent="0.2">
      <c r="R322" s="294"/>
      <c r="AN322" s="270">
        <v>207855089.5301584</v>
      </c>
    </row>
    <row r="323" spans="18:40" x14ac:dyDescent="0.2">
      <c r="R323" s="295"/>
      <c r="AN323" s="270">
        <v>175976498.45260596</v>
      </c>
    </row>
    <row r="324" spans="18:40" x14ac:dyDescent="0.2">
      <c r="AE324" s="270">
        <v>241136.74031186599</v>
      </c>
      <c r="AK324" s="270">
        <v>-89202.289251720431</v>
      </c>
    </row>
    <row r="328" spans="18:40" x14ac:dyDescent="0.2">
      <c r="AN328" s="270">
        <v>379715220</v>
      </c>
    </row>
    <row r="329" spans="18:40" x14ac:dyDescent="0.2">
      <c r="AN329" s="270">
        <v>4116000</v>
      </c>
    </row>
    <row r="330" spans="18:40" x14ac:dyDescent="0.2">
      <c r="AN330" s="270">
        <v>383831220</v>
      </c>
    </row>
    <row r="331" spans="18:40" x14ac:dyDescent="0.2">
      <c r="AN331" s="270">
        <v>-367.98276436328888</v>
      </c>
    </row>
  </sheetData>
  <mergeCells count="5">
    <mergeCell ref="P2:R3"/>
    <mergeCell ref="Z2:AC3"/>
    <mergeCell ref="AE2:AH3"/>
    <mergeCell ref="AJ2:AL3"/>
    <mergeCell ref="AN2:AP3"/>
  </mergeCells>
  <conditionalFormatting sqref="AJ13:AJ281 AJ283:AJ309 AB13:AB309">
    <cfRule type="cellIs" dxfId="27" priority="24" stopIfTrue="1" operator="lessThan">
      <formula>0</formula>
    </cfRule>
    <cfRule type="cellIs" dxfId="26" priority="25" stopIfTrue="1" operator="greaterThan">
      <formula>0</formula>
    </cfRule>
  </conditionalFormatting>
  <conditionalFormatting sqref="AE13:AE281 AE283:AE313">
    <cfRule type="cellIs" dxfId="25" priority="26" stopIfTrue="1" operator="greaterThan">
      <formula>0</formula>
    </cfRule>
  </conditionalFormatting>
  <conditionalFormatting sqref="AK13:AK281 AK283:AK309">
    <cfRule type="cellIs" dxfId="24" priority="27" stopIfTrue="1" operator="lessThan">
      <formula>0</formula>
    </cfRule>
  </conditionalFormatting>
  <conditionalFormatting sqref="T13:T313">
    <cfRule type="cellIs" dxfId="23" priority="28" stopIfTrue="1" operator="notEqual">
      <formula>E13</formula>
    </cfRule>
  </conditionalFormatting>
  <conditionalFormatting sqref="AJ282">
    <cfRule type="cellIs" dxfId="22" priority="20" stopIfTrue="1" operator="lessThan">
      <formula>0</formula>
    </cfRule>
    <cfRule type="cellIs" dxfId="21" priority="21" stopIfTrue="1" operator="greaterThan">
      <formula>0</formula>
    </cfRule>
  </conditionalFormatting>
  <conditionalFormatting sqref="AE282">
    <cfRule type="cellIs" dxfId="20" priority="22" stopIfTrue="1" operator="greaterThan">
      <formula>0</formula>
    </cfRule>
  </conditionalFormatting>
  <conditionalFormatting sqref="AK282">
    <cfRule type="cellIs" dxfId="19" priority="23" stopIfTrue="1" operator="lessThan">
      <formula>0</formula>
    </cfRule>
  </conditionalFormatting>
  <conditionalFormatting sqref="AB310:AB313">
    <cfRule type="cellIs" dxfId="18" priority="18" stopIfTrue="1" operator="lessThan">
      <formula>0</formula>
    </cfRule>
    <cfRule type="cellIs" dxfId="17" priority="19" stopIfTrue="1" operator="greaterThan">
      <formula>0</formula>
    </cfRule>
  </conditionalFormatting>
  <conditionalFormatting sqref="AJ310:AJ313">
    <cfRule type="cellIs" dxfId="16" priority="15" stopIfTrue="1" operator="lessThan">
      <formula>0</formula>
    </cfRule>
    <cfRule type="cellIs" dxfId="15" priority="16" stopIfTrue="1" operator="greaterThan">
      <formula>0</formula>
    </cfRule>
  </conditionalFormatting>
  <conditionalFormatting sqref="AK310:AK313">
    <cfRule type="cellIs" dxfId="14" priority="17" stopIfTrue="1" operator="lessThan">
      <formula>0</formula>
    </cfRule>
  </conditionalFormatting>
  <conditionalFormatting sqref="T314">
    <cfRule type="cellIs" dxfId="13" priority="14" stopIfTrue="1" operator="notEqual">
      <formula>E314</formula>
    </cfRule>
  </conditionalFormatting>
  <conditionalFormatting sqref="AB314">
    <cfRule type="cellIs" dxfId="12" priority="12" stopIfTrue="1" operator="lessThan">
      <formula>0</formula>
    </cfRule>
    <cfRule type="cellIs" dxfId="11" priority="13" stopIfTrue="1" operator="greaterThan">
      <formula>0</formula>
    </cfRule>
  </conditionalFormatting>
  <conditionalFormatting sqref="AE314">
    <cfRule type="cellIs" dxfId="10" priority="11" stopIfTrue="1" operator="greaterThan">
      <formula>0</formula>
    </cfRule>
  </conditionalFormatting>
  <conditionalFormatting sqref="AJ314">
    <cfRule type="cellIs" dxfId="9" priority="8" stopIfTrue="1" operator="lessThan">
      <formula>0</formula>
    </cfRule>
    <cfRule type="cellIs" dxfId="8" priority="9" stopIfTrue="1" operator="greaterThan">
      <formula>0</formula>
    </cfRule>
  </conditionalFormatting>
  <conditionalFormatting sqref="AK314">
    <cfRule type="cellIs" dxfId="7" priority="10" stopIfTrue="1" operator="lessThan">
      <formula>0</formula>
    </cfRule>
  </conditionalFormatting>
  <conditionalFormatting sqref="T315">
    <cfRule type="cellIs" dxfId="6" priority="7" stopIfTrue="1" operator="notEqual">
      <formula>E315</formula>
    </cfRule>
  </conditionalFormatting>
  <conditionalFormatting sqref="AB315">
    <cfRule type="cellIs" dxfId="5" priority="5" stopIfTrue="1" operator="lessThan">
      <formula>0</formula>
    </cfRule>
    <cfRule type="cellIs" dxfId="4" priority="6" stopIfTrue="1" operator="greaterThan">
      <formula>0</formula>
    </cfRule>
  </conditionalFormatting>
  <conditionalFormatting sqref="AE315">
    <cfRule type="cellIs" dxfId="3" priority="4" stopIfTrue="1" operator="greaterThan">
      <formula>0</formula>
    </cfRule>
  </conditionalFormatting>
  <conditionalFormatting sqref="AK315">
    <cfRule type="cellIs" dxfId="2" priority="3" stopIfTrue="1" operator="lessThan">
      <formula>0</formula>
    </cfRule>
  </conditionalFormatting>
  <conditionalFormatting sqref="AJ315">
    <cfRule type="cellIs" dxfId="1" priority="1" stopIfTrue="1" operator="lessThan">
      <formula>0</formula>
    </cfRule>
    <cfRule type="cellIs" dxfId="0" priority="2" stopIfTrue="1" operator="greaterThan">
      <formula>0</formula>
    </cfRule>
  </conditionalFormatting>
  <pageMargins left="0" right="0" top="0" bottom="0" header="0" footer="0"/>
  <pageSetup paperSize="9" scale="42" fitToHeight="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5" tint="0.39997558519241921"/>
  </sheetPr>
  <dimension ref="A1:BK637"/>
  <sheetViews>
    <sheetView zoomScale="80" zoomScaleNormal="80" workbookViewId="0">
      <pane xSplit="4" ySplit="3" topLeftCell="AQ4" activePane="bottomRight" state="frozenSplit"/>
      <selection activeCell="I48" sqref="I48"/>
      <selection pane="topRight" activeCell="I48" sqref="I48"/>
      <selection pane="bottomLeft" activeCell="I48" sqref="I48"/>
      <selection pane="bottomRight" activeCell="I48" sqref="I48"/>
    </sheetView>
  </sheetViews>
  <sheetFormatPr defaultRowHeight="11.25" x14ac:dyDescent="0.2"/>
  <cols>
    <col min="1" max="2" width="9.33203125" style="296"/>
    <col min="3" max="3" width="10.6640625" style="296" bestFit="1" customWidth="1"/>
    <col min="4" max="4" width="65.1640625" style="296" bestFit="1" customWidth="1"/>
    <col min="5" max="7" width="16" style="297" bestFit="1" customWidth="1"/>
    <col min="8" max="8" width="12.6640625" style="297" bestFit="1" customWidth="1"/>
    <col min="9" max="9" width="14.1640625" style="297" bestFit="1" customWidth="1"/>
    <col min="10" max="11" width="12.6640625" style="297" bestFit="1" customWidth="1"/>
    <col min="12" max="15" width="14.1640625" style="297" bestFit="1" customWidth="1"/>
    <col min="16" max="16" width="12.6640625" style="297" bestFit="1" customWidth="1"/>
    <col min="17" max="22" width="14.1640625" style="297" bestFit="1" customWidth="1"/>
    <col min="23" max="24" width="12.6640625" style="297" bestFit="1" customWidth="1"/>
    <col min="25" max="26" width="14.1640625" style="297" bestFit="1" customWidth="1"/>
    <col min="27" max="28" width="10.83203125" style="297" bestFit="1" customWidth="1"/>
    <col min="29" max="29" width="14.1640625" style="297" bestFit="1" customWidth="1"/>
    <col min="30" max="30" width="12.6640625" style="297" bestFit="1" customWidth="1"/>
    <col min="31" max="31" width="9.83203125" style="297" bestFit="1" customWidth="1"/>
    <col min="32" max="32" width="11.5" style="297" bestFit="1" customWidth="1"/>
    <col min="33" max="33" width="14.1640625" style="297" bestFit="1" customWidth="1"/>
    <col min="34" max="34" width="7" style="297" bestFit="1" customWidth="1"/>
    <col min="35" max="35" width="37" style="297" bestFit="1" customWidth="1"/>
    <col min="36" max="36" width="31.83203125" style="297" bestFit="1" customWidth="1"/>
    <col min="37" max="40" width="16.6640625" style="297" bestFit="1" customWidth="1"/>
    <col min="41" max="42" width="16" style="297" bestFit="1" customWidth="1"/>
    <col min="43" max="44" width="14.1640625" style="297" bestFit="1" customWidth="1"/>
    <col min="45" max="48" width="16" style="297" bestFit="1" customWidth="1"/>
    <col min="49" max="50" width="11.5" style="297" bestFit="1" customWidth="1"/>
    <col min="51" max="51" width="10.1640625" style="297" bestFit="1" customWidth="1"/>
    <col min="52" max="52" width="11" style="297" bestFit="1" customWidth="1"/>
    <col min="53" max="53" width="14.1640625" style="297" bestFit="1" customWidth="1"/>
    <col min="54" max="54" width="16" style="297" bestFit="1" customWidth="1"/>
    <col min="55" max="55" width="11.83203125" style="297" bestFit="1" customWidth="1"/>
    <col min="56" max="56" width="10" style="297" bestFit="1" customWidth="1"/>
    <col min="57" max="57" width="13.5" style="297" bestFit="1" customWidth="1"/>
    <col min="58" max="58" width="16" style="297" bestFit="1" customWidth="1"/>
    <col min="59" max="59" width="16" style="298" bestFit="1" customWidth="1"/>
    <col min="60" max="60" width="16" style="298" customWidth="1"/>
    <col min="61" max="61" width="12.6640625" style="296" bestFit="1" customWidth="1"/>
    <col min="62" max="16384" width="9.33203125" style="296"/>
  </cols>
  <sheetData>
    <row r="1" spans="1:63" x14ac:dyDescent="0.2">
      <c r="C1" s="296">
        <v>3</v>
      </c>
    </row>
    <row r="3" spans="1:63" ht="89.25" customHeight="1" x14ac:dyDescent="0.2">
      <c r="A3" s="299" t="s">
        <v>61</v>
      </c>
      <c r="B3" s="299" t="s">
        <v>782</v>
      </c>
      <c r="C3" s="299" t="s">
        <v>781</v>
      </c>
      <c r="D3" s="299" t="s">
        <v>780</v>
      </c>
      <c r="E3" s="300" t="s">
        <v>779</v>
      </c>
      <c r="F3" s="300" t="s">
        <v>778</v>
      </c>
      <c r="G3" s="300" t="s">
        <v>777</v>
      </c>
      <c r="H3" s="300" t="s">
        <v>776</v>
      </c>
      <c r="I3" s="300" t="s">
        <v>775</v>
      </c>
      <c r="J3" s="300" t="s">
        <v>774</v>
      </c>
      <c r="K3" s="300" t="s">
        <v>773</v>
      </c>
      <c r="L3" s="300" t="s">
        <v>772</v>
      </c>
      <c r="M3" s="300" t="s">
        <v>771</v>
      </c>
      <c r="N3" s="300" t="s">
        <v>770</v>
      </c>
      <c r="O3" s="300" t="s">
        <v>769</v>
      </c>
      <c r="P3" s="300" t="s">
        <v>768</v>
      </c>
      <c r="Q3" s="300" t="s">
        <v>767</v>
      </c>
      <c r="R3" s="300" t="s">
        <v>766</v>
      </c>
      <c r="S3" s="300" t="s">
        <v>765</v>
      </c>
      <c r="T3" s="300" t="s">
        <v>764</v>
      </c>
      <c r="U3" s="300" t="s">
        <v>763</v>
      </c>
      <c r="V3" s="300" t="s">
        <v>762</v>
      </c>
      <c r="W3" s="300" t="s">
        <v>761</v>
      </c>
      <c r="X3" s="300" t="s">
        <v>3</v>
      </c>
      <c r="Y3" s="300" t="s">
        <v>760</v>
      </c>
      <c r="Z3" s="300" t="s">
        <v>759</v>
      </c>
      <c r="AA3" s="300" t="s">
        <v>758</v>
      </c>
      <c r="AB3" s="300" t="s">
        <v>757</v>
      </c>
      <c r="AC3" s="300" t="s">
        <v>6</v>
      </c>
      <c r="AD3" s="300" t="s">
        <v>756</v>
      </c>
      <c r="AE3" s="300" t="s">
        <v>80</v>
      </c>
      <c r="AF3" s="300" t="s">
        <v>755</v>
      </c>
      <c r="AG3" s="300" t="s">
        <v>8</v>
      </c>
      <c r="AH3" s="300" t="s">
        <v>9</v>
      </c>
      <c r="AI3" s="300" t="s">
        <v>754</v>
      </c>
      <c r="AJ3" s="300" t="s">
        <v>753</v>
      </c>
      <c r="AK3" s="300" t="s">
        <v>752</v>
      </c>
      <c r="AL3" s="300" t="s">
        <v>751</v>
      </c>
      <c r="AM3" s="300" t="s">
        <v>750</v>
      </c>
      <c r="AN3" s="300" t="s">
        <v>749</v>
      </c>
      <c r="AO3" s="300" t="s">
        <v>748</v>
      </c>
      <c r="AP3" s="300" t="s">
        <v>747</v>
      </c>
      <c r="AQ3" s="301" t="s">
        <v>746</v>
      </c>
      <c r="AR3" s="300" t="s">
        <v>102</v>
      </c>
      <c r="AS3" s="300" t="s">
        <v>745</v>
      </c>
      <c r="AT3" s="302" t="s">
        <v>744</v>
      </c>
      <c r="AU3" s="302" t="s">
        <v>743</v>
      </c>
      <c r="AV3" s="302" t="s">
        <v>742</v>
      </c>
      <c r="AW3" s="302" t="s">
        <v>741</v>
      </c>
      <c r="AX3" s="302" t="s">
        <v>740</v>
      </c>
      <c r="AY3" s="181" t="s">
        <v>739</v>
      </c>
      <c r="AZ3" s="181" t="s">
        <v>738</v>
      </c>
      <c r="BA3" s="302" t="s">
        <v>737</v>
      </c>
      <c r="BB3" s="302" t="s">
        <v>736</v>
      </c>
      <c r="BC3" s="302" t="s">
        <v>735</v>
      </c>
      <c r="BD3" s="181" t="s">
        <v>734</v>
      </c>
      <c r="BE3" s="302" t="s">
        <v>733</v>
      </c>
      <c r="BF3" s="302" t="s">
        <v>732</v>
      </c>
      <c r="BG3" s="302" t="s">
        <v>731</v>
      </c>
      <c r="BH3" s="302" t="s">
        <v>730</v>
      </c>
      <c r="BI3" s="303" t="s">
        <v>947</v>
      </c>
    </row>
    <row r="4" spans="1:63" ht="15" x14ac:dyDescent="0.25">
      <c r="A4" s="304"/>
      <c r="B4" s="616" t="s">
        <v>52</v>
      </c>
      <c r="C4" s="617"/>
      <c r="D4" s="618"/>
      <c r="E4" s="305">
        <v>150608774</v>
      </c>
      <c r="F4" s="305">
        <v>86393190</v>
      </c>
      <c r="G4" s="305">
        <v>58894726</v>
      </c>
      <c r="H4" s="305">
        <v>2879435.9835886476</v>
      </c>
      <c r="I4" s="305">
        <v>3346569.5993117671</v>
      </c>
      <c r="J4" s="305">
        <v>706573.86295832344</v>
      </c>
      <c r="K4" s="305">
        <v>1434323.9476902087</v>
      </c>
      <c r="L4" s="305">
        <v>3702716.0934226676</v>
      </c>
      <c r="M4" s="305">
        <v>2574331.8558595665</v>
      </c>
      <c r="N4" s="305">
        <v>2268198.4799623275</v>
      </c>
      <c r="O4" s="305">
        <v>555496.05905145768</v>
      </c>
      <c r="P4" s="305">
        <v>419492.37930340099</v>
      </c>
      <c r="Q4" s="305">
        <v>831494.88204186969</v>
      </c>
      <c r="R4" s="305">
        <v>2120563.1396427061</v>
      </c>
      <c r="S4" s="305">
        <v>1335748.9734678518</v>
      </c>
      <c r="T4" s="305">
        <v>1259305.8273021309</v>
      </c>
      <c r="U4" s="305">
        <v>256770.78094396056</v>
      </c>
      <c r="V4" s="305">
        <v>1960082.4150041216</v>
      </c>
      <c r="W4" s="305">
        <v>297185.86551088374</v>
      </c>
      <c r="X4" s="305">
        <v>436752.9161895648</v>
      </c>
      <c r="Y4" s="305">
        <v>10555960.051951475</v>
      </c>
      <c r="Z4" s="305">
        <v>10316592.995528935</v>
      </c>
      <c r="AA4" s="305">
        <v>0</v>
      </c>
      <c r="AB4" s="305">
        <v>0</v>
      </c>
      <c r="AC4" s="305">
        <v>33858000</v>
      </c>
      <c r="AD4" s="305">
        <v>1895304.1833555859</v>
      </c>
      <c r="AE4" s="305">
        <v>0</v>
      </c>
      <c r="AF4" s="305">
        <v>64000</v>
      </c>
      <c r="AG4" s="305">
        <v>4657682.53</v>
      </c>
      <c r="AH4" s="305">
        <v>0</v>
      </c>
      <c r="AI4" s="305">
        <v>0</v>
      </c>
      <c r="AJ4" s="305">
        <v>0</v>
      </c>
      <c r="AK4" s="305">
        <v>152685.51</v>
      </c>
      <c r="AL4" s="305">
        <v>0</v>
      </c>
      <c r="AM4" s="305">
        <v>0</v>
      </c>
      <c r="AN4" s="305">
        <v>0</v>
      </c>
      <c r="AO4" s="305">
        <v>295896690</v>
      </c>
      <c r="AP4" s="305">
        <v>47257596.108731873</v>
      </c>
      <c r="AQ4" s="305">
        <v>40627672.223355591</v>
      </c>
      <c r="AR4" s="305">
        <v>24910918.784224927</v>
      </c>
      <c r="AS4" s="305">
        <v>383781958.33208776</v>
      </c>
      <c r="AT4" s="305">
        <v>210675814.0398435</v>
      </c>
      <c r="AU4" s="305">
        <v>173106144.29224408</v>
      </c>
      <c r="AV4" s="305">
        <v>343370971.61873186</v>
      </c>
      <c r="AW4" s="305">
        <v>1000517.6445193822</v>
      </c>
      <c r="AX4" s="305">
        <v>992601.23376805871</v>
      </c>
      <c r="AY4" s="306"/>
      <c r="AZ4" s="306"/>
      <c r="BA4" s="305">
        <v>7.4492641393953818</v>
      </c>
      <c r="BB4" s="305">
        <v>383781965.78135169</v>
      </c>
      <c r="BC4" s="306"/>
      <c r="BD4" s="306"/>
      <c r="BE4" s="305">
        <v>-1333406.8999999999</v>
      </c>
      <c r="BF4" s="305">
        <v>382448558.88135171</v>
      </c>
      <c r="BG4" s="305">
        <v>0</v>
      </c>
      <c r="BH4" s="307"/>
    </row>
    <row r="5" spans="1:63" ht="15" x14ac:dyDescent="0.25">
      <c r="A5" s="304">
        <v>205</v>
      </c>
      <c r="B5" s="308">
        <v>124531</v>
      </c>
      <c r="C5" s="308">
        <v>9352002</v>
      </c>
      <c r="D5" s="309" t="s">
        <v>267</v>
      </c>
      <c r="E5" s="170">
        <v>313490</v>
      </c>
      <c r="F5" s="170">
        <v>0</v>
      </c>
      <c r="G5" s="170">
        <v>0</v>
      </c>
      <c r="H5" s="170">
        <v>8000.0000000000055</v>
      </c>
      <c r="I5" s="170">
        <v>0</v>
      </c>
      <c r="J5" s="170">
        <v>600.60000000000059</v>
      </c>
      <c r="K5" s="170">
        <v>0</v>
      </c>
      <c r="L5" s="170">
        <v>2238.6000000000017</v>
      </c>
      <c r="M5" s="170">
        <v>0</v>
      </c>
      <c r="N5" s="170">
        <v>0</v>
      </c>
      <c r="O5" s="170">
        <v>0</v>
      </c>
      <c r="P5" s="170">
        <v>0</v>
      </c>
      <c r="Q5" s="170">
        <v>0</v>
      </c>
      <c r="R5" s="170">
        <v>0</v>
      </c>
      <c r="S5" s="170">
        <v>0</v>
      </c>
      <c r="T5" s="170">
        <v>0</v>
      </c>
      <c r="U5" s="170">
        <v>0</v>
      </c>
      <c r="V5" s="170">
        <v>0</v>
      </c>
      <c r="W5" s="170">
        <v>0</v>
      </c>
      <c r="X5" s="170">
        <v>893.90756302521004</v>
      </c>
      <c r="Y5" s="170">
        <v>19873.875259193625</v>
      </c>
      <c r="Z5" s="170">
        <v>0</v>
      </c>
      <c r="AA5" s="170">
        <v>0</v>
      </c>
      <c r="AB5" s="170">
        <v>0</v>
      </c>
      <c r="AC5" s="170">
        <v>114000</v>
      </c>
      <c r="AD5" s="170">
        <v>23230.974632843794</v>
      </c>
      <c r="AE5" s="170">
        <v>0</v>
      </c>
      <c r="AF5" s="170">
        <v>0</v>
      </c>
      <c r="AG5" s="170">
        <v>9101</v>
      </c>
      <c r="AH5" s="170">
        <v>0</v>
      </c>
      <c r="AI5" s="170">
        <v>0</v>
      </c>
      <c r="AJ5" s="170">
        <v>0</v>
      </c>
      <c r="AK5" s="170">
        <v>0</v>
      </c>
      <c r="AL5" s="170">
        <v>0</v>
      </c>
      <c r="AM5" s="170">
        <v>0</v>
      </c>
      <c r="AN5" s="170">
        <v>0</v>
      </c>
      <c r="AO5" s="170">
        <v>313490</v>
      </c>
      <c r="AP5" s="170">
        <v>31606.982822218844</v>
      </c>
      <c r="AQ5" s="170">
        <v>146331.97463284381</v>
      </c>
      <c r="AR5" s="170">
        <v>35291.27525919363</v>
      </c>
      <c r="AS5" s="310">
        <v>491428.95745506266</v>
      </c>
      <c r="AT5" s="170">
        <v>491428.9574550626</v>
      </c>
      <c r="AU5" s="170">
        <v>0</v>
      </c>
      <c r="AV5" s="170">
        <v>345096.98282221885</v>
      </c>
      <c r="AW5" s="170">
        <v>3000.8433288888596</v>
      </c>
      <c r="AX5" s="170">
        <v>2958.0704690296716</v>
      </c>
      <c r="AY5" s="171">
        <v>1.4459716327589264E-2</v>
      </c>
      <c r="AZ5" s="171">
        <v>-8.9497163275892647E-3</v>
      </c>
      <c r="BA5" s="170">
        <v>-3044.4975311059657</v>
      </c>
      <c r="BB5" s="310">
        <v>488384.45992395672</v>
      </c>
      <c r="BC5" s="310">
        <v>4246.8213906431019</v>
      </c>
      <c r="BD5" s="171">
        <v>4.6178907265683744E-3</v>
      </c>
      <c r="BE5" s="170">
        <v>-3479.8999999999996</v>
      </c>
      <c r="BF5" s="170">
        <v>484904.55992395669</v>
      </c>
      <c r="BG5" s="170">
        <v>-1911.3000000000002</v>
      </c>
      <c r="BH5" s="170">
        <v>482993.25992395671</v>
      </c>
      <c r="BI5" s="311">
        <v>1825.9015906846344</v>
      </c>
      <c r="BK5" s="296" t="str">
        <f>A5&amp;" - "&amp;D5</f>
        <v>205 - Bildeston Primary School</v>
      </c>
    </row>
    <row r="6" spans="1:63" ht="15" x14ac:dyDescent="0.25">
      <c r="A6" s="304">
        <v>429</v>
      </c>
      <c r="B6" s="308">
        <v>124533</v>
      </c>
      <c r="C6" s="308">
        <v>9352005</v>
      </c>
      <c r="D6" s="309" t="s">
        <v>390</v>
      </c>
      <c r="E6" s="170">
        <v>509762</v>
      </c>
      <c r="F6" s="170">
        <v>0</v>
      </c>
      <c r="G6" s="170">
        <v>0</v>
      </c>
      <c r="H6" s="170">
        <v>5599.9999999999991</v>
      </c>
      <c r="I6" s="170">
        <v>0</v>
      </c>
      <c r="J6" s="170">
        <v>301.91451612903194</v>
      </c>
      <c r="K6" s="170">
        <v>2964.2516129032228</v>
      </c>
      <c r="L6" s="170">
        <v>0</v>
      </c>
      <c r="M6" s="170">
        <v>0</v>
      </c>
      <c r="N6" s="170">
        <v>0</v>
      </c>
      <c r="O6" s="170">
        <v>0</v>
      </c>
      <c r="P6" s="170">
        <v>0</v>
      </c>
      <c r="Q6" s="170">
        <v>0</v>
      </c>
      <c r="R6" s="170">
        <v>0</v>
      </c>
      <c r="S6" s="170">
        <v>0</v>
      </c>
      <c r="T6" s="170">
        <v>0</v>
      </c>
      <c r="U6" s="170">
        <v>0</v>
      </c>
      <c r="V6" s="170">
        <v>0</v>
      </c>
      <c r="W6" s="170">
        <v>0</v>
      </c>
      <c r="X6" s="170">
        <v>2805</v>
      </c>
      <c r="Y6" s="170">
        <v>22367.557236467223</v>
      </c>
      <c r="Z6" s="170">
        <v>0</v>
      </c>
      <c r="AA6" s="170">
        <v>0</v>
      </c>
      <c r="AB6" s="170">
        <v>0</v>
      </c>
      <c r="AC6" s="170">
        <v>114000</v>
      </c>
      <c r="AD6" s="170">
        <v>0</v>
      </c>
      <c r="AE6" s="170">
        <v>0</v>
      </c>
      <c r="AF6" s="170">
        <v>0</v>
      </c>
      <c r="AG6" s="170">
        <v>21438.27</v>
      </c>
      <c r="AH6" s="170">
        <v>0</v>
      </c>
      <c r="AI6" s="170">
        <v>0</v>
      </c>
      <c r="AJ6" s="170">
        <v>0</v>
      </c>
      <c r="AK6" s="170">
        <v>0</v>
      </c>
      <c r="AL6" s="170">
        <v>0</v>
      </c>
      <c r="AM6" s="170">
        <v>0</v>
      </c>
      <c r="AN6" s="170">
        <v>0</v>
      </c>
      <c r="AO6" s="170">
        <v>509762</v>
      </c>
      <c r="AP6" s="170">
        <v>34038.723365499478</v>
      </c>
      <c r="AQ6" s="170">
        <v>135438.26999999999</v>
      </c>
      <c r="AR6" s="170">
        <v>36798.440300983348</v>
      </c>
      <c r="AS6" s="310">
        <v>679238.99336549954</v>
      </c>
      <c r="AT6" s="170">
        <v>679238.99336549942</v>
      </c>
      <c r="AU6" s="170">
        <v>0</v>
      </c>
      <c r="AV6" s="170">
        <v>543800.72336549952</v>
      </c>
      <c r="AW6" s="170">
        <v>2908.0252586390347</v>
      </c>
      <c r="AX6" s="170">
        <v>2908.0734118298305</v>
      </c>
      <c r="AY6" s="171">
        <v>-1.6558450897394071E-5</v>
      </c>
      <c r="AZ6" s="171">
        <v>0</v>
      </c>
      <c r="BA6" s="170">
        <v>0</v>
      </c>
      <c r="BB6" s="310">
        <v>679238.99336549954</v>
      </c>
      <c r="BC6" s="310">
        <v>3632.2940821684469</v>
      </c>
      <c r="BD6" s="171">
        <v>-6.4595506744034026E-3</v>
      </c>
      <c r="BE6" s="170">
        <v>-5658.62</v>
      </c>
      <c r="BF6" s="170">
        <v>673580.37336549954</v>
      </c>
      <c r="BG6" s="170">
        <v>-3107.94</v>
      </c>
      <c r="BH6" s="170">
        <v>670472.4333654996</v>
      </c>
      <c r="BI6" s="311">
        <v>2853.6538996516233</v>
      </c>
      <c r="BK6" s="296" t="str">
        <f t="shared" ref="BK6:BK69" si="0">A6&amp;" - "&amp;D6</f>
        <v>429 - Clare Community Primary School</v>
      </c>
    </row>
    <row r="7" spans="1:63" ht="15" x14ac:dyDescent="0.25">
      <c r="A7" s="304">
        <v>436</v>
      </c>
      <c r="B7" s="308">
        <v>124534</v>
      </c>
      <c r="C7" s="308">
        <v>9352007</v>
      </c>
      <c r="D7" s="309" t="s">
        <v>727</v>
      </c>
      <c r="E7" s="170">
        <v>711486</v>
      </c>
      <c r="F7" s="170">
        <v>0</v>
      </c>
      <c r="G7" s="170">
        <v>0</v>
      </c>
      <c r="H7" s="170">
        <v>8000.0000000000055</v>
      </c>
      <c r="I7" s="170">
        <v>0</v>
      </c>
      <c r="J7" s="170">
        <v>151.89593023255804</v>
      </c>
      <c r="K7" s="170">
        <v>0</v>
      </c>
      <c r="L7" s="170">
        <v>0</v>
      </c>
      <c r="M7" s="170">
        <v>0</v>
      </c>
      <c r="N7" s="170">
        <v>0</v>
      </c>
      <c r="O7" s="170">
        <v>0</v>
      </c>
      <c r="P7" s="170">
        <v>0</v>
      </c>
      <c r="Q7" s="170">
        <v>0</v>
      </c>
      <c r="R7" s="170">
        <v>0</v>
      </c>
      <c r="S7" s="170">
        <v>0</v>
      </c>
      <c r="T7" s="170">
        <v>0</v>
      </c>
      <c r="U7" s="170">
        <v>0</v>
      </c>
      <c r="V7" s="170">
        <v>0</v>
      </c>
      <c r="W7" s="170">
        <v>0</v>
      </c>
      <c r="X7" s="170">
        <v>917.9657794676807</v>
      </c>
      <c r="Y7" s="170">
        <v>49883.586838267576</v>
      </c>
      <c r="Z7" s="170">
        <v>0</v>
      </c>
      <c r="AA7" s="170">
        <v>0</v>
      </c>
      <c r="AB7" s="170">
        <v>0</v>
      </c>
      <c r="AC7" s="170">
        <v>114000</v>
      </c>
      <c r="AD7" s="170">
        <v>0</v>
      </c>
      <c r="AE7" s="170">
        <v>0</v>
      </c>
      <c r="AF7" s="170">
        <v>0</v>
      </c>
      <c r="AG7" s="170">
        <v>17483.5</v>
      </c>
      <c r="AH7" s="170">
        <v>0</v>
      </c>
      <c r="AI7" s="170">
        <v>0</v>
      </c>
      <c r="AJ7" s="170">
        <v>0</v>
      </c>
      <c r="AK7" s="170">
        <v>0</v>
      </c>
      <c r="AL7" s="170">
        <v>0</v>
      </c>
      <c r="AM7" s="170">
        <v>0</v>
      </c>
      <c r="AN7" s="170">
        <v>0</v>
      </c>
      <c r="AO7" s="170">
        <v>711486</v>
      </c>
      <c r="AP7" s="170">
        <v>58953.448547967819</v>
      </c>
      <c r="AQ7" s="170">
        <v>131483.5</v>
      </c>
      <c r="AR7" s="170">
        <v>63957.334803383856</v>
      </c>
      <c r="AS7" s="310">
        <v>901922.94854796783</v>
      </c>
      <c r="AT7" s="170">
        <v>901922.94854796794</v>
      </c>
      <c r="AU7" s="170">
        <v>0</v>
      </c>
      <c r="AV7" s="170">
        <v>770439.44854796783</v>
      </c>
      <c r="AW7" s="170">
        <v>2951.8752817929803</v>
      </c>
      <c r="AX7" s="170">
        <v>2952.3723477401777</v>
      </c>
      <c r="AY7" s="171">
        <v>-1.683615373168759E-4</v>
      </c>
      <c r="AZ7" s="171">
        <v>0</v>
      </c>
      <c r="BA7" s="170">
        <v>0</v>
      </c>
      <c r="BB7" s="310">
        <v>901922.94854796783</v>
      </c>
      <c r="BC7" s="310">
        <v>3455.6434810266965</v>
      </c>
      <c r="BD7" s="171">
        <v>-1.5505210425067473E-3</v>
      </c>
      <c r="BE7" s="170">
        <v>-7897.86</v>
      </c>
      <c r="BF7" s="170">
        <v>894025.08854796784</v>
      </c>
      <c r="BG7" s="170">
        <v>-4337.8200000000006</v>
      </c>
      <c r="BH7" s="170">
        <v>889687.26854796789</v>
      </c>
      <c r="BI7" s="311">
        <v>4174.3505056325303</v>
      </c>
      <c r="BK7" s="296" t="str">
        <f t="shared" si="0"/>
        <v>436 - Elmswell C P School</v>
      </c>
    </row>
    <row r="8" spans="1:63" ht="15" x14ac:dyDescent="0.25">
      <c r="A8" s="304">
        <v>443</v>
      </c>
      <c r="B8" s="308">
        <v>124536</v>
      </c>
      <c r="C8" s="308">
        <v>9352009</v>
      </c>
      <c r="D8" s="309" t="s">
        <v>399</v>
      </c>
      <c r="E8" s="170">
        <v>746924</v>
      </c>
      <c r="F8" s="170">
        <v>0</v>
      </c>
      <c r="G8" s="170">
        <v>0</v>
      </c>
      <c r="H8" s="170">
        <v>23199.999999999967</v>
      </c>
      <c r="I8" s="170">
        <v>0</v>
      </c>
      <c r="J8" s="170">
        <v>21020.999999999996</v>
      </c>
      <c r="K8" s="170">
        <v>982.8</v>
      </c>
      <c r="L8" s="170">
        <v>54845.699999999953</v>
      </c>
      <c r="M8" s="170">
        <v>0</v>
      </c>
      <c r="N8" s="170">
        <v>0</v>
      </c>
      <c r="O8" s="170">
        <v>0</v>
      </c>
      <c r="P8" s="170">
        <v>0</v>
      </c>
      <c r="Q8" s="170">
        <v>0</v>
      </c>
      <c r="R8" s="170">
        <v>0</v>
      </c>
      <c r="S8" s="170">
        <v>0</v>
      </c>
      <c r="T8" s="170">
        <v>0</v>
      </c>
      <c r="U8" s="170">
        <v>0</v>
      </c>
      <c r="V8" s="170">
        <v>10911.504424778768</v>
      </c>
      <c r="W8" s="170">
        <v>0</v>
      </c>
      <c r="X8" s="170">
        <v>0</v>
      </c>
      <c r="Y8" s="170">
        <v>67539.950025045968</v>
      </c>
      <c r="Z8" s="170">
        <v>0</v>
      </c>
      <c r="AA8" s="170">
        <v>0</v>
      </c>
      <c r="AB8" s="170">
        <v>0</v>
      </c>
      <c r="AC8" s="170">
        <v>114000</v>
      </c>
      <c r="AD8" s="170">
        <v>0</v>
      </c>
      <c r="AE8" s="170">
        <v>0</v>
      </c>
      <c r="AF8" s="170">
        <v>0</v>
      </c>
      <c r="AG8" s="170">
        <v>10419.9</v>
      </c>
      <c r="AH8" s="170">
        <v>0</v>
      </c>
      <c r="AI8" s="170">
        <v>0</v>
      </c>
      <c r="AJ8" s="170">
        <v>0</v>
      </c>
      <c r="AK8" s="170">
        <v>0</v>
      </c>
      <c r="AL8" s="170">
        <v>0</v>
      </c>
      <c r="AM8" s="170">
        <v>0</v>
      </c>
      <c r="AN8" s="170">
        <v>0</v>
      </c>
      <c r="AO8" s="170">
        <v>746924</v>
      </c>
      <c r="AP8" s="170">
        <v>178500.95444982464</v>
      </c>
      <c r="AQ8" s="170">
        <v>124419.9</v>
      </c>
      <c r="AR8" s="170">
        <v>127562.50002504593</v>
      </c>
      <c r="AS8" s="310">
        <v>1049844.8544498247</v>
      </c>
      <c r="AT8" s="170">
        <v>1049844.8544498247</v>
      </c>
      <c r="AU8" s="170">
        <v>0</v>
      </c>
      <c r="AV8" s="170">
        <v>925424.95444982464</v>
      </c>
      <c r="AW8" s="170">
        <v>3377.4633374081191</v>
      </c>
      <c r="AX8" s="170">
        <v>3418.0404246186031</v>
      </c>
      <c r="AY8" s="171">
        <v>-1.1871447428832489E-2</v>
      </c>
      <c r="AZ8" s="171">
        <v>0</v>
      </c>
      <c r="BA8" s="170">
        <v>0</v>
      </c>
      <c r="BB8" s="310">
        <v>1049844.8544498247</v>
      </c>
      <c r="BC8" s="310">
        <v>3831.5505636854914</v>
      </c>
      <c r="BD8" s="171">
        <v>-2.7363571875583359E-2</v>
      </c>
      <c r="BE8" s="170">
        <v>-8291.24</v>
      </c>
      <c r="BF8" s="170">
        <v>1041553.6144498247</v>
      </c>
      <c r="BG8" s="170">
        <v>-4553.88</v>
      </c>
      <c r="BH8" s="170">
        <v>1036999.7344498247</v>
      </c>
      <c r="BI8" s="311">
        <v>4472.1036945865244</v>
      </c>
      <c r="BK8" s="296" t="str">
        <f t="shared" si="0"/>
        <v>443 - Pot Kiln Primary School</v>
      </c>
    </row>
    <row r="9" spans="1:63" ht="15" x14ac:dyDescent="0.25">
      <c r="A9" s="304">
        <v>451</v>
      </c>
      <c r="B9" s="308">
        <v>124537</v>
      </c>
      <c r="C9" s="308">
        <v>9352011</v>
      </c>
      <c r="D9" s="309" t="s">
        <v>407</v>
      </c>
      <c r="E9" s="170">
        <v>616076</v>
      </c>
      <c r="F9" s="170">
        <v>0</v>
      </c>
      <c r="G9" s="170">
        <v>0</v>
      </c>
      <c r="H9" s="170">
        <v>8799.9999999999964</v>
      </c>
      <c r="I9" s="170">
        <v>0</v>
      </c>
      <c r="J9" s="170">
        <v>1951.9499999999998</v>
      </c>
      <c r="K9" s="170">
        <v>491.40000000000038</v>
      </c>
      <c r="L9" s="170">
        <v>0</v>
      </c>
      <c r="M9" s="170">
        <v>0</v>
      </c>
      <c r="N9" s="170">
        <v>0</v>
      </c>
      <c r="O9" s="170">
        <v>0</v>
      </c>
      <c r="P9" s="170">
        <v>0</v>
      </c>
      <c r="Q9" s="170">
        <v>0</v>
      </c>
      <c r="R9" s="170">
        <v>0</v>
      </c>
      <c r="S9" s="170">
        <v>0</v>
      </c>
      <c r="T9" s="170">
        <v>0</v>
      </c>
      <c r="U9" s="170">
        <v>0</v>
      </c>
      <c r="V9" s="170">
        <v>3459.1836734694011</v>
      </c>
      <c r="W9" s="170">
        <v>0</v>
      </c>
      <c r="X9" s="170">
        <v>1727.6859504132231</v>
      </c>
      <c r="Y9" s="170">
        <v>48795.003228962836</v>
      </c>
      <c r="Z9" s="170">
        <v>0</v>
      </c>
      <c r="AA9" s="170">
        <v>0</v>
      </c>
      <c r="AB9" s="170">
        <v>0</v>
      </c>
      <c r="AC9" s="170">
        <v>114000</v>
      </c>
      <c r="AD9" s="170">
        <v>0</v>
      </c>
      <c r="AE9" s="170">
        <v>0</v>
      </c>
      <c r="AF9" s="170">
        <v>0</v>
      </c>
      <c r="AG9" s="170">
        <v>19998.25</v>
      </c>
      <c r="AH9" s="170">
        <v>0</v>
      </c>
      <c r="AI9" s="170">
        <v>0</v>
      </c>
      <c r="AJ9" s="170">
        <v>0</v>
      </c>
      <c r="AK9" s="170">
        <v>0</v>
      </c>
      <c r="AL9" s="170">
        <v>0</v>
      </c>
      <c r="AM9" s="170">
        <v>0</v>
      </c>
      <c r="AN9" s="170">
        <v>0</v>
      </c>
      <c r="AO9" s="170">
        <v>616076</v>
      </c>
      <c r="AP9" s="170">
        <v>65225.222852845458</v>
      </c>
      <c r="AQ9" s="170">
        <v>133998.25</v>
      </c>
      <c r="AR9" s="170">
        <v>64414.478228962835</v>
      </c>
      <c r="AS9" s="310">
        <v>815299.47285284544</v>
      </c>
      <c r="AT9" s="170">
        <v>815299.47285284544</v>
      </c>
      <c r="AU9" s="170">
        <v>0</v>
      </c>
      <c r="AV9" s="170">
        <v>681301.22285284544</v>
      </c>
      <c r="AW9" s="170">
        <v>3014.6071807648027</v>
      </c>
      <c r="AX9" s="170">
        <v>3047.274434929308</v>
      </c>
      <c r="AY9" s="171">
        <v>-1.0720154965387321E-2</v>
      </c>
      <c r="AZ9" s="171">
        <v>0</v>
      </c>
      <c r="BA9" s="170">
        <v>0</v>
      </c>
      <c r="BB9" s="310">
        <v>815299.47285284544</v>
      </c>
      <c r="BC9" s="310">
        <v>3607.5197913842717</v>
      </c>
      <c r="BD9" s="171">
        <v>-3.4938722796066246E-3</v>
      </c>
      <c r="BE9" s="170">
        <v>-6838.7599999999993</v>
      </c>
      <c r="BF9" s="170">
        <v>808460.71285284543</v>
      </c>
      <c r="BG9" s="170">
        <v>-3756.1200000000003</v>
      </c>
      <c r="BH9" s="170">
        <v>804704.59285284544</v>
      </c>
      <c r="BI9" s="311">
        <v>3890.5403471074274</v>
      </c>
      <c r="BK9" s="296" t="str">
        <f t="shared" si="0"/>
        <v>451 - New Cangle Community Primary School</v>
      </c>
    </row>
    <row r="10" spans="1:63" ht="15" x14ac:dyDescent="0.25">
      <c r="A10" s="304">
        <v>460</v>
      </c>
      <c r="B10" s="308">
        <v>124538</v>
      </c>
      <c r="C10" s="308">
        <v>9352012</v>
      </c>
      <c r="D10" s="309" t="s">
        <v>726</v>
      </c>
      <c r="E10" s="170">
        <v>250792</v>
      </c>
      <c r="F10" s="170">
        <v>0</v>
      </c>
      <c r="G10" s="170">
        <v>0</v>
      </c>
      <c r="H10" s="170">
        <v>3199.9999999999991</v>
      </c>
      <c r="I10" s="170">
        <v>0</v>
      </c>
      <c r="J10" s="170">
        <v>450.44999999999982</v>
      </c>
      <c r="K10" s="170">
        <v>491.39999999999986</v>
      </c>
      <c r="L10" s="170">
        <v>0</v>
      </c>
      <c r="M10" s="170">
        <v>0</v>
      </c>
      <c r="N10" s="170">
        <v>0</v>
      </c>
      <c r="O10" s="170">
        <v>0</v>
      </c>
      <c r="P10" s="170">
        <v>0</v>
      </c>
      <c r="Q10" s="170">
        <v>0</v>
      </c>
      <c r="R10" s="170">
        <v>0</v>
      </c>
      <c r="S10" s="170">
        <v>0</v>
      </c>
      <c r="T10" s="170">
        <v>0</v>
      </c>
      <c r="U10" s="170">
        <v>0</v>
      </c>
      <c r="V10" s="170">
        <v>0</v>
      </c>
      <c r="W10" s="170">
        <v>0</v>
      </c>
      <c r="X10" s="170">
        <v>0</v>
      </c>
      <c r="Y10" s="170">
        <v>16649.506600361674</v>
      </c>
      <c r="Z10" s="170">
        <v>0</v>
      </c>
      <c r="AA10" s="170">
        <v>0</v>
      </c>
      <c r="AB10" s="170">
        <v>0</v>
      </c>
      <c r="AC10" s="170">
        <v>114000</v>
      </c>
      <c r="AD10" s="170">
        <v>38584.779706275032</v>
      </c>
      <c r="AE10" s="170">
        <v>0</v>
      </c>
      <c r="AF10" s="170">
        <v>0</v>
      </c>
      <c r="AG10" s="170">
        <v>6179.39</v>
      </c>
      <c r="AH10" s="170">
        <v>0</v>
      </c>
      <c r="AI10" s="170">
        <v>0</v>
      </c>
      <c r="AJ10" s="170">
        <v>0</v>
      </c>
      <c r="AK10" s="170">
        <v>0</v>
      </c>
      <c r="AL10" s="170">
        <v>0</v>
      </c>
      <c r="AM10" s="170">
        <v>0</v>
      </c>
      <c r="AN10" s="170">
        <v>0</v>
      </c>
      <c r="AO10" s="170">
        <v>250792</v>
      </c>
      <c r="AP10" s="170">
        <v>20791.356600361672</v>
      </c>
      <c r="AQ10" s="170">
        <v>158764.16970627505</v>
      </c>
      <c r="AR10" s="170">
        <v>28718.231600361672</v>
      </c>
      <c r="AS10" s="310">
        <v>430347.52630663669</v>
      </c>
      <c r="AT10" s="170">
        <v>430347.52630663675</v>
      </c>
      <c r="AU10" s="170">
        <v>0</v>
      </c>
      <c r="AV10" s="170">
        <v>271583.35660036164</v>
      </c>
      <c r="AW10" s="170">
        <v>2951.9930065256699</v>
      </c>
      <c r="AX10" s="170">
        <v>2689.5248585313193</v>
      </c>
      <c r="AY10" s="171">
        <v>9.7589039626009538E-2</v>
      </c>
      <c r="AZ10" s="171">
        <v>-9.2079039626009537E-2</v>
      </c>
      <c r="BA10" s="170">
        <v>-22783.695674193561</v>
      </c>
      <c r="BB10" s="310">
        <v>407563.83063244313</v>
      </c>
      <c r="BC10" s="310">
        <v>4430.0416373091648</v>
      </c>
      <c r="BD10" s="171">
        <v>3.7814940168634514E-3</v>
      </c>
      <c r="BE10" s="170">
        <v>-2783.9199999999996</v>
      </c>
      <c r="BF10" s="170">
        <v>404779.91063244315</v>
      </c>
      <c r="BG10" s="170">
        <v>-1529.0400000000002</v>
      </c>
      <c r="BH10" s="170">
        <v>403250.87063244317</v>
      </c>
      <c r="BI10" s="311">
        <v>1319.5975503122875</v>
      </c>
      <c r="BK10" s="296" t="str">
        <f t="shared" si="0"/>
        <v>460 - Hundon County Primary School</v>
      </c>
    </row>
    <row r="11" spans="1:63" ht="15" x14ac:dyDescent="0.25">
      <c r="A11" s="304">
        <v>466</v>
      </c>
      <c r="B11" s="308">
        <v>124539</v>
      </c>
      <c r="C11" s="308">
        <v>9352013</v>
      </c>
      <c r="D11" s="309" t="s">
        <v>725</v>
      </c>
      <c r="E11" s="170">
        <v>820526</v>
      </c>
      <c r="F11" s="170">
        <v>0</v>
      </c>
      <c r="G11" s="170">
        <v>0</v>
      </c>
      <c r="H11" s="170">
        <v>16799.999999999975</v>
      </c>
      <c r="I11" s="170">
        <v>0</v>
      </c>
      <c r="J11" s="170">
        <v>600.60000000000014</v>
      </c>
      <c r="K11" s="170">
        <v>0</v>
      </c>
      <c r="L11" s="170">
        <v>0</v>
      </c>
      <c r="M11" s="170">
        <v>0</v>
      </c>
      <c r="N11" s="170">
        <v>0</v>
      </c>
      <c r="O11" s="170">
        <v>0</v>
      </c>
      <c r="P11" s="170">
        <v>0</v>
      </c>
      <c r="Q11" s="170">
        <v>0</v>
      </c>
      <c r="R11" s="170">
        <v>0</v>
      </c>
      <c r="S11" s="170">
        <v>0</v>
      </c>
      <c r="T11" s="170">
        <v>0</v>
      </c>
      <c r="U11" s="170">
        <v>0</v>
      </c>
      <c r="V11" s="170">
        <v>3597.6095617529882</v>
      </c>
      <c r="W11" s="170">
        <v>0</v>
      </c>
      <c r="X11" s="170">
        <v>1831.7434210526314</v>
      </c>
      <c r="Y11" s="170">
        <v>54346.841912093601</v>
      </c>
      <c r="Z11" s="170">
        <v>0</v>
      </c>
      <c r="AA11" s="170">
        <v>0</v>
      </c>
      <c r="AB11" s="170">
        <v>0</v>
      </c>
      <c r="AC11" s="170">
        <v>114000</v>
      </c>
      <c r="AD11" s="170">
        <v>0</v>
      </c>
      <c r="AE11" s="170">
        <v>0</v>
      </c>
      <c r="AF11" s="170">
        <v>0</v>
      </c>
      <c r="AG11" s="170">
        <v>11136.75</v>
      </c>
      <c r="AH11" s="170">
        <v>0</v>
      </c>
      <c r="AI11" s="170">
        <v>0</v>
      </c>
      <c r="AJ11" s="170">
        <v>0</v>
      </c>
      <c r="AK11" s="170">
        <v>0</v>
      </c>
      <c r="AL11" s="170">
        <v>0</v>
      </c>
      <c r="AM11" s="170">
        <v>0</v>
      </c>
      <c r="AN11" s="170">
        <v>0</v>
      </c>
      <c r="AO11" s="170">
        <v>820526</v>
      </c>
      <c r="AP11" s="170">
        <v>77176.794894899198</v>
      </c>
      <c r="AQ11" s="170">
        <v>125136.75</v>
      </c>
      <c r="AR11" s="170">
        <v>73044.941912093593</v>
      </c>
      <c r="AS11" s="310">
        <v>1022839.5448948992</v>
      </c>
      <c r="AT11" s="170">
        <v>1022839.5448948991</v>
      </c>
      <c r="AU11" s="170">
        <v>0</v>
      </c>
      <c r="AV11" s="170">
        <v>897702.79489489924</v>
      </c>
      <c r="AW11" s="170">
        <v>2982.401311943187</v>
      </c>
      <c r="AX11" s="170">
        <v>3014.804011478941</v>
      </c>
      <c r="AY11" s="171">
        <v>-1.0747862684400014E-2</v>
      </c>
      <c r="AZ11" s="171">
        <v>0</v>
      </c>
      <c r="BA11" s="170">
        <v>0</v>
      </c>
      <c r="BB11" s="310">
        <v>1022839.5448948992</v>
      </c>
      <c r="BC11" s="310">
        <v>3398.1380229066422</v>
      </c>
      <c r="BD11" s="171">
        <v>-1.5613291341477264E-2</v>
      </c>
      <c r="BE11" s="170">
        <v>-9108.26</v>
      </c>
      <c r="BF11" s="170">
        <v>1013731.2848948992</v>
      </c>
      <c r="BG11" s="170">
        <v>-5002.62</v>
      </c>
      <c r="BH11" s="170">
        <v>1008728.6648948992</v>
      </c>
      <c r="BI11" s="311">
        <v>4739.7816792755939</v>
      </c>
      <c r="BK11" s="296" t="str">
        <f t="shared" si="0"/>
        <v>466 - Lakenheath Community Primary</v>
      </c>
    </row>
    <row r="12" spans="1:63" ht="15" x14ac:dyDescent="0.25">
      <c r="A12" s="304">
        <v>467</v>
      </c>
      <c r="B12" s="308">
        <v>124540</v>
      </c>
      <c r="C12" s="308">
        <v>9352015</v>
      </c>
      <c r="D12" s="309" t="s">
        <v>724</v>
      </c>
      <c r="E12" s="170">
        <v>286230</v>
      </c>
      <c r="F12" s="170">
        <v>0</v>
      </c>
      <c r="G12" s="170">
        <v>0</v>
      </c>
      <c r="H12" s="170">
        <v>1999.9999999999993</v>
      </c>
      <c r="I12" s="170">
        <v>0</v>
      </c>
      <c r="J12" s="170">
        <v>0</v>
      </c>
      <c r="K12" s="170">
        <v>0</v>
      </c>
      <c r="L12" s="170">
        <v>2238.5999999999945</v>
      </c>
      <c r="M12" s="170">
        <v>1164.7999999999995</v>
      </c>
      <c r="N12" s="170">
        <v>0</v>
      </c>
      <c r="O12" s="170">
        <v>0</v>
      </c>
      <c r="P12" s="170">
        <v>0</v>
      </c>
      <c r="Q12" s="170">
        <v>0</v>
      </c>
      <c r="R12" s="170">
        <v>0</v>
      </c>
      <c r="S12" s="170">
        <v>0</v>
      </c>
      <c r="T12" s="170">
        <v>0</v>
      </c>
      <c r="U12" s="170">
        <v>0</v>
      </c>
      <c r="V12" s="170">
        <v>0</v>
      </c>
      <c r="W12" s="170">
        <v>0</v>
      </c>
      <c r="X12" s="170">
        <v>0</v>
      </c>
      <c r="Y12" s="170">
        <v>7882.6034482758751</v>
      </c>
      <c r="Z12" s="170">
        <v>0</v>
      </c>
      <c r="AA12" s="170">
        <v>0</v>
      </c>
      <c r="AB12" s="170">
        <v>0</v>
      </c>
      <c r="AC12" s="170">
        <v>114000</v>
      </c>
      <c r="AD12" s="170">
        <v>29906.542056074759</v>
      </c>
      <c r="AE12" s="170">
        <v>0</v>
      </c>
      <c r="AF12" s="170">
        <v>0</v>
      </c>
      <c r="AG12" s="170">
        <v>3824.23</v>
      </c>
      <c r="AH12" s="170">
        <v>0</v>
      </c>
      <c r="AI12" s="170">
        <v>0</v>
      </c>
      <c r="AJ12" s="170">
        <v>0</v>
      </c>
      <c r="AK12" s="170">
        <v>0</v>
      </c>
      <c r="AL12" s="170">
        <v>0</v>
      </c>
      <c r="AM12" s="170">
        <v>0</v>
      </c>
      <c r="AN12" s="170">
        <v>0</v>
      </c>
      <c r="AO12" s="170">
        <v>286230</v>
      </c>
      <c r="AP12" s="170">
        <v>13286.003448275867</v>
      </c>
      <c r="AQ12" s="170">
        <v>147730.77205607478</v>
      </c>
      <c r="AR12" s="170">
        <v>20582.10344827587</v>
      </c>
      <c r="AS12" s="310">
        <v>447246.77550435066</v>
      </c>
      <c r="AT12" s="170">
        <v>447246.77550435066</v>
      </c>
      <c r="AU12" s="170">
        <v>0</v>
      </c>
      <c r="AV12" s="170">
        <v>299516.00344827591</v>
      </c>
      <c r="AW12" s="170">
        <v>2852.5333661740565</v>
      </c>
      <c r="AX12" s="170">
        <v>2826.5607579461903</v>
      </c>
      <c r="AY12" s="171">
        <v>9.1887670041588577E-3</v>
      </c>
      <c r="AZ12" s="171">
        <v>-3.6787670041588576E-3</v>
      </c>
      <c r="BA12" s="170">
        <v>-1091.8171374161832</v>
      </c>
      <c r="BB12" s="310">
        <v>446154.9583669345</v>
      </c>
      <c r="BC12" s="310">
        <v>4249.094841589852</v>
      </c>
      <c r="BD12" s="171">
        <v>1.5124618890223873E-2</v>
      </c>
      <c r="BE12" s="170">
        <v>-3177.2999999999997</v>
      </c>
      <c r="BF12" s="170">
        <v>442977.65836693451</v>
      </c>
      <c r="BG12" s="170">
        <v>-1745.1000000000001</v>
      </c>
      <c r="BH12" s="170">
        <v>441232.55836693454</v>
      </c>
      <c r="BI12" s="311">
        <v>1640.3404698442973</v>
      </c>
      <c r="BK12" s="296" t="str">
        <f t="shared" si="0"/>
        <v>467 - Lavenham Com Primary School</v>
      </c>
    </row>
    <row r="13" spans="1:63" ht="15" x14ac:dyDescent="0.25">
      <c r="A13" s="304">
        <v>508</v>
      </c>
      <c r="B13" s="308">
        <v>140623</v>
      </c>
      <c r="C13" s="308">
        <v>9352016</v>
      </c>
      <c r="D13" s="309" t="s">
        <v>723</v>
      </c>
      <c r="E13" s="170">
        <v>196272</v>
      </c>
      <c r="F13" s="170">
        <v>0</v>
      </c>
      <c r="G13" s="170">
        <v>0</v>
      </c>
      <c r="H13" s="170">
        <v>2399.9999999999991</v>
      </c>
      <c r="I13" s="170">
        <v>0</v>
      </c>
      <c r="J13" s="170">
        <v>150.15000000000015</v>
      </c>
      <c r="K13" s="170">
        <v>0</v>
      </c>
      <c r="L13" s="170">
        <v>16789.499999999975</v>
      </c>
      <c r="M13" s="170">
        <v>0</v>
      </c>
      <c r="N13" s="170">
        <v>0</v>
      </c>
      <c r="O13" s="170">
        <v>0</v>
      </c>
      <c r="P13" s="170">
        <v>0</v>
      </c>
      <c r="Q13" s="170">
        <v>0</v>
      </c>
      <c r="R13" s="170">
        <v>0</v>
      </c>
      <c r="S13" s="170">
        <v>0</v>
      </c>
      <c r="T13" s="170">
        <v>0</v>
      </c>
      <c r="U13" s="170">
        <v>0</v>
      </c>
      <c r="V13" s="170">
        <v>0</v>
      </c>
      <c r="W13" s="170">
        <v>0</v>
      </c>
      <c r="X13" s="170">
        <v>0</v>
      </c>
      <c r="Y13" s="170">
        <v>7914.6947368421179</v>
      </c>
      <c r="Z13" s="170">
        <v>0</v>
      </c>
      <c r="AA13" s="170">
        <v>0</v>
      </c>
      <c r="AB13" s="170">
        <v>0</v>
      </c>
      <c r="AC13" s="170">
        <v>114000</v>
      </c>
      <c r="AD13" s="170">
        <v>0</v>
      </c>
      <c r="AE13" s="170">
        <v>0</v>
      </c>
      <c r="AF13" s="170">
        <v>0</v>
      </c>
      <c r="AG13" s="170">
        <v>43110</v>
      </c>
      <c r="AH13" s="170">
        <v>0</v>
      </c>
      <c r="AI13" s="170">
        <v>0</v>
      </c>
      <c r="AJ13" s="170">
        <v>0</v>
      </c>
      <c r="AK13" s="170">
        <v>0</v>
      </c>
      <c r="AL13" s="170">
        <v>0</v>
      </c>
      <c r="AM13" s="170">
        <v>0</v>
      </c>
      <c r="AN13" s="170">
        <v>0</v>
      </c>
      <c r="AO13" s="170">
        <v>196272</v>
      </c>
      <c r="AP13" s="170">
        <v>27254.344736842089</v>
      </c>
      <c r="AQ13" s="170">
        <v>157110</v>
      </c>
      <c r="AR13" s="170">
        <v>27582.319736842102</v>
      </c>
      <c r="AS13" s="310">
        <v>380636.34473684209</v>
      </c>
      <c r="AT13" s="170">
        <v>380636.34473684209</v>
      </c>
      <c r="AU13" s="170">
        <v>0</v>
      </c>
      <c r="AV13" s="170">
        <v>223526.34473684209</v>
      </c>
      <c r="AW13" s="170">
        <v>3104.5325657894737</v>
      </c>
      <c r="AX13" s="170">
        <v>3208.1005523656763</v>
      </c>
      <c r="AY13" s="171">
        <v>-3.2283273197229082E-2</v>
      </c>
      <c r="AZ13" s="171">
        <v>1.7283273197229082E-2</v>
      </c>
      <c r="BA13" s="170">
        <v>3992.1464369316604</v>
      </c>
      <c r="BB13" s="310">
        <v>384628.49117377377</v>
      </c>
      <c r="BC13" s="310">
        <v>5342.0623774135247</v>
      </c>
      <c r="BD13" s="171">
        <v>-5.5783914594774053E-2</v>
      </c>
      <c r="BE13" s="170">
        <v>-2178.7199999999998</v>
      </c>
      <c r="BF13" s="170">
        <v>382449.7711737738</v>
      </c>
      <c r="BG13" s="170">
        <v>-1196.6400000000001</v>
      </c>
      <c r="BH13" s="170">
        <v>381253.13117377379</v>
      </c>
      <c r="BI13" s="311">
        <v>1104.3620581396219</v>
      </c>
      <c r="BK13" s="296" t="str">
        <f t="shared" si="0"/>
        <v>508 - Trinity Church of England Voluntary Aided Primary School</v>
      </c>
    </row>
    <row r="14" spans="1:63" ht="15" x14ac:dyDescent="0.25">
      <c r="A14" s="304">
        <v>473</v>
      </c>
      <c r="B14" s="308">
        <v>124541</v>
      </c>
      <c r="C14" s="308">
        <v>9352018</v>
      </c>
      <c r="D14" s="309" t="s">
        <v>722</v>
      </c>
      <c r="E14" s="170">
        <v>504310</v>
      </c>
      <c r="F14" s="170">
        <v>0</v>
      </c>
      <c r="G14" s="170">
        <v>0</v>
      </c>
      <c r="H14" s="170">
        <v>11199.999999999975</v>
      </c>
      <c r="I14" s="170">
        <v>0</v>
      </c>
      <c r="J14" s="170">
        <v>0</v>
      </c>
      <c r="K14" s="170">
        <v>0</v>
      </c>
      <c r="L14" s="170">
        <v>5596.4999999999945</v>
      </c>
      <c r="M14" s="170">
        <v>0</v>
      </c>
      <c r="N14" s="170">
        <v>0</v>
      </c>
      <c r="O14" s="170">
        <v>0</v>
      </c>
      <c r="P14" s="170">
        <v>0</v>
      </c>
      <c r="Q14" s="170">
        <v>0</v>
      </c>
      <c r="R14" s="170">
        <v>0</v>
      </c>
      <c r="S14" s="170">
        <v>0</v>
      </c>
      <c r="T14" s="170">
        <v>0</v>
      </c>
      <c r="U14" s="170">
        <v>0</v>
      </c>
      <c r="V14" s="170">
        <v>4204.5454545454677</v>
      </c>
      <c r="W14" s="170">
        <v>0</v>
      </c>
      <c r="X14" s="170">
        <v>930.02717391304338</v>
      </c>
      <c r="Y14" s="170">
        <v>43472.69458631258</v>
      </c>
      <c r="Z14" s="170">
        <v>0</v>
      </c>
      <c r="AA14" s="170">
        <v>0</v>
      </c>
      <c r="AB14" s="170">
        <v>0</v>
      </c>
      <c r="AC14" s="170">
        <v>114000</v>
      </c>
      <c r="AD14" s="170">
        <v>0</v>
      </c>
      <c r="AE14" s="170">
        <v>0</v>
      </c>
      <c r="AF14" s="170">
        <v>0</v>
      </c>
      <c r="AG14" s="170">
        <v>16166.25</v>
      </c>
      <c r="AH14" s="170">
        <v>0</v>
      </c>
      <c r="AI14" s="170">
        <v>0</v>
      </c>
      <c r="AJ14" s="170">
        <v>0</v>
      </c>
      <c r="AK14" s="170">
        <v>0</v>
      </c>
      <c r="AL14" s="170">
        <v>0</v>
      </c>
      <c r="AM14" s="170">
        <v>0</v>
      </c>
      <c r="AN14" s="170">
        <v>0</v>
      </c>
      <c r="AO14" s="170">
        <v>504310</v>
      </c>
      <c r="AP14" s="170">
        <v>65403.767214771062</v>
      </c>
      <c r="AQ14" s="170">
        <v>130166.25</v>
      </c>
      <c r="AR14" s="170">
        <v>61868.744586312561</v>
      </c>
      <c r="AS14" s="310">
        <v>699880.01721477101</v>
      </c>
      <c r="AT14" s="170">
        <v>699880.01721477113</v>
      </c>
      <c r="AU14" s="170">
        <v>0</v>
      </c>
      <c r="AV14" s="170">
        <v>569713.76721477101</v>
      </c>
      <c r="AW14" s="170">
        <v>3079.5338768366</v>
      </c>
      <c r="AX14" s="170">
        <v>3072.254284616979</v>
      </c>
      <c r="AY14" s="171">
        <v>2.3694627935163127E-3</v>
      </c>
      <c r="AZ14" s="171">
        <v>0</v>
      </c>
      <c r="BA14" s="170">
        <v>0</v>
      </c>
      <c r="BB14" s="310">
        <v>699880.01721477101</v>
      </c>
      <c r="BC14" s="310">
        <v>3783.1352281879513</v>
      </c>
      <c r="BD14" s="171">
        <v>7.3114761552217633E-3</v>
      </c>
      <c r="BE14" s="170">
        <v>-5598.0999999999995</v>
      </c>
      <c r="BF14" s="170">
        <v>694281.91721477103</v>
      </c>
      <c r="BG14" s="170">
        <v>-3074.7000000000003</v>
      </c>
      <c r="BH14" s="170">
        <v>691207.21721477108</v>
      </c>
      <c r="BI14" s="311">
        <v>3176.8464150720474</v>
      </c>
      <c r="BK14" s="296" t="str">
        <f t="shared" si="0"/>
        <v>473 - Beck Row Primary</v>
      </c>
    </row>
    <row r="15" spans="1:63" ht="15" x14ac:dyDescent="0.25">
      <c r="A15" s="304">
        <v>476</v>
      </c>
      <c r="B15" s="308">
        <v>124542</v>
      </c>
      <c r="C15" s="308">
        <v>9352019</v>
      </c>
      <c r="D15" s="309" t="s">
        <v>721</v>
      </c>
      <c r="E15" s="170">
        <v>648788</v>
      </c>
      <c r="F15" s="170">
        <v>0</v>
      </c>
      <c r="G15" s="170">
        <v>0</v>
      </c>
      <c r="H15" s="170">
        <v>8000.0000000000045</v>
      </c>
      <c r="I15" s="170">
        <v>0</v>
      </c>
      <c r="J15" s="170">
        <v>300.29999999999978</v>
      </c>
      <c r="K15" s="170">
        <v>0</v>
      </c>
      <c r="L15" s="170">
        <v>5596.49999999999</v>
      </c>
      <c r="M15" s="170">
        <v>0</v>
      </c>
      <c r="N15" s="170">
        <v>0</v>
      </c>
      <c r="O15" s="170">
        <v>0</v>
      </c>
      <c r="P15" s="170">
        <v>0</v>
      </c>
      <c r="Q15" s="170">
        <v>0</v>
      </c>
      <c r="R15" s="170">
        <v>0</v>
      </c>
      <c r="S15" s="170">
        <v>0</v>
      </c>
      <c r="T15" s="170">
        <v>0</v>
      </c>
      <c r="U15" s="170">
        <v>0</v>
      </c>
      <c r="V15" s="170">
        <v>3859.4594594594555</v>
      </c>
      <c r="W15" s="170">
        <v>0</v>
      </c>
      <c r="X15" s="170">
        <v>3302.25</v>
      </c>
      <c r="Y15" s="170">
        <v>43623.188479471799</v>
      </c>
      <c r="Z15" s="170">
        <v>0</v>
      </c>
      <c r="AA15" s="170">
        <v>0</v>
      </c>
      <c r="AB15" s="170">
        <v>0</v>
      </c>
      <c r="AC15" s="170">
        <v>114000</v>
      </c>
      <c r="AD15" s="170">
        <v>0</v>
      </c>
      <c r="AE15" s="170">
        <v>0</v>
      </c>
      <c r="AF15" s="170">
        <v>0</v>
      </c>
      <c r="AG15" s="170">
        <v>11735.5</v>
      </c>
      <c r="AH15" s="170">
        <v>0</v>
      </c>
      <c r="AI15" s="170">
        <v>0</v>
      </c>
      <c r="AJ15" s="170">
        <v>0</v>
      </c>
      <c r="AK15" s="170">
        <v>0</v>
      </c>
      <c r="AL15" s="170">
        <v>0</v>
      </c>
      <c r="AM15" s="170">
        <v>0</v>
      </c>
      <c r="AN15" s="170">
        <v>0</v>
      </c>
      <c r="AO15" s="170">
        <v>648788</v>
      </c>
      <c r="AP15" s="170">
        <v>64681.697938931247</v>
      </c>
      <c r="AQ15" s="170">
        <v>125735.5</v>
      </c>
      <c r="AR15" s="170">
        <v>60569.388479471803</v>
      </c>
      <c r="AS15" s="310">
        <v>839205.19793893129</v>
      </c>
      <c r="AT15" s="170">
        <v>839205.19793893129</v>
      </c>
      <c r="AU15" s="170">
        <v>0</v>
      </c>
      <c r="AV15" s="170">
        <v>713469.69793893129</v>
      </c>
      <c r="AW15" s="170">
        <v>2997.7718400795434</v>
      </c>
      <c r="AX15" s="170">
        <v>2990.6661399082273</v>
      </c>
      <c r="AY15" s="171">
        <v>2.3759590134438003E-3</v>
      </c>
      <c r="AZ15" s="171">
        <v>0</v>
      </c>
      <c r="BA15" s="170">
        <v>0</v>
      </c>
      <c r="BB15" s="310">
        <v>839205.19793893129</v>
      </c>
      <c r="BC15" s="310">
        <v>3526.0722602476103</v>
      </c>
      <c r="BD15" s="171">
        <v>-3.3140630363701962E-2</v>
      </c>
      <c r="BE15" s="170">
        <v>-7201.8799999999992</v>
      </c>
      <c r="BF15" s="170">
        <v>832003.31793893129</v>
      </c>
      <c r="BG15" s="170">
        <v>-3955.5600000000004</v>
      </c>
      <c r="BH15" s="170">
        <v>828047.75793893123</v>
      </c>
      <c r="BI15" s="311">
        <v>3108.2586380793027</v>
      </c>
      <c r="BK15" s="296" t="str">
        <f t="shared" si="0"/>
        <v>476 - West Row County Primary</v>
      </c>
    </row>
    <row r="16" spans="1:63" ht="15" x14ac:dyDescent="0.25">
      <c r="A16" s="304">
        <v>479</v>
      </c>
      <c r="B16" s="308">
        <v>124543</v>
      </c>
      <c r="C16" s="308">
        <v>9352020</v>
      </c>
      <c r="D16" s="309" t="s">
        <v>427</v>
      </c>
      <c r="E16" s="170">
        <v>553378</v>
      </c>
      <c r="F16" s="170">
        <v>0</v>
      </c>
      <c r="G16" s="170">
        <v>0</v>
      </c>
      <c r="H16" s="170">
        <v>2000.0000000000014</v>
      </c>
      <c r="I16" s="170">
        <v>0</v>
      </c>
      <c r="J16" s="170">
        <v>0</v>
      </c>
      <c r="K16" s="170">
        <v>0</v>
      </c>
      <c r="L16" s="170">
        <v>0</v>
      </c>
      <c r="M16" s="170">
        <v>0</v>
      </c>
      <c r="N16" s="170">
        <v>0</v>
      </c>
      <c r="O16" s="170">
        <v>0</v>
      </c>
      <c r="P16" s="170">
        <v>0</v>
      </c>
      <c r="Q16" s="170">
        <v>0</v>
      </c>
      <c r="R16" s="170">
        <v>0</v>
      </c>
      <c r="S16" s="170">
        <v>0</v>
      </c>
      <c r="T16" s="170">
        <v>0</v>
      </c>
      <c r="U16" s="170">
        <v>0</v>
      </c>
      <c r="V16" s="170">
        <v>0</v>
      </c>
      <c r="W16" s="170">
        <v>0</v>
      </c>
      <c r="X16" s="170">
        <v>0</v>
      </c>
      <c r="Y16" s="170">
        <v>34479.386620553356</v>
      </c>
      <c r="Z16" s="170">
        <v>0</v>
      </c>
      <c r="AA16" s="170">
        <v>0</v>
      </c>
      <c r="AB16" s="170">
        <v>0</v>
      </c>
      <c r="AC16" s="170">
        <v>114000</v>
      </c>
      <c r="AD16" s="170">
        <v>0</v>
      </c>
      <c r="AE16" s="170">
        <v>0</v>
      </c>
      <c r="AF16" s="170">
        <v>0</v>
      </c>
      <c r="AG16" s="170">
        <v>10298.5</v>
      </c>
      <c r="AH16" s="170">
        <v>0</v>
      </c>
      <c r="AI16" s="170">
        <v>0</v>
      </c>
      <c r="AJ16" s="170">
        <v>0</v>
      </c>
      <c r="AK16" s="170">
        <v>0</v>
      </c>
      <c r="AL16" s="170">
        <v>0</v>
      </c>
      <c r="AM16" s="170">
        <v>0</v>
      </c>
      <c r="AN16" s="170">
        <v>0</v>
      </c>
      <c r="AO16" s="170">
        <v>553378</v>
      </c>
      <c r="AP16" s="170">
        <v>36479.386620553356</v>
      </c>
      <c r="AQ16" s="170">
        <v>124298.5</v>
      </c>
      <c r="AR16" s="170">
        <v>45477.186620553359</v>
      </c>
      <c r="AS16" s="310">
        <v>714155.88662055333</v>
      </c>
      <c r="AT16" s="170">
        <v>714155.88662055333</v>
      </c>
      <c r="AU16" s="170">
        <v>0</v>
      </c>
      <c r="AV16" s="170">
        <v>589857.38662055333</v>
      </c>
      <c r="AW16" s="170">
        <v>2905.7014119239079</v>
      </c>
      <c r="AX16" s="170">
        <v>2891.1975720729624</v>
      </c>
      <c r="AY16" s="171">
        <v>5.0165509237566127E-3</v>
      </c>
      <c r="AZ16" s="171">
        <v>0</v>
      </c>
      <c r="BA16" s="170">
        <v>0</v>
      </c>
      <c r="BB16" s="310">
        <v>714155.88662055333</v>
      </c>
      <c r="BC16" s="310">
        <v>3518.0092936973069</v>
      </c>
      <c r="BD16" s="171">
        <v>9.4932810798109557E-4</v>
      </c>
      <c r="BE16" s="170">
        <v>-6142.78</v>
      </c>
      <c r="BF16" s="170">
        <v>708013.1066205533</v>
      </c>
      <c r="BG16" s="170">
        <v>-3373.86</v>
      </c>
      <c r="BH16" s="170">
        <v>704639.24662055331</v>
      </c>
      <c r="BI16" s="311">
        <v>3126.9045250426934</v>
      </c>
      <c r="BK16" s="296" t="str">
        <f t="shared" si="0"/>
        <v>479 - Nayland Primary School</v>
      </c>
    </row>
    <row r="17" spans="1:63" ht="15" x14ac:dyDescent="0.25">
      <c r="A17" s="304">
        <v>482</v>
      </c>
      <c r="B17" s="308">
        <v>124544</v>
      </c>
      <c r="C17" s="308">
        <v>9352021</v>
      </c>
      <c r="D17" s="309" t="s">
        <v>430</v>
      </c>
      <c r="E17" s="170">
        <v>550652</v>
      </c>
      <c r="F17" s="170">
        <v>0</v>
      </c>
      <c r="G17" s="170">
        <v>0</v>
      </c>
      <c r="H17" s="170">
        <v>3600.0000000000036</v>
      </c>
      <c r="I17" s="170">
        <v>0</v>
      </c>
      <c r="J17" s="170">
        <v>905.3820895522382</v>
      </c>
      <c r="K17" s="170">
        <v>0</v>
      </c>
      <c r="L17" s="170">
        <v>0</v>
      </c>
      <c r="M17" s="170">
        <v>0</v>
      </c>
      <c r="N17" s="170">
        <v>0</v>
      </c>
      <c r="O17" s="170">
        <v>0</v>
      </c>
      <c r="P17" s="170">
        <v>0</v>
      </c>
      <c r="Q17" s="170">
        <v>0</v>
      </c>
      <c r="R17" s="170">
        <v>0</v>
      </c>
      <c r="S17" s="170">
        <v>0</v>
      </c>
      <c r="T17" s="170">
        <v>0</v>
      </c>
      <c r="U17" s="170">
        <v>0</v>
      </c>
      <c r="V17" s="170">
        <v>0</v>
      </c>
      <c r="W17" s="170">
        <v>0</v>
      </c>
      <c r="X17" s="170">
        <v>0</v>
      </c>
      <c r="Y17" s="170">
        <v>28262.61292289694</v>
      </c>
      <c r="Z17" s="170">
        <v>0</v>
      </c>
      <c r="AA17" s="170">
        <v>0</v>
      </c>
      <c r="AB17" s="170">
        <v>0</v>
      </c>
      <c r="AC17" s="170">
        <v>114000</v>
      </c>
      <c r="AD17" s="170">
        <v>0</v>
      </c>
      <c r="AE17" s="170">
        <v>0</v>
      </c>
      <c r="AF17" s="170">
        <v>0</v>
      </c>
      <c r="AG17" s="170">
        <v>7928.28</v>
      </c>
      <c r="AH17" s="170">
        <v>0</v>
      </c>
      <c r="AI17" s="170">
        <v>0</v>
      </c>
      <c r="AJ17" s="170">
        <v>0</v>
      </c>
      <c r="AK17" s="170">
        <v>0</v>
      </c>
      <c r="AL17" s="170">
        <v>0</v>
      </c>
      <c r="AM17" s="170">
        <v>0</v>
      </c>
      <c r="AN17" s="170">
        <v>0</v>
      </c>
      <c r="AO17" s="170">
        <v>550652</v>
      </c>
      <c r="AP17" s="170">
        <v>32767.995012449181</v>
      </c>
      <c r="AQ17" s="170">
        <v>121928.28</v>
      </c>
      <c r="AR17" s="170">
        <v>40513.103967673058</v>
      </c>
      <c r="AS17" s="310">
        <v>705348.27501244924</v>
      </c>
      <c r="AT17" s="170">
        <v>705348.27501244924</v>
      </c>
      <c r="AU17" s="170">
        <v>0</v>
      </c>
      <c r="AV17" s="170">
        <v>583419.99501244922</v>
      </c>
      <c r="AW17" s="170">
        <v>2888.2177970913326</v>
      </c>
      <c r="AX17" s="170">
        <v>2884.3194651201547</v>
      </c>
      <c r="AY17" s="171">
        <v>1.3515604004064338E-3</v>
      </c>
      <c r="AZ17" s="171">
        <v>0</v>
      </c>
      <c r="BA17" s="170">
        <v>0</v>
      </c>
      <c r="BB17" s="310">
        <v>705348.27501244924</v>
      </c>
      <c r="BC17" s="310">
        <v>3491.8231436259862</v>
      </c>
      <c r="BD17" s="171">
        <v>-6.2370287257221824E-3</v>
      </c>
      <c r="BE17" s="170">
        <v>-6112.5199999999995</v>
      </c>
      <c r="BF17" s="170">
        <v>699235.75501244923</v>
      </c>
      <c r="BG17" s="170">
        <v>-3357.2400000000002</v>
      </c>
      <c r="BH17" s="170">
        <v>695878.51501244924</v>
      </c>
      <c r="BI17" s="311">
        <v>3028.1642410892091</v>
      </c>
      <c r="BK17" s="296" t="str">
        <f t="shared" si="0"/>
        <v>482 - Exning Primary School</v>
      </c>
    </row>
    <row r="18" spans="1:63" ht="15" x14ac:dyDescent="0.25">
      <c r="A18" s="304">
        <v>499</v>
      </c>
      <c r="B18" s="308">
        <v>124547</v>
      </c>
      <c r="C18" s="308">
        <v>9352026</v>
      </c>
      <c r="D18" s="309" t="s">
        <v>720</v>
      </c>
      <c r="E18" s="170">
        <v>485228</v>
      </c>
      <c r="F18" s="170">
        <v>0</v>
      </c>
      <c r="G18" s="170">
        <v>0</v>
      </c>
      <c r="H18" s="170">
        <v>8000.0000000000173</v>
      </c>
      <c r="I18" s="170">
        <v>0</v>
      </c>
      <c r="J18" s="170">
        <v>0</v>
      </c>
      <c r="K18" s="170">
        <v>0</v>
      </c>
      <c r="L18" s="170">
        <v>0</v>
      </c>
      <c r="M18" s="170">
        <v>0</v>
      </c>
      <c r="N18" s="170">
        <v>0</v>
      </c>
      <c r="O18" s="170">
        <v>0</v>
      </c>
      <c r="P18" s="170">
        <v>0</v>
      </c>
      <c r="Q18" s="170">
        <v>0</v>
      </c>
      <c r="R18" s="170">
        <v>0</v>
      </c>
      <c r="S18" s="170">
        <v>0</v>
      </c>
      <c r="T18" s="170">
        <v>0</v>
      </c>
      <c r="U18" s="170">
        <v>0</v>
      </c>
      <c r="V18" s="170">
        <v>0</v>
      </c>
      <c r="W18" s="170">
        <v>0</v>
      </c>
      <c r="X18" s="170">
        <v>1819.3370165745855</v>
      </c>
      <c r="Y18" s="170">
        <v>35548.818587258982</v>
      </c>
      <c r="Z18" s="170">
        <v>0</v>
      </c>
      <c r="AA18" s="170">
        <v>0</v>
      </c>
      <c r="AB18" s="170">
        <v>0</v>
      </c>
      <c r="AC18" s="170">
        <v>114000</v>
      </c>
      <c r="AD18" s="170">
        <v>0</v>
      </c>
      <c r="AE18" s="170">
        <v>0</v>
      </c>
      <c r="AF18" s="170">
        <v>0</v>
      </c>
      <c r="AG18" s="170">
        <v>11017</v>
      </c>
      <c r="AH18" s="170">
        <v>0</v>
      </c>
      <c r="AI18" s="170">
        <v>0</v>
      </c>
      <c r="AJ18" s="170">
        <v>0</v>
      </c>
      <c r="AK18" s="170">
        <v>0</v>
      </c>
      <c r="AL18" s="170">
        <v>0</v>
      </c>
      <c r="AM18" s="170">
        <v>0</v>
      </c>
      <c r="AN18" s="170">
        <v>0</v>
      </c>
      <c r="AO18" s="170">
        <v>485228</v>
      </c>
      <c r="AP18" s="170">
        <v>45368.155603833584</v>
      </c>
      <c r="AQ18" s="170">
        <v>125017</v>
      </c>
      <c r="AR18" s="170">
        <v>49546.618587258985</v>
      </c>
      <c r="AS18" s="310">
        <v>655613.15560383361</v>
      </c>
      <c r="AT18" s="170">
        <v>655613.1556038335</v>
      </c>
      <c r="AU18" s="170">
        <v>0</v>
      </c>
      <c r="AV18" s="170">
        <v>530596.15560383361</v>
      </c>
      <c r="AW18" s="170">
        <v>2980.8772786732225</v>
      </c>
      <c r="AX18" s="170">
        <v>2939.5350184844792</v>
      </c>
      <c r="AY18" s="171">
        <v>1.4064217615634277E-2</v>
      </c>
      <c r="AZ18" s="171">
        <v>-8.5542176156342756E-3</v>
      </c>
      <c r="BA18" s="170">
        <v>-4475.8851581670888</v>
      </c>
      <c r="BB18" s="310">
        <v>651137.27044566651</v>
      </c>
      <c r="BC18" s="310">
        <v>3658.0745530655422</v>
      </c>
      <c r="BD18" s="171">
        <v>-3.7358450516111752E-3</v>
      </c>
      <c r="BE18" s="170">
        <v>-5386.28</v>
      </c>
      <c r="BF18" s="170">
        <v>645750.99044566648</v>
      </c>
      <c r="BG18" s="170">
        <v>-2958.36</v>
      </c>
      <c r="BH18" s="170">
        <v>642792.63044566649</v>
      </c>
      <c r="BI18" s="311">
        <v>2713.9364652161371</v>
      </c>
      <c r="BK18" s="296" t="str">
        <f t="shared" si="0"/>
        <v>499 - Stanton Community Primary</v>
      </c>
    </row>
    <row r="19" spans="1:63" ht="15" x14ac:dyDescent="0.25">
      <c r="A19" s="304">
        <v>415</v>
      </c>
      <c r="B19" s="308">
        <v>124550</v>
      </c>
      <c r="C19" s="308">
        <v>9352032</v>
      </c>
      <c r="D19" s="309" t="s">
        <v>719</v>
      </c>
      <c r="E19" s="170">
        <v>1019524</v>
      </c>
      <c r="F19" s="170">
        <v>0</v>
      </c>
      <c r="G19" s="170">
        <v>0</v>
      </c>
      <c r="H19" s="170">
        <v>13200.000000000005</v>
      </c>
      <c r="I19" s="170">
        <v>0</v>
      </c>
      <c r="J19" s="170">
        <v>7678.1798927613809</v>
      </c>
      <c r="K19" s="170">
        <v>0</v>
      </c>
      <c r="L19" s="170">
        <v>3366.9024128686328</v>
      </c>
      <c r="M19" s="170">
        <v>0</v>
      </c>
      <c r="N19" s="170">
        <v>0</v>
      </c>
      <c r="O19" s="170">
        <v>0</v>
      </c>
      <c r="P19" s="170">
        <v>0</v>
      </c>
      <c r="Q19" s="170">
        <v>0</v>
      </c>
      <c r="R19" s="170">
        <v>0</v>
      </c>
      <c r="S19" s="170">
        <v>0</v>
      </c>
      <c r="T19" s="170">
        <v>0</v>
      </c>
      <c r="U19" s="170">
        <v>0</v>
      </c>
      <c r="V19" s="170">
        <v>17809.523809523787</v>
      </c>
      <c r="W19" s="170">
        <v>0</v>
      </c>
      <c r="X19" s="170">
        <v>0</v>
      </c>
      <c r="Y19" s="170">
        <v>70791.854221158312</v>
      </c>
      <c r="Z19" s="170">
        <v>0</v>
      </c>
      <c r="AA19" s="170">
        <v>0</v>
      </c>
      <c r="AB19" s="170">
        <v>0</v>
      </c>
      <c r="AC19" s="170">
        <v>114000</v>
      </c>
      <c r="AD19" s="170">
        <v>0</v>
      </c>
      <c r="AE19" s="170">
        <v>0</v>
      </c>
      <c r="AF19" s="170">
        <v>0</v>
      </c>
      <c r="AG19" s="170">
        <v>10777.5</v>
      </c>
      <c r="AH19" s="170">
        <v>0</v>
      </c>
      <c r="AI19" s="170">
        <v>0</v>
      </c>
      <c r="AJ19" s="170">
        <v>0</v>
      </c>
      <c r="AK19" s="170">
        <v>0</v>
      </c>
      <c r="AL19" s="170">
        <v>0</v>
      </c>
      <c r="AM19" s="170">
        <v>0</v>
      </c>
      <c r="AN19" s="170">
        <v>0</v>
      </c>
      <c r="AO19" s="170">
        <v>1019524</v>
      </c>
      <c r="AP19" s="170">
        <v>112846.46033631211</v>
      </c>
      <c r="AQ19" s="170">
        <v>124777.5</v>
      </c>
      <c r="AR19" s="170">
        <v>92912.195373973329</v>
      </c>
      <c r="AS19" s="310">
        <v>1257147.9603363122</v>
      </c>
      <c r="AT19" s="170">
        <v>1257147.9603363122</v>
      </c>
      <c r="AU19" s="170">
        <v>0</v>
      </c>
      <c r="AV19" s="170">
        <v>1132370.4603363122</v>
      </c>
      <c r="AW19" s="170">
        <v>3027.7285035730274</v>
      </c>
      <c r="AX19" s="170">
        <v>3010.9274053267818</v>
      </c>
      <c r="AY19" s="171">
        <v>5.5800409589822526E-3</v>
      </c>
      <c r="AZ19" s="171">
        <v>-7.0040958982252495E-5</v>
      </c>
      <c r="BA19" s="170">
        <v>-78.872202842742368</v>
      </c>
      <c r="BB19" s="310">
        <v>1257069.0881334695</v>
      </c>
      <c r="BC19" s="310">
        <v>3361.1472944745174</v>
      </c>
      <c r="BD19" s="171">
        <v>-8.052813330264752E-3</v>
      </c>
      <c r="BE19" s="170">
        <v>-11317.24</v>
      </c>
      <c r="BF19" s="170">
        <v>1245751.8481334695</v>
      </c>
      <c r="BG19" s="170">
        <v>-6215.88</v>
      </c>
      <c r="BH19" s="170">
        <v>1239535.9681334696</v>
      </c>
      <c r="BI19" s="311">
        <v>5498.8604980279933</v>
      </c>
      <c r="BK19" s="296" t="str">
        <f t="shared" si="0"/>
        <v>415 - Guildhall Feoffment CP School</v>
      </c>
    </row>
    <row r="20" spans="1:63" ht="15" x14ac:dyDescent="0.25">
      <c r="A20" s="304">
        <v>424</v>
      </c>
      <c r="B20" s="308">
        <v>124552</v>
      </c>
      <c r="C20" s="308">
        <v>9352034</v>
      </c>
      <c r="D20" s="309" t="s">
        <v>718</v>
      </c>
      <c r="E20" s="170">
        <v>894128</v>
      </c>
      <c r="F20" s="170">
        <v>0</v>
      </c>
      <c r="G20" s="170">
        <v>0</v>
      </c>
      <c r="H20" s="170">
        <v>27158.017492711377</v>
      </c>
      <c r="I20" s="170">
        <v>0</v>
      </c>
      <c r="J20" s="170">
        <v>15076.285714285725</v>
      </c>
      <c r="K20" s="170">
        <v>0</v>
      </c>
      <c r="L20" s="170">
        <v>6422.1061224489831</v>
      </c>
      <c r="M20" s="170">
        <v>0</v>
      </c>
      <c r="N20" s="170">
        <v>2375.6571428571415</v>
      </c>
      <c r="O20" s="170">
        <v>0</v>
      </c>
      <c r="P20" s="170">
        <v>0</v>
      </c>
      <c r="Q20" s="170">
        <v>0</v>
      </c>
      <c r="R20" s="170">
        <v>0</v>
      </c>
      <c r="S20" s="170">
        <v>0</v>
      </c>
      <c r="T20" s="170">
        <v>0</v>
      </c>
      <c r="U20" s="170">
        <v>0</v>
      </c>
      <c r="V20" s="170">
        <v>10040.816326530601</v>
      </c>
      <c r="W20" s="170">
        <v>0</v>
      </c>
      <c r="X20" s="170">
        <v>991.50326797385617</v>
      </c>
      <c r="Y20" s="170">
        <v>69621.123809523764</v>
      </c>
      <c r="Z20" s="170">
        <v>0</v>
      </c>
      <c r="AA20" s="170">
        <v>0</v>
      </c>
      <c r="AB20" s="170">
        <v>0</v>
      </c>
      <c r="AC20" s="170">
        <v>114000</v>
      </c>
      <c r="AD20" s="170">
        <v>0</v>
      </c>
      <c r="AE20" s="170">
        <v>0</v>
      </c>
      <c r="AF20" s="170">
        <v>0</v>
      </c>
      <c r="AG20" s="170">
        <v>14489.75</v>
      </c>
      <c r="AH20" s="170">
        <v>0</v>
      </c>
      <c r="AI20" s="170">
        <v>0</v>
      </c>
      <c r="AJ20" s="170">
        <v>0</v>
      </c>
      <c r="AK20" s="170">
        <v>0</v>
      </c>
      <c r="AL20" s="170">
        <v>0</v>
      </c>
      <c r="AM20" s="170">
        <v>0</v>
      </c>
      <c r="AN20" s="170">
        <v>0</v>
      </c>
      <c r="AO20" s="170">
        <v>894128</v>
      </c>
      <c r="AP20" s="170">
        <v>131685.50987633143</v>
      </c>
      <c r="AQ20" s="170">
        <v>128489.75</v>
      </c>
      <c r="AR20" s="170">
        <v>105134.95704567539</v>
      </c>
      <c r="AS20" s="310">
        <v>1154303.2598763313</v>
      </c>
      <c r="AT20" s="170">
        <v>1154303.2598763315</v>
      </c>
      <c r="AU20" s="170">
        <v>0</v>
      </c>
      <c r="AV20" s="170">
        <v>1025813.5098763313</v>
      </c>
      <c r="AW20" s="170">
        <v>3127.4802130375956</v>
      </c>
      <c r="AX20" s="170">
        <v>3106.5879936492556</v>
      </c>
      <c r="AY20" s="171">
        <v>6.7251336292580757E-3</v>
      </c>
      <c r="AZ20" s="171">
        <v>-1.2151336292580755E-3</v>
      </c>
      <c r="BA20" s="170">
        <v>-1238.1736102130872</v>
      </c>
      <c r="BB20" s="310">
        <v>1153065.0862661183</v>
      </c>
      <c r="BC20" s="310">
        <v>3515.4423361771901</v>
      </c>
      <c r="BD20" s="171">
        <v>-2.6982058378256513E-3</v>
      </c>
      <c r="BE20" s="170">
        <v>-9925.2799999999988</v>
      </c>
      <c r="BF20" s="170">
        <v>1143139.8062661183</v>
      </c>
      <c r="BG20" s="170">
        <v>-5451.3600000000006</v>
      </c>
      <c r="BH20" s="170">
        <v>1137688.4462661182</v>
      </c>
      <c r="BI20" s="311">
        <v>5261.0409385888579</v>
      </c>
      <c r="BK20" s="296" t="str">
        <f t="shared" si="0"/>
        <v>424 - Westgate Community Primary</v>
      </c>
    </row>
    <row r="21" spans="1:63" ht="15" x14ac:dyDescent="0.25">
      <c r="A21" s="304">
        <v>422</v>
      </c>
      <c r="B21" s="308">
        <v>124553</v>
      </c>
      <c r="C21" s="308">
        <v>9352035</v>
      </c>
      <c r="D21" s="309" t="s">
        <v>717</v>
      </c>
      <c r="E21" s="170">
        <v>444338</v>
      </c>
      <c r="F21" s="170">
        <v>0</v>
      </c>
      <c r="G21" s="170">
        <v>0</v>
      </c>
      <c r="H21" s="170">
        <v>8400.0000000000091</v>
      </c>
      <c r="I21" s="170">
        <v>0</v>
      </c>
      <c r="J21" s="170">
        <v>4354.3500000000031</v>
      </c>
      <c r="K21" s="170">
        <v>0</v>
      </c>
      <c r="L21" s="170">
        <v>16789.499999999996</v>
      </c>
      <c r="M21" s="170">
        <v>0</v>
      </c>
      <c r="N21" s="170">
        <v>0</v>
      </c>
      <c r="O21" s="170">
        <v>0</v>
      </c>
      <c r="P21" s="170">
        <v>0</v>
      </c>
      <c r="Q21" s="170">
        <v>0</v>
      </c>
      <c r="R21" s="170">
        <v>0</v>
      </c>
      <c r="S21" s="170">
        <v>0</v>
      </c>
      <c r="T21" s="170">
        <v>0</v>
      </c>
      <c r="U21" s="170">
        <v>0</v>
      </c>
      <c r="V21" s="170">
        <v>3676.6917293233064</v>
      </c>
      <c r="W21" s="170">
        <v>0</v>
      </c>
      <c r="X21" s="170">
        <v>0</v>
      </c>
      <c r="Y21" s="170">
        <v>29509.005263157876</v>
      </c>
      <c r="Z21" s="170">
        <v>0</v>
      </c>
      <c r="AA21" s="170">
        <v>0</v>
      </c>
      <c r="AB21" s="170">
        <v>0</v>
      </c>
      <c r="AC21" s="170">
        <v>114000</v>
      </c>
      <c r="AD21" s="170">
        <v>0</v>
      </c>
      <c r="AE21" s="170">
        <v>0</v>
      </c>
      <c r="AF21" s="170">
        <v>0</v>
      </c>
      <c r="AG21" s="170">
        <v>11735.5</v>
      </c>
      <c r="AH21" s="170">
        <v>0</v>
      </c>
      <c r="AI21" s="170">
        <v>0</v>
      </c>
      <c r="AJ21" s="170">
        <v>0</v>
      </c>
      <c r="AK21" s="170">
        <v>0</v>
      </c>
      <c r="AL21" s="170">
        <v>0</v>
      </c>
      <c r="AM21" s="170">
        <v>0</v>
      </c>
      <c r="AN21" s="170">
        <v>0</v>
      </c>
      <c r="AO21" s="170">
        <v>444338</v>
      </c>
      <c r="AP21" s="170">
        <v>62729.546992481191</v>
      </c>
      <c r="AQ21" s="170">
        <v>125735.5</v>
      </c>
      <c r="AR21" s="170">
        <v>54278.730263157879</v>
      </c>
      <c r="AS21" s="310">
        <v>632803.04699248122</v>
      </c>
      <c r="AT21" s="170">
        <v>632803.04699248122</v>
      </c>
      <c r="AU21" s="170">
        <v>0</v>
      </c>
      <c r="AV21" s="170">
        <v>507067.54699248122</v>
      </c>
      <c r="AW21" s="170">
        <v>3110.8438465796394</v>
      </c>
      <c r="AX21" s="170">
        <v>3112.4280628708279</v>
      </c>
      <c r="AY21" s="171">
        <v>-5.0899691790059413E-4</v>
      </c>
      <c r="AZ21" s="171">
        <v>0</v>
      </c>
      <c r="BA21" s="170">
        <v>0</v>
      </c>
      <c r="BB21" s="310">
        <v>632803.04699248122</v>
      </c>
      <c r="BC21" s="310">
        <v>3882.2272821624615</v>
      </c>
      <c r="BD21" s="171">
        <v>-1.4301494871684195E-2</v>
      </c>
      <c r="BE21" s="170">
        <v>-4932.38</v>
      </c>
      <c r="BF21" s="170">
        <v>627870.66699248122</v>
      </c>
      <c r="BG21" s="170">
        <v>-2709.06</v>
      </c>
      <c r="BH21" s="170">
        <v>625161.60699248116</v>
      </c>
      <c r="BI21" s="311">
        <v>2558.7825628387918</v>
      </c>
      <c r="BK21" s="296" t="str">
        <f t="shared" si="0"/>
        <v>422 - Sexton's Manor CP School</v>
      </c>
    </row>
    <row r="22" spans="1:63" ht="15" x14ac:dyDescent="0.25">
      <c r="A22" s="304">
        <v>269</v>
      </c>
      <c r="B22" s="308">
        <v>141125</v>
      </c>
      <c r="C22" s="308">
        <v>9352037</v>
      </c>
      <c r="D22" s="309" t="s">
        <v>716</v>
      </c>
      <c r="E22" s="170">
        <v>965004</v>
      </c>
      <c r="F22" s="170">
        <v>0</v>
      </c>
      <c r="G22" s="170">
        <v>0</v>
      </c>
      <c r="H22" s="170">
        <v>30000</v>
      </c>
      <c r="I22" s="170">
        <v>0</v>
      </c>
      <c r="J22" s="170">
        <v>1051.0499999999984</v>
      </c>
      <c r="K22" s="170">
        <v>16707.600000000002</v>
      </c>
      <c r="L22" s="170">
        <v>96259.800000000134</v>
      </c>
      <c r="M22" s="170">
        <v>168895.99999999988</v>
      </c>
      <c r="N22" s="170">
        <v>14905.800000000016</v>
      </c>
      <c r="O22" s="170">
        <v>0</v>
      </c>
      <c r="P22" s="170">
        <v>0</v>
      </c>
      <c r="Q22" s="170">
        <v>0</v>
      </c>
      <c r="R22" s="170">
        <v>0</v>
      </c>
      <c r="S22" s="170">
        <v>0</v>
      </c>
      <c r="T22" s="170">
        <v>0</v>
      </c>
      <c r="U22" s="170">
        <v>0</v>
      </c>
      <c r="V22" s="170">
        <v>19405.315614617957</v>
      </c>
      <c r="W22" s="170">
        <v>0</v>
      </c>
      <c r="X22" s="170">
        <v>965.92920353982311</v>
      </c>
      <c r="Y22" s="170">
        <v>124573.87370391368</v>
      </c>
      <c r="Z22" s="170">
        <v>0</v>
      </c>
      <c r="AA22" s="170">
        <v>0</v>
      </c>
      <c r="AB22" s="170">
        <v>0</v>
      </c>
      <c r="AC22" s="170">
        <v>114000</v>
      </c>
      <c r="AD22" s="170">
        <v>0</v>
      </c>
      <c r="AE22" s="170">
        <v>0</v>
      </c>
      <c r="AF22" s="170">
        <v>0</v>
      </c>
      <c r="AG22" s="170">
        <v>18681</v>
      </c>
      <c r="AH22" s="170">
        <v>0</v>
      </c>
      <c r="AI22" s="170">
        <v>0</v>
      </c>
      <c r="AJ22" s="170">
        <v>0</v>
      </c>
      <c r="AK22" s="170">
        <v>0</v>
      </c>
      <c r="AL22" s="170">
        <v>0</v>
      </c>
      <c r="AM22" s="170">
        <v>0</v>
      </c>
      <c r="AN22" s="170">
        <v>0</v>
      </c>
      <c r="AO22" s="170">
        <v>965004</v>
      </c>
      <c r="AP22" s="170">
        <v>472765.3685220714</v>
      </c>
      <c r="AQ22" s="170">
        <v>132681</v>
      </c>
      <c r="AR22" s="170">
        <v>298481.79870391364</v>
      </c>
      <c r="AS22" s="310">
        <v>1570450.3685220713</v>
      </c>
      <c r="AT22" s="170">
        <v>1570450.3685220717</v>
      </c>
      <c r="AU22" s="170">
        <v>0</v>
      </c>
      <c r="AV22" s="170">
        <v>1437769.3685220713</v>
      </c>
      <c r="AW22" s="170">
        <v>4061.4953913052859</v>
      </c>
      <c r="AX22" s="170">
        <v>4129.8762764401235</v>
      </c>
      <c r="AY22" s="171">
        <v>-1.6557611065719548E-2</v>
      </c>
      <c r="AZ22" s="171">
        <v>1.5576110657195483E-3</v>
      </c>
      <c r="BA22" s="170">
        <v>2277.190309835466</v>
      </c>
      <c r="BB22" s="310">
        <v>1572727.5588319066</v>
      </c>
      <c r="BC22" s="310">
        <v>4442.7332170392847</v>
      </c>
      <c r="BD22" s="171">
        <v>-2.3029658985903589E-2</v>
      </c>
      <c r="BE22" s="170">
        <v>-10712.039999999999</v>
      </c>
      <c r="BF22" s="170">
        <v>1562015.5188319066</v>
      </c>
      <c r="BG22" s="170">
        <v>-5883.4800000000005</v>
      </c>
      <c r="BH22" s="170">
        <v>1556132.0388319066</v>
      </c>
      <c r="BI22" s="311">
        <v>7342.601039678395</v>
      </c>
      <c r="BK22" s="296" t="str">
        <f t="shared" si="0"/>
        <v>269 - Morland CEVA Primary School</v>
      </c>
    </row>
    <row r="23" spans="1:63" ht="15" x14ac:dyDescent="0.25">
      <c r="A23" s="304">
        <v>417</v>
      </c>
      <c r="B23" s="308">
        <v>124555</v>
      </c>
      <c r="C23" s="308">
        <v>9352038</v>
      </c>
      <c r="D23" s="309" t="s">
        <v>715</v>
      </c>
      <c r="E23" s="170">
        <v>716938</v>
      </c>
      <c r="F23" s="170">
        <v>0</v>
      </c>
      <c r="G23" s="170">
        <v>0</v>
      </c>
      <c r="H23" s="170">
        <v>27999.999999999949</v>
      </c>
      <c r="I23" s="170">
        <v>0</v>
      </c>
      <c r="J23" s="170">
        <v>16966.949999999997</v>
      </c>
      <c r="K23" s="170">
        <v>0</v>
      </c>
      <c r="L23" s="170">
        <v>66038.699999999924</v>
      </c>
      <c r="M23" s="170">
        <v>0</v>
      </c>
      <c r="N23" s="170">
        <v>0</v>
      </c>
      <c r="O23" s="170">
        <v>0</v>
      </c>
      <c r="P23" s="170">
        <v>0</v>
      </c>
      <c r="Q23" s="170">
        <v>0</v>
      </c>
      <c r="R23" s="170">
        <v>0</v>
      </c>
      <c r="S23" s="170">
        <v>0</v>
      </c>
      <c r="T23" s="170">
        <v>0</v>
      </c>
      <c r="U23" s="170">
        <v>0</v>
      </c>
      <c r="V23" s="170">
        <v>7108.1081081081011</v>
      </c>
      <c r="W23" s="170">
        <v>0</v>
      </c>
      <c r="X23" s="170">
        <v>3347.8211009174315</v>
      </c>
      <c r="Y23" s="170">
        <v>64077.865956096939</v>
      </c>
      <c r="Z23" s="170">
        <v>0</v>
      </c>
      <c r="AA23" s="170">
        <v>0</v>
      </c>
      <c r="AB23" s="170">
        <v>0</v>
      </c>
      <c r="AC23" s="170">
        <v>114000</v>
      </c>
      <c r="AD23" s="170">
        <v>0</v>
      </c>
      <c r="AE23" s="170">
        <v>0</v>
      </c>
      <c r="AF23" s="170">
        <v>0</v>
      </c>
      <c r="AG23" s="170">
        <v>10657.75</v>
      </c>
      <c r="AH23" s="170">
        <v>0</v>
      </c>
      <c r="AI23" s="170">
        <v>0</v>
      </c>
      <c r="AJ23" s="170">
        <v>0</v>
      </c>
      <c r="AK23" s="170">
        <v>0</v>
      </c>
      <c r="AL23" s="170">
        <v>0</v>
      </c>
      <c r="AM23" s="170">
        <v>0</v>
      </c>
      <c r="AN23" s="170">
        <v>0</v>
      </c>
      <c r="AO23" s="170">
        <v>716938</v>
      </c>
      <c r="AP23" s="170">
        <v>185539.44516512234</v>
      </c>
      <c r="AQ23" s="170">
        <v>124657.75</v>
      </c>
      <c r="AR23" s="170">
        <v>129578.49095609688</v>
      </c>
      <c r="AS23" s="310">
        <v>1027135.1951651224</v>
      </c>
      <c r="AT23" s="170">
        <v>1027135.1951651223</v>
      </c>
      <c r="AU23" s="170">
        <v>0</v>
      </c>
      <c r="AV23" s="170">
        <v>902477.44516512239</v>
      </c>
      <c r="AW23" s="170">
        <v>3431.4731755327848</v>
      </c>
      <c r="AX23" s="170">
        <v>3473.4005601276713</v>
      </c>
      <c r="AY23" s="171">
        <v>-1.2070990336152115E-2</v>
      </c>
      <c r="AZ23" s="171">
        <v>0</v>
      </c>
      <c r="BA23" s="170">
        <v>0</v>
      </c>
      <c r="BB23" s="310">
        <v>1027135.1951651224</v>
      </c>
      <c r="BC23" s="310">
        <v>3905.4570158369675</v>
      </c>
      <c r="BD23" s="171">
        <v>-2.4205090119082118E-2</v>
      </c>
      <c r="BE23" s="170">
        <v>-7958.3799999999992</v>
      </c>
      <c r="BF23" s="170">
        <v>1019176.8151651224</v>
      </c>
      <c r="BG23" s="170">
        <v>-4371.0600000000004</v>
      </c>
      <c r="BH23" s="170">
        <v>1014805.7551651223</v>
      </c>
      <c r="BI23" s="311">
        <v>4488.0957135307908</v>
      </c>
      <c r="BK23" s="296" t="str">
        <f t="shared" si="0"/>
        <v>417 - Howard Primary School</v>
      </c>
    </row>
    <row r="24" spans="1:63" ht="15" x14ac:dyDescent="0.25">
      <c r="A24" s="304">
        <v>452</v>
      </c>
      <c r="B24" s="308">
        <v>124556</v>
      </c>
      <c r="C24" s="308">
        <v>9352039</v>
      </c>
      <c r="D24" s="309" t="s">
        <v>408</v>
      </c>
      <c r="E24" s="170">
        <v>746924</v>
      </c>
      <c r="F24" s="170">
        <v>0</v>
      </c>
      <c r="G24" s="170">
        <v>0</v>
      </c>
      <c r="H24" s="170">
        <v>22400.000000000044</v>
      </c>
      <c r="I24" s="170">
        <v>0</v>
      </c>
      <c r="J24" s="170">
        <v>8558.5500000000011</v>
      </c>
      <c r="K24" s="170">
        <v>26535.600000000017</v>
      </c>
      <c r="L24" s="170">
        <v>0</v>
      </c>
      <c r="M24" s="170">
        <v>0</v>
      </c>
      <c r="N24" s="170">
        <v>0</v>
      </c>
      <c r="O24" s="170">
        <v>0</v>
      </c>
      <c r="P24" s="170">
        <v>0</v>
      </c>
      <c r="Q24" s="170">
        <v>0</v>
      </c>
      <c r="R24" s="170">
        <v>0</v>
      </c>
      <c r="S24" s="170">
        <v>0</v>
      </c>
      <c r="T24" s="170">
        <v>0</v>
      </c>
      <c r="U24" s="170">
        <v>0</v>
      </c>
      <c r="V24" s="170">
        <v>10538.461538461521</v>
      </c>
      <c r="W24" s="170">
        <v>0</v>
      </c>
      <c r="X24" s="170">
        <v>3840.151515151515</v>
      </c>
      <c r="Y24" s="170">
        <v>64936.566279069753</v>
      </c>
      <c r="Z24" s="170">
        <v>0</v>
      </c>
      <c r="AA24" s="170">
        <v>0</v>
      </c>
      <c r="AB24" s="170">
        <v>0</v>
      </c>
      <c r="AC24" s="170">
        <v>114000</v>
      </c>
      <c r="AD24" s="170">
        <v>0</v>
      </c>
      <c r="AE24" s="170">
        <v>0</v>
      </c>
      <c r="AF24" s="170">
        <v>0</v>
      </c>
      <c r="AG24" s="170">
        <v>7345.32</v>
      </c>
      <c r="AH24" s="170">
        <v>0</v>
      </c>
      <c r="AI24" s="170">
        <v>0</v>
      </c>
      <c r="AJ24" s="170">
        <v>0</v>
      </c>
      <c r="AK24" s="170">
        <v>0</v>
      </c>
      <c r="AL24" s="170">
        <v>0</v>
      </c>
      <c r="AM24" s="170">
        <v>0</v>
      </c>
      <c r="AN24" s="170">
        <v>0</v>
      </c>
      <c r="AO24" s="170">
        <v>746924</v>
      </c>
      <c r="AP24" s="170">
        <v>136809.32933268286</v>
      </c>
      <c r="AQ24" s="170">
        <v>121345.32</v>
      </c>
      <c r="AR24" s="170">
        <v>103681.4412790698</v>
      </c>
      <c r="AS24" s="310">
        <v>1005078.6493326828</v>
      </c>
      <c r="AT24" s="170">
        <v>1005078.6493326828</v>
      </c>
      <c r="AU24" s="170">
        <v>0</v>
      </c>
      <c r="AV24" s="170">
        <v>883733.32933268289</v>
      </c>
      <c r="AW24" s="170">
        <v>3225.3041216521274</v>
      </c>
      <c r="AX24" s="170">
        <v>3363.7463697376252</v>
      </c>
      <c r="AY24" s="171">
        <v>-4.1157160162553039E-2</v>
      </c>
      <c r="AZ24" s="171">
        <v>2.6157160162553039E-2</v>
      </c>
      <c r="BA24" s="170">
        <v>24108.178395804756</v>
      </c>
      <c r="BB24" s="310">
        <v>1029186.8277284876</v>
      </c>
      <c r="BC24" s="310">
        <v>3756.1563055784218</v>
      </c>
      <c r="BD24" s="171">
        <v>-2.1070332992855989E-2</v>
      </c>
      <c r="BE24" s="170">
        <v>-8291.24</v>
      </c>
      <c r="BF24" s="170">
        <v>1020895.5877284876</v>
      </c>
      <c r="BG24" s="170">
        <v>-4553.88</v>
      </c>
      <c r="BH24" s="170">
        <v>1016341.7077284876</v>
      </c>
      <c r="BI24" s="311">
        <v>4738.2447800540222</v>
      </c>
      <c r="BK24" s="296" t="str">
        <f t="shared" si="0"/>
        <v>452 - Clements Community Primary School</v>
      </c>
    </row>
    <row r="25" spans="1:63" ht="15" x14ac:dyDescent="0.25">
      <c r="A25" s="304">
        <v>442</v>
      </c>
      <c r="B25" s="308">
        <v>124558</v>
      </c>
      <c r="C25" s="308">
        <v>9352041</v>
      </c>
      <c r="D25" s="309" t="s">
        <v>714</v>
      </c>
      <c r="E25" s="170">
        <v>1240330</v>
      </c>
      <c r="F25" s="170">
        <v>0</v>
      </c>
      <c r="G25" s="170">
        <v>0</v>
      </c>
      <c r="H25" s="170">
        <v>24000.000000000025</v>
      </c>
      <c r="I25" s="170">
        <v>0</v>
      </c>
      <c r="J25" s="170">
        <v>7207.1999999999662</v>
      </c>
      <c r="K25" s="170">
        <v>982.80000000000098</v>
      </c>
      <c r="L25" s="170">
        <v>94021.200000000186</v>
      </c>
      <c r="M25" s="170">
        <v>1164.8000000000011</v>
      </c>
      <c r="N25" s="170">
        <v>0</v>
      </c>
      <c r="O25" s="170">
        <v>0</v>
      </c>
      <c r="P25" s="170">
        <v>0</v>
      </c>
      <c r="Q25" s="170">
        <v>0</v>
      </c>
      <c r="R25" s="170">
        <v>0</v>
      </c>
      <c r="S25" s="170">
        <v>0</v>
      </c>
      <c r="T25" s="170">
        <v>0</v>
      </c>
      <c r="U25" s="170">
        <v>0</v>
      </c>
      <c r="V25" s="170">
        <v>6911.3924050632822</v>
      </c>
      <c r="W25" s="170">
        <v>0</v>
      </c>
      <c r="X25" s="170">
        <v>1790.9574468085107</v>
      </c>
      <c r="Y25" s="170">
        <v>88217.749177437407</v>
      </c>
      <c r="Z25" s="170">
        <v>0</v>
      </c>
      <c r="AA25" s="170">
        <v>0</v>
      </c>
      <c r="AB25" s="170">
        <v>0</v>
      </c>
      <c r="AC25" s="170">
        <v>114000</v>
      </c>
      <c r="AD25" s="170">
        <v>0</v>
      </c>
      <c r="AE25" s="170">
        <v>0</v>
      </c>
      <c r="AF25" s="170">
        <v>0</v>
      </c>
      <c r="AG25" s="170">
        <v>17124.25</v>
      </c>
      <c r="AH25" s="170">
        <v>0</v>
      </c>
      <c r="AI25" s="170">
        <v>0</v>
      </c>
      <c r="AJ25" s="170">
        <v>0</v>
      </c>
      <c r="AK25" s="170">
        <v>0</v>
      </c>
      <c r="AL25" s="170">
        <v>0</v>
      </c>
      <c r="AM25" s="170">
        <v>0</v>
      </c>
      <c r="AN25" s="170">
        <v>0</v>
      </c>
      <c r="AO25" s="170">
        <v>1240330</v>
      </c>
      <c r="AP25" s="170">
        <v>224296.09902930941</v>
      </c>
      <c r="AQ25" s="170">
        <v>131124.25</v>
      </c>
      <c r="AR25" s="170">
        <v>161903.5491774375</v>
      </c>
      <c r="AS25" s="310">
        <v>1595750.3490293093</v>
      </c>
      <c r="AT25" s="170">
        <v>1595750.3490293096</v>
      </c>
      <c r="AU25" s="170">
        <v>0</v>
      </c>
      <c r="AV25" s="170">
        <v>1464626.0990293093</v>
      </c>
      <c r="AW25" s="170">
        <v>3218.9584594050757</v>
      </c>
      <c r="AX25" s="170">
        <v>3240.3767386719765</v>
      </c>
      <c r="AY25" s="171">
        <v>-6.6098114491707962E-3</v>
      </c>
      <c r="AZ25" s="171">
        <v>0</v>
      </c>
      <c r="BA25" s="170">
        <v>0</v>
      </c>
      <c r="BB25" s="310">
        <v>1595750.3490293093</v>
      </c>
      <c r="BC25" s="310">
        <v>3507.1436242402401</v>
      </c>
      <c r="BD25" s="171">
        <v>-8.6735110007005733E-3</v>
      </c>
      <c r="BE25" s="170">
        <v>-13768.3</v>
      </c>
      <c r="BF25" s="170">
        <v>1581982.0490293093</v>
      </c>
      <c r="BG25" s="170">
        <v>-7562.1</v>
      </c>
      <c r="BH25" s="170">
        <v>1574419.9490293092</v>
      </c>
      <c r="BI25" s="311">
        <v>8034.8237241711267</v>
      </c>
      <c r="BK25" s="296" t="str">
        <f t="shared" si="0"/>
        <v>442 - Wells Hall Community Primary</v>
      </c>
    </row>
    <row r="26" spans="1:63" ht="15" x14ac:dyDescent="0.25">
      <c r="A26" s="304">
        <v>239</v>
      </c>
      <c r="B26" s="308">
        <v>124559</v>
      </c>
      <c r="C26" s="308">
        <v>9352042</v>
      </c>
      <c r="D26" s="309" t="s">
        <v>287</v>
      </c>
      <c r="E26" s="170">
        <v>1420246</v>
      </c>
      <c r="F26" s="170">
        <v>0</v>
      </c>
      <c r="G26" s="170">
        <v>0</v>
      </c>
      <c r="H26" s="170">
        <v>10399.999999999991</v>
      </c>
      <c r="I26" s="170">
        <v>0</v>
      </c>
      <c r="J26" s="170">
        <v>14264.249999999998</v>
      </c>
      <c r="K26" s="170">
        <v>0</v>
      </c>
      <c r="L26" s="170">
        <v>0</v>
      </c>
      <c r="M26" s="170">
        <v>0</v>
      </c>
      <c r="N26" s="170">
        <v>0</v>
      </c>
      <c r="O26" s="170">
        <v>0</v>
      </c>
      <c r="P26" s="170">
        <v>0</v>
      </c>
      <c r="Q26" s="170">
        <v>0</v>
      </c>
      <c r="R26" s="170">
        <v>0</v>
      </c>
      <c r="S26" s="170">
        <v>0</v>
      </c>
      <c r="T26" s="170">
        <v>0</v>
      </c>
      <c r="U26" s="170">
        <v>0</v>
      </c>
      <c r="V26" s="170">
        <v>5141.4473684210498</v>
      </c>
      <c r="W26" s="170">
        <v>0</v>
      </c>
      <c r="X26" s="170">
        <v>912.73674242424249</v>
      </c>
      <c r="Y26" s="170">
        <v>48514.127858180487</v>
      </c>
      <c r="Z26" s="170">
        <v>0</v>
      </c>
      <c r="AA26" s="170">
        <v>0</v>
      </c>
      <c r="AB26" s="170">
        <v>0</v>
      </c>
      <c r="AC26" s="170">
        <v>114000</v>
      </c>
      <c r="AD26" s="170">
        <v>0</v>
      </c>
      <c r="AE26" s="170">
        <v>0</v>
      </c>
      <c r="AF26" s="170">
        <v>0</v>
      </c>
      <c r="AG26" s="170">
        <v>35206.5</v>
      </c>
      <c r="AH26" s="170">
        <v>0</v>
      </c>
      <c r="AI26" s="170">
        <v>0</v>
      </c>
      <c r="AJ26" s="170">
        <v>0</v>
      </c>
      <c r="AK26" s="170">
        <v>0</v>
      </c>
      <c r="AL26" s="170">
        <v>0</v>
      </c>
      <c r="AM26" s="170">
        <v>0</v>
      </c>
      <c r="AN26" s="170">
        <v>0</v>
      </c>
      <c r="AO26" s="170">
        <v>1420246</v>
      </c>
      <c r="AP26" s="170">
        <v>79232.561969025774</v>
      </c>
      <c r="AQ26" s="170">
        <v>149206.5</v>
      </c>
      <c r="AR26" s="170">
        <v>70844.052858180483</v>
      </c>
      <c r="AS26" s="310">
        <v>1648685.0619690258</v>
      </c>
      <c r="AT26" s="170">
        <v>1648685.061969026</v>
      </c>
      <c r="AU26" s="170">
        <v>0</v>
      </c>
      <c r="AV26" s="170">
        <v>1499478.5619690258</v>
      </c>
      <c r="AW26" s="170">
        <v>2878.0778540672281</v>
      </c>
      <c r="AX26" s="170">
        <v>2885.5580404473531</v>
      </c>
      <c r="AY26" s="171">
        <v>-2.5922841527613975E-3</v>
      </c>
      <c r="AZ26" s="171">
        <v>0</v>
      </c>
      <c r="BA26" s="170">
        <v>0</v>
      </c>
      <c r="BB26" s="310">
        <v>1648685.0619690258</v>
      </c>
      <c r="BC26" s="310">
        <v>3164.4626909194353</v>
      </c>
      <c r="BD26" s="171">
        <v>-8.0866722248295053E-3</v>
      </c>
      <c r="BE26" s="170">
        <v>-15765.46</v>
      </c>
      <c r="BF26" s="170">
        <v>1632919.6019690258</v>
      </c>
      <c r="BG26" s="170">
        <v>-8659.02</v>
      </c>
      <c r="BH26" s="170">
        <v>1624260.5819690258</v>
      </c>
      <c r="BI26" s="311">
        <v>7916.1888673763333</v>
      </c>
      <c r="BK26" s="296" t="str">
        <f t="shared" si="0"/>
        <v>239 - Hadleigh Community Primary School</v>
      </c>
    </row>
    <row r="27" spans="1:63" ht="15" x14ac:dyDescent="0.25">
      <c r="A27" s="304">
        <v>416</v>
      </c>
      <c r="B27" s="308">
        <v>124561</v>
      </c>
      <c r="C27" s="308">
        <v>9352045</v>
      </c>
      <c r="D27" s="309" t="s">
        <v>379</v>
      </c>
      <c r="E27" s="170">
        <v>779636</v>
      </c>
      <c r="F27" s="170">
        <v>0</v>
      </c>
      <c r="G27" s="170">
        <v>0</v>
      </c>
      <c r="H27" s="170">
        <v>8399.9999999999964</v>
      </c>
      <c r="I27" s="170">
        <v>0</v>
      </c>
      <c r="J27" s="170">
        <v>600.60000000000059</v>
      </c>
      <c r="K27" s="170">
        <v>0</v>
      </c>
      <c r="L27" s="170">
        <v>0</v>
      </c>
      <c r="M27" s="170">
        <v>0</v>
      </c>
      <c r="N27" s="170">
        <v>0</v>
      </c>
      <c r="O27" s="170">
        <v>0</v>
      </c>
      <c r="P27" s="170">
        <v>0</v>
      </c>
      <c r="Q27" s="170">
        <v>0</v>
      </c>
      <c r="R27" s="170">
        <v>0</v>
      </c>
      <c r="S27" s="170">
        <v>0</v>
      </c>
      <c r="T27" s="170">
        <v>0</v>
      </c>
      <c r="U27" s="170">
        <v>0</v>
      </c>
      <c r="V27" s="170">
        <v>5253.0612244898075</v>
      </c>
      <c r="W27" s="170">
        <v>0</v>
      </c>
      <c r="X27" s="170">
        <v>0</v>
      </c>
      <c r="Y27" s="170">
        <v>48085.918972303152</v>
      </c>
      <c r="Z27" s="170">
        <v>0</v>
      </c>
      <c r="AA27" s="170">
        <v>0</v>
      </c>
      <c r="AB27" s="170">
        <v>0</v>
      </c>
      <c r="AC27" s="170">
        <v>114000</v>
      </c>
      <c r="AD27" s="170">
        <v>0</v>
      </c>
      <c r="AE27" s="170">
        <v>0</v>
      </c>
      <c r="AF27" s="170">
        <v>0</v>
      </c>
      <c r="AG27" s="170">
        <v>16046.5</v>
      </c>
      <c r="AH27" s="170">
        <v>0</v>
      </c>
      <c r="AI27" s="170">
        <v>0</v>
      </c>
      <c r="AJ27" s="170">
        <v>0</v>
      </c>
      <c r="AK27" s="170">
        <v>0</v>
      </c>
      <c r="AL27" s="170">
        <v>0</v>
      </c>
      <c r="AM27" s="170">
        <v>0</v>
      </c>
      <c r="AN27" s="170">
        <v>0</v>
      </c>
      <c r="AO27" s="170">
        <v>779636</v>
      </c>
      <c r="AP27" s="170">
        <v>62339.580196792958</v>
      </c>
      <c r="AQ27" s="170">
        <v>130046.5</v>
      </c>
      <c r="AR27" s="170">
        <v>62584.018972303151</v>
      </c>
      <c r="AS27" s="310">
        <v>972022.08019679296</v>
      </c>
      <c r="AT27" s="170">
        <v>972022.08019679296</v>
      </c>
      <c r="AU27" s="170">
        <v>0</v>
      </c>
      <c r="AV27" s="170">
        <v>841975.58019679296</v>
      </c>
      <c r="AW27" s="170">
        <v>2943.9705601286469</v>
      </c>
      <c r="AX27" s="170">
        <v>2995.9356065656193</v>
      </c>
      <c r="AY27" s="171">
        <v>-1.7345181359402582E-2</v>
      </c>
      <c r="AZ27" s="171">
        <v>2.3451813594025823E-3</v>
      </c>
      <c r="BA27" s="170">
        <v>2009.4395288076134</v>
      </c>
      <c r="BB27" s="310">
        <v>974031.51972560061</v>
      </c>
      <c r="BC27" s="310">
        <v>3405.7046144251772</v>
      </c>
      <c r="BD27" s="171">
        <v>-2.4446452376262084E-2</v>
      </c>
      <c r="BE27" s="170">
        <v>-8654.3599999999988</v>
      </c>
      <c r="BF27" s="170">
        <v>965377.15972560062</v>
      </c>
      <c r="BG27" s="170">
        <v>-4753.3200000000006</v>
      </c>
      <c r="BH27" s="170">
        <v>960623.83972560067</v>
      </c>
      <c r="BI27" s="311">
        <v>4308.3348623435686</v>
      </c>
      <c r="BK27" s="296" t="str">
        <f t="shared" si="0"/>
        <v>416 - Hardwick Primary School</v>
      </c>
    </row>
    <row r="28" spans="1:63" ht="15" x14ac:dyDescent="0.25">
      <c r="A28" s="304">
        <v>413</v>
      </c>
      <c r="B28" s="308">
        <v>124563</v>
      </c>
      <c r="C28" s="308">
        <v>9352049</v>
      </c>
      <c r="D28" s="309" t="s">
        <v>713</v>
      </c>
      <c r="E28" s="170">
        <v>730568</v>
      </c>
      <c r="F28" s="170">
        <v>0</v>
      </c>
      <c r="G28" s="170">
        <v>0</v>
      </c>
      <c r="H28" s="170">
        <v>18399.999999999989</v>
      </c>
      <c r="I28" s="170">
        <v>0</v>
      </c>
      <c r="J28" s="170">
        <v>4992.2052631579008</v>
      </c>
      <c r="K28" s="170">
        <v>0</v>
      </c>
      <c r="L28" s="170">
        <v>0</v>
      </c>
      <c r="M28" s="170">
        <v>0</v>
      </c>
      <c r="N28" s="170">
        <v>0</v>
      </c>
      <c r="O28" s="170">
        <v>0</v>
      </c>
      <c r="P28" s="170">
        <v>0</v>
      </c>
      <c r="Q28" s="170">
        <v>0</v>
      </c>
      <c r="R28" s="170">
        <v>0</v>
      </c>
      <c r="S28" s="170">
        <v>0</v>
      </c>
      <c r="T28" s="170">
        <v>0</v>
      </c>
      <c r="U28" s="170">
        <v>0</v>
      </c>
      <c r="V28" s="170">
        <v>17478.260869565212</v>
      </c>
      <c r="W28" s="170">
        <v>0</v>
      </c>
      <c r="X28" s="170">
        <v>935.47169811320759</v>
      </c>
      <c r="Y28" s="170">
        <v>74298.54824066229</v>
      </c>
      <c r="Z28" s="170">
        <v>0</v>
      </c>
      <c r="AA28" s="170">
        <v>0</v>
      </c>
      <c r="AB28" s="170">
        <v>0</v>
      </c>
      <c r="AC28" s="170">
        <v>114000</v>
      </c>
      <c r="AD28" s="170">
        <v>0</v>
      </c>
      <c r="AE28" s="170">
        <v>0</v>
      </c>
      <c r="AF28" s="170">
        <v>0</v>
      </c>
      <c r="AG28" s="170">
        <v>17723</v>
      </c>
      <c r="AH28" s="170">
        <v>0</v>
      </c>
      <c r="AI28" s="170">
        <v>0</v>
      </c>
      <c r="AJ28" s="170">
        <v>0</v>
      </c>
      <c r="AK28" s="170">
        <v>0</v>
      </c>
      <c r="AL28" s="170">
        <v>0</v>
      </c>
      <c r="AM28" s="170">
        <v>0</v>
      </c>
      <c r="AN28" s="170">
        <v>0</v>
      </c>
      <c r="AO28" s="170">
        <v>730568</v>
      </c>
      <c r="AP28" s="170">
        <v>116104.4860714986</v>
      </c>
      <c r="AQ28" s="170">
        <v>131723</v>
      </c>
      <c r="AR28" s="170">
        <v>95992.450872241243</v>
      </c>
      <c r="AS28" s="310">
        <v>978395.4860714986</v>
      </c>
      <c r="AT28" s="170">
        <v>978395.4860714986</v>
      </c>
      <c r="AU28" s="170">
        <v>0</v>
      </c>
      <c r="AV28" s="170">
        <v>846672.4860714986</v>
      </c>
      <c r="AW28" s="170">
        <v>3159.2256942966364</v>
      </c>
      <c r="AX28" s="170">
        <v>3278.3925022390795</v>
      </c>
      <c r="AY28" s="171">
        <v>-3.6349158272249091E-2</v>
      </c>
      <c r="AZ28" s="171">
        <v>2.1349158272249091E-2</v>
      </c>
      <c r="BA28" s="170">
        <v>18757.566669573633</v>
      </c>
      <c r="BB28" s="310">
        <v>997153.05274107226</v>
      </c>
      <c r="BC28" s="310">
        <v>3720.7203460487772</v>
      </c>
      <c r="BD28" s="171">
        <v>-1.584642814404591E-2</v>
      </c>
      <c r="BE28" s="170">
        <v>-8109.6799999999994</v>
      </c>
      <c r="BF28" s="170">
        <v>989043.37274107221</v>
      </c>
      <c r="BG28" s="170">
        <v>-4454.16</v>
      </c>
      <c r="BH28" s="170">
        <v>984589.21274107217</v>
      </c>
      <c r="BI28" s="311">
        <v>4721.7890887313733</v>
      </c>
      <c r="BK28" s="296" t="str">
        <f t="shared" si="0"/>
        <v>413 - Glade Community Primary School</v>
      </c>
    </row>
    <row r="29" spans="1:63" ht="15" x14ac:dyDescent="0.25">
      <c r="A29" s="304">
        <v>486</v>
      </c>
      <c r="B29" s="308">
        <v>124565</v>
      </c>
      <c r="C29" s="308">
        <v>9352055</v>
      </c>
      <c r="D29" s="309" t="s">
        <v>433</v>
      </c>
      <c r="E29" s="170">
        <v>542474</v>
      </c>
      <c r="F29" s="170">
        <v>0</v>
      </c>
      <c r="G29" s="170">
        <v>0</v>
      </c>
      <c r="H29" s="170">
        <v>5999.9999999999964</v>
      </c>
      <c r="I29" s="170">
        <v>0</v>
      </c>
      <c r="J29" s="170">
        <v>3002.9999999999982</v>
      </c>
      <c r="K29" s="170">
        <v>0</v>
      </c>
      <c r="L29" s="170">
        <v>2238.5999999999985</v>
      </c>
      <c r="M29" s="170">
        <v>0</v>
      </c>
      <c r="N29" s="170">
        <v>0</v>
      </c>
      <c r="O29" s="170">
        <v>0</v>
      </c>
      <c r="P29" s="170">
        <v>0</v>
      </c>
      <c r="Q29" s="170">
        <v>0</v>
      </c>
      <c r="R29" s="170">
        <v>0</v>
      </c>
      <c r="S29" s="170">
        <v>0</v>
      </c>
      <c r="T29" s="170">
        <v>0</v>
      </c>
      <c r="U29" s="170">
        <v>0</v>
      </c>
      <c r="V29" s="170">
        <v>12291.176470588236</v>
      </c>
      <c r="W29" s="170">
        <v>0</v>
      </c>
      <c r="X29" s="170">
        <v>0</v>
      </c>
      <c r="Y29" s="170">
        <v>30312.74470261798</v>
      </c>
      <c r="Z29" s="170">
        <v>0</v>
      </c>
      <c r="AA29" s="170">
        <v>0</v>
      </c>
      <c r="AB29" s="170">
        <v>0</v>
      </c>
      <c r="AC29" s="170">
        <v>114000</v>
      </c>
      <c r="AD29" s="170">
        <v>0</v>
      </c>
      <c r="AE29" s="170">
        <v>0</v>
      </c>
      <c r="AF29" s="170">
        <v>0</v>
      </c>
      <c r="AG29" s="170">
        <v>9939.25</v>
      </c>
      <c r="AH29" s="170">
        <v>0</v>
      </c>
      <c r="AI29" s="170">
        <v>0</v>
      </c>
      <c r="AJ29" s="170">
        <v>0</v>
      </c>
      <c r="AK29" s="170">
        <v>0</v>
      </c>
      <c r="AL29" s="170">
        <v>0</v>
      </c>
      <c r="AM29" s="170">
        <v>0</v>
      </c>
      <c r="AN29" s="170">
        <v>0</v>
      </c>
      <c r="AO29" s="170">
        <v>542474</v>
      </c>
      <c r="AP29" s="170">
        <v>53845.521173206209</v>
      </c>
      <c r="AQ29" s="170">
        <v>123939.25</v>
      </c>
      <c r="AR29" s="170">
        <v>45931.344702617978</v>
      </c>
      <c r="AS29" s="310">
        <v>720258.77117320616</v>
      </c>
      <c r="AT29" s="170">
        <v>720258.77117320616</v>
      </c>
      <c r="AU29" s="170">
        <v>0</v>
      </c>
      <c r="AV29" s="170">
        <v>596319.52117320616</v>
      </c>
      <c r="AW29" s="170">
        <v>2996.5805084080712</v>
      </c>
      <c r="AX29" s="170">
        <v>3015.1768381152274</v>
      </c>
      <c r="AY29" s="171">
        <v>-6.1675751392348439E-3</v>
      </c>
      <c r="AZ29" s="171">
        <v>0</v>
      </c>
      <c r="BA29" s="170">
        <v>0</v>
      </c>
      <c r="BB29" s="310">
        <v>720258.77117320616</v>
      </c>
      <c r="BC29" s="310">
        <v>3619.3908099156088</v>
      </c>
      <c r="BD29" s="171">
        <v>-1.8822456589370984E-2</v>
      </c>
      <c r="BE29" s="170">
        <v>-6021.74</v>
      </c>
      <c r="BF29" s="170">
        <v>714237.03117320617</v>
      </c>
      <c r="BG29" s="170">
        <v>-3307.38</v>
      </c>
      <c r="BH29" s="170">
        <v>710929.65117320616</v>
      </c>
      <c r="BI29" s="311">
        <v>3006.4748962219428</v>
      </c>
      <c r="BK29" s="296" t="str">
        <f t="shared" si="0"/>
        <v>486 - Paddocks Primary School</v>
      </c>
    </row>
    <row r="30" spans="1:63" ht="15" x14ac:dyDescent="0.25">
      <c r="A30" s="304">
        <v>1</v>
      </c>
      <c r="B30" s="308">
        <v>124566</v>
      </c>
      <c r="C30" s="308">
        <v>9352058</v>
      </c>
      <c r="D30" s="309" t="s">
        <v>712</v>
      </c>
      <c r="E30" s="170">
        <v>280778</v>
      </c>
      <c r="F30" s="170">
        <v>0</v>
      </c>
      <c r="G30" s="170">
        <v>0</v>
      </c>
      <c r="H30" s="170">
        <v>5200.0000000000127</v>
      </c>
      <c r="I30" s="170">
        <v>0</v>
      </c>
      <c r="J30" s="170">
        <v>0</v>
      </c>
      <c r="K30" s="170">
        <v>0</v>
      </c>
      <c r="L30" s="170">
        <v>0</v>
      </c>
      <c r="M30" s="170">
        <v>0</v>
      </c>
      <c r="N30" s="170">
        <v>0</v>
      </c>
      <c r="O30" s="170">
        <v>0</v>
      </c>
      <c r="P30" s="170">
        <v>0</v>
      </c>
      <c r="Q30" s="170">
        <v>0</v>
      </c>
      <c r="R30" s="170">
        <v>0</v>
      </c>
      <c r="S30" s="170">
        <v>0</v>
      </c>
      <c r="T30" s="170">
        <v>0</v>
      </c>
      <c r="U30" s="170">
        <v>0</v>
      </c>
      <c r="V30" s="170">
        <v>0</v>
      </c>
      <c r="W30" s="170">
        <v>0</v>
      </c>
      <c r="X30" s="170">
        <v>0</v>
      </c>
      <c r="Y30" s="170">
        <v>17609.833920454548</v>
      </c>
      <c r="Z30" s="170">
        <v>0</v>
      </c>
      <c r="AA30" s="170">
        <v>0</v>
      </c>
      <c r="AB30" s="170">
        <v>0</v>
      </c>
      <c r="AC30" s="170">
        <v>114000</v>
      </c>
      <c r="AD30" s="170">
        <v>31241.65554072096</v>
      </c>
      <c r="AE30" s="170">
        <v>0</v>
      </c>
      <c r="AF30" s="170">
        <v>0</v>
      </c>
      <c r="AG30" s="170">
        <v>6295.99</v>
      </c>
      <c r="AH30" s="170">
        <v>0</v>
      </c>
      <c r="AI30" s="170">
        <v>0</v>
      </c>
      <c r="AJ30" s="170">
        <v>0</v>
      </c>
      <c r="AK30" s="170">
        <v>10775</v>
      </c>
      <c r="AL30" s="170">
        <v>0</v>
      </c>
      <c r="AM30" s="170">
        <v>0</v>
      </c>
      <c r="AN30" s="170">
        <v>0</v>
      </c>
      <c r="AO30" s="170">
        <v>280778</v>
      </c>
      <c r="AP30" s="170">
        <v>22809.833920454563</v>
      </c>
      <c r="AQ30" s="170">
        <v>162312.64554072096</v>
      </c>
      <c r="AR30" s="170">
        <v>30207.633920454555</v>
      </c>
      <c r="AS30" s="310">
        <v>465900.47946117551</v>
      </c>
      <c r="AT30" s="170">
        <v>465900.47946117551</v>
      </c>
      <c r="AU30" s="170">
        <v>0</v>
      </c>
      <c r="AV30" s="170">
        <v>314362.83392045455</v>
      </c>
      <c r="AW30" s="170">
        <v>3052.0663487422771</v>
      </c>
      <c r="AX30" s="170">
        <v>3083.9563634408428</v>
      </c>
      <c r="AY30" s="171">
        <v>-1.0340618005043763E-2</v>
      </c>
      <c r="AZ30" s="171">
        <v>0</v>
      </c>
      <c r="BA30" s="170">
        <v>0</v>
      </c>
      <c r="BB30" s="310">
        <v>465900.47946117551</v>
      </c>
      <c r="BC30" s="310">
        <v>4523.3056258366551</v>
      </c>
      <c r="BD30" s="171">
        <v>-1.7301126810974288E-2</v>
      </c>
      <c r="BE30" s="170">
        <v>-3116.7799999999997</v>
      </c>
      <c r="BF30" s="170">
        <v>462783.69946117548</v>
      </c>
      <c r="BG30" s="170">
        <v>-1711.8600000000001</v>
      </c>
      <c r="BH30" s="170">
        <v>461071.83946117549</v>
      </c>
      <c r="BI30" s="311">
        <v>1643.283851753919</v>
      </c>
      <c r="BK30" s="296" t="str">
        <f t="shared" si="0"/>
        <v>1 - Aldeburgh P School</v>
      </c>
    </row>
    <row r="31" spans="1:63" ht="15" x14ac:dyDescent="0.25">
      <c r="A31" s="304">
        <v>5</v>
      </c>
      <c r="B31" s="308">
        <v>124568</v>
      </c>
      <c r="C31" s="308">
        <v>9352061</v>
      </c>
      <c r="D31" s="309" t="s">
        <v>711</v>
      </c>
      <c r="E31" s="170">
        <v>196272</v>
      </c>
      <c r="F31" s="170">
        <v>0</v>
      </c>
      <c r="G31" s="170">
        <v>0</v>
      </c>
      <c r="H31" s="170">
        <v>3600</v>
      </c>
      <c r="I31" s="170">
        <v>0</v>
      </c>
      <c r="J31" s="170">
        <v>150.15000000000015</v>
      </c>
      <c r="K31" s="170">
        <v>0</v>
      </c>
      <c r="L31" s="170">
        <v>8954.3999999999905</v>
      </c>
      <c r="M31" s="170">
        <v>0</v>
      </c>
      <c r="N31" s="170">
        <v>1242.1500000000012</v>
      </c>
      <c r="O31" s="170">
        <v>0</v>
      </c>
      <c r="P31" s="170">
        <v>0</v>
      </c>
      <c r="Q31" s="170">
        <v>0</v>
      </c>
      <c r="R31" s="170">
        <v>0</v>
      </c>
      <c r="S31" s="170">
        <v>0</v>
      </c>
      <c r="T31" s="170">
        <v>0</v>
      </c>
      <c r="U31" s="170">
        <v>0</v>
      </c>
      <c r="V31" s="170">
        <v>0</v>
      </c>
      <c r="W31" s="170">
        <v>0</v>
      </c>
      <c r="X31" s="170">
        <v>0</v>
      </c>
      <c r="Y31" s="170">
        <v>9851.929411764695</v>
      </c>
      <c r="Z31" s="170">
        <v>0</v>
      </c>
      <c r="AA31" s="170">
        <v>0</v>
      </c>
      <c r="AB31" s="170">
        <v>0</v>
      </c>
      <c r="AC31" s="170">
        <v>114000</v>
      </c>
      <c r="AD31" s="170">
        <v>0</v>
      </c>
      <c r="AE31" s="170">
        <v>0</v>
      </c>
      <c r="AF31" s="170">
        <v>0</v>
      </c>
      <c r="AG31" s="170">
        <v>2984.76</v>
      </c>
      <c r="AH31" s="170">
        <v>0</v>
      </c>
      <c r="AI31" s="170">
        <v>0</v>
      </c>
      <c r="AJ31" s="170">
        <v>0</v>
      </c>
      <c r="AK31" s="170">
        <v>0</v>
      </c>
      <c r="AL31" s="170">
        <v>0</v>
      </c>
      <c r="AM31" s="170">
        <v>0</v>
      </c>
      <c r="AN31" s="170">
        <v>0</v>
      </c>
      <c r="AO31" s="170">
        <v>196272</v>
      </c>
      <c r="AP31" s="170">
        <v>23798.629411764687</v>
      </c>
      <c r="AQ31" s="170">
        <v>116984.76</v>
      </c>
      <c r="AR31" s="170">
        <v>26823.079411764691</v>
      </c>
      <c r="AS31" s="310">
        <v>337055.38941176469</v>
      </c>
      <c r="AT31" s="170">
        <v>337055.38941176469</v>
      </c>
      <c r="AU31" s="170">
        <v>0</v>
      </c>
      <c r="AV31" s="170">
        <v>220070.62941176468</v>
      </c>
      <c r="AW31" s="170">
        <v>3056.5365196078428</v>
      </c>
      <c r="AX31" s="170">
        <v>3120.2471262088261</v>
      </c>
      <c r="AY31" s="171">
        <v>-2.0418448931765597E-2</v>
      </c>
      <c r="AZ31" s="171">
        <v>5.418448931765598E-3</v>
      </c>
      <c r="BA31" s="170">
        <v>1217.2967789652641</v>
      </c>
      <c r="BB31" s="310">
        <v>338272.68619072996</v>
      </c>
      <c r="BC31" s="310">
        <v>4698.2317526490269</v>
      </c>
      <c r="BD31" s="171">
        <v>-5.9486494824119496E-2</v>
      </c>
      <c r="BE31" s="170">
        <v>-2178.7199999999998</v>
      </c>
      <c r="BF31" s="170">
        <v>336093.96619072999</v>
      </c>
      <c r="BG31" s="170">
        <v>-1196.6400000000001</v>
      </c>
      <c r="BH31" s="170">
        <v>334897.32619072997</v>
      </c>
      <c r="BI31" s="311">
        <v>1037.0806488439639</v>
      </c>
      <c r="BK31" s="296" t="str">
        <f t="shared" si="0"/>
        <v>5 - Barnby and North Cove CP School</v>
      </c>
    </row>
    <row r="32" spans="1:63" ht="15" x14ac:dyDescent="0.25">
      <c r="A32" s="304">
        <v>211</v>
      </c>
      <c r="B32" s="308">
        <v>124572</v>
      </c>
      <c r="C32" s="308">
        <v>9352066</v>
      </c>
      <c r="D32" s="309" t="s">
        <v>270</v>
      </c>
      <c r="E32" s="170">
        <v>267148</v>
      </c>
      <c r="F32" s="170">
        <v>0</v>
      </c>
      <c r="G32" s="170">
        <v>0</v>
      </c>
      <c r="H32" s="170">
        <v>1999.9999999999995</v>
      </c>
      <c r="I32" s="170">
        <v>0</v>
      </c>
      <c r="J32" s="170">
        <v>750.74999999999989</v>
      </c>
      <c r="K32" s="170">
        <v>3931.2000000000003</v>
      </c>
      <c r="L32" s="170">
        <v>0</v>
      </c>
      <c r="M32" s="170">
        <v>8153.5999999999958</v>
      </c>
      <c r="N32" s="170">
        <v>0</v>
      </c>
      <c r="O32" s="170">
        <v>0</v>
      </c>
      <c r="P32" s="170">
        <v>0</v>
      </c>
      <c r="Q32" s="170">
        <v>0</v>
      </c>
      <c r="R32" s="170">
        <v>0</v>
      </c>
      <c r="S32" s="170">
        <v>0</v>
      </c>
      <c r="T32" s="170">
        <v>0</v>
      </c>
      <c r="U32" s="170">
        <v>0</v>
      </c>
      <c r="V32" s="170">
        <v>0</v>
      </c>
      <c r="W32" s="170">
        <v>0</v>
      </c>
      <c r="X32" s="170">
        <v>0</v>
      </c>
      <c r="Y32" s="170">
        <v>14627.754878048774</v>
      </c>
      <c r="Z32" s="170">
        <v>0</v>
      </c>
      <c r="AA32" s="170">
        <v>0</v>
      </c>
      <c r="AB32" s="170">
        <v>0</v>
      </c>
      <c r="AC32" s="170">
        <v>114000</v>
      </c>
      <c r="AD32" s="170">
        <v>0</v>
      </c>
      <c r="AE32" s="170">
        <v>0</v>
      </c>
      <c r="AF32" s="170">
        <v>0</v>
      </c>
      <c r="AG32" s="170">
        <v>6878.94</v>
      </c>
      <c r="AH32" s="170">
        <v>0</v>
      </c>
      <c r="AI32" s="170">
        <v>0</v>
      </c>
      <c r="AJ32" s="170">
        <v>0</v>
      </c>
      <c r="AK32" s="170">
        <v>0</v>
      </c>
      <c r="AL32" s="170">
        <v>0</v>
      </c>
      <c r="AM32" s="170">
        <v>0</v>
      </c>
      <c r="AN32" s="170">
        <v>0</v>
      </c>
      <c r="AO32" s="170">
        <v>267148</v>
      </c>
      <c r="AP32" s="170">
        <v>29463.30487804877</v>
      </c>
      <c r="AQ32" s="170">
        <v>120878.94</v>
      </c>
      <c r="AR32" s="170">
        <v>32043.329878048771</v>
      </c>
      <c r="AS32" s="310">
        <v>417490.24487804878</v>
      </c>
      <c r="AT32" s="170">
        <v>417490.24487804878</v>
      </c>
      <c r="AU32" s="170">
        <v>0</v>
      </c>
      <c r="AV32" s="170">
        <v>296611.30487804877</v>
      </c>
      <c r="AW32" s="170">
        <v>3026.6459681433548</v>
      </c>
      <c r="AX32" s="170">
        <v>3042.7078799938749</v>
      </c>
      <c r="AY32" s="171">
        <v>-5.2788215247769532E-3</v>
      </c>
      <c r="AZ32" s="171">
        <v>0</v>
      </c>
      <c r="BA32" s="170">
        <v>0</v>
      </c>
      <c r="BB32" s="310">
        <v>417490.24487804878</v>
      </c>
      <c r="BC32" s="310">
        <v>4260.1045395719266</v>
      </c>
      <c r="BD32" s="171">
        <v>-2.0092674940515476E-2</v>
      </c>
      <c r="BE32" s="170">
        <v>-2965.48</v>
      </c>
      <c r="BF32" s="170">
        <v>414524.76487804879</v>
      </c>
      <c r="BG32" s="170">
        <v>-1628.76</v>
      </c>
      <c r="BH32" s="170">
        <v>412896.00487804879</v>
      </c>
      <c r="BI32" s="311">
        <v>1508.9369805757058</v>
      </c>
      <c r="BK32" s="296" t="str">
        <f t="shared" si="0"/>
        <v>211 - Bucklesham Primary School</v>
      </c>
    </row>
    <row r="33" spans="1:63" ht="15" x14ac:dyDescent="0.25">
      <c r="A33" s="304">
        <v>15</v>
      </c>
      <c r="B33" s="308">
        <v>124573</v>
      </c>
      <c r="C33" s="308">
        <v>9352067</v>
      </c>
      <c r="D33" s="309" t="s">
        <v>145</v>
      </c>
      <c r="E33" s="170">
        <v>537022</v>
      </c>
      <c r="F33" s="170">
        <v>0</v>
      </c>
      <c r="G33" s="170">
        <v>0</v>
      </c>
      <c r="H33" s="170">
        <v>17600.000000000033</v>
      </c>
      <c r="I33" s="170">
        <v>0</v>
      </c>
      <c r="J33" s="170">
        <v>11861.850000000002</v>
      </c>
      <c r="K33" s="170">
        <v>0</v>
      </c>
      <c r="L33" s="170">
        <v>0</v>
      </c>
      <c r="M33" s="170">
        <v>0</v>
      </c>
      <c r="N33" s="170">
        <v>2484.3000000000025</v>
      </c>
      <c r="O33" s="170">
        <v>0</v>
      </c>
      <c r="P33" s="170">
        <v>0</v>
      </c>
      <c r="Q33" s="170">
        <v>0</v>
      </c>
      <c r="R33" s="170">
        <v>0</v>
      </c>
      <c r="S33" s="170">
        <v>0</v>
      </c>
      <c r="T33" s="170">
        <v>0</v>
      </c>
      <c r="U33" s="170">
        <v>0</v>
      </c>
      <c r="V33" s="170">
        <v>8742.6035502958439</v>
      </c>
      <c r="W33" s="170">
        <v>0</v>
      </c>
      <c r="X33" s="170">
        <v>2971.0597826086955</v>
      </c>
      <c r="Y33" s="170">
        <v>48100.283348412748</v>
      </c>
      <c r="Z33" s="170">
        <v>0</v>
      </c>
      <c r="AA33" s="170">
        <v>0</v>
      </c>
      <c r="AB33" s="170">
        <v>0</v>
      </c>
      <c r="AC33" s="170">
        <v>114000</v>
      </c>
      <c r="AD33" s="170">
        <v>0</v>
      </c>
      <c r="AE33" s="170">
        <v>0</v>
      </c>
      <c r="AF33" s="170">
        <v>0</v>
      </c>
      <c r="AG33" s="170">
        <v>16405.75</v>
      </c>
      <c r="AH33" s="170">
        <v>0</v>
      </c>
      <c r="AI33" s="170">
        <v>0</v>
      </c>
      <c r="AJ33" s="170">
        <v>0</v>
      </c>
      <c r="AK33" s="170">
        <v>0</v>
      </c>
      <c r="AL33" s="170">
        <v>0</v>
      </c>
      <c r="AM33" s="170">
        <v>0</v>
      </c>
      <c r="AN33" s="170">
        <v>0</v>
      </c>
      <c r="AO33" s="170">
        <v>537022</v>
      </c>
      <c r="AP33" s="170">
        <v>91760.096681317315</v>
      </c>
      <c r="AQ33" s="170">
        <v>130405.75</v>
      </c>
      <c r="AR33" s="170">
        <v>74071.158348412762</v>
      </c>
      <c r="AS33" s="310">
        <v>759187.84668131731</v>
      </c>
      <c r="AT33" s="170">
        <v>759187.84668131731</v>
      </c>
      <c r="AU33" s="170">
        <v>0</v>
      </c>
      <c r="AV33" s="170">
        <v>628782.09668131731</v>
      </c>
      <c r="AW33" s="170">
        <v>3191.787292798565</v>
      </c>
      <c r="AX33" s="170">
        <v>3165.5743711542659</v>
      </c>
      <c r="AY33" s="171">
        <v>8.2806210093054992E-3</v>
      </c>
      <c r="AZ33" s="171">
        <v>-2.7706210093054991E-3</v>
      </c>
      <c r="BA33" s="170">
        <v>-1727.8095512700934</v>
      </c>
      <c r="BB33" s="310">
        <v>757460.03713004722</v>
      </c>
      <c r="BC33" s="310">
        <v>3844.9748077667373</v>
      </c>
      <c r="BD33" s="171">
        <v>-1.4659191424766682E-2</v>
      </c>
      <c r="BE33" s="170">
        <v>-5961.2199999999993</v>
      </c>
      <c r="BF33" s="170">
        <v>751498.81713004725</v>
      </c>
      <c r="BG33" s="170">
        <v>-3274.1400000000003</v>
      </c>
      <c r="BH33" s="170">
        <v>748224.67713004723</v>
      </c>
      <c r="BI33" s="311">
        <v>3039.5332499236051</v>
      </c>
      <c r="BK33" s="296" t="str">
        <f t="shared" si="0"/>
        <v>15 - Bungay Primary School</v>
      </c>
    </row>
    <row r="34" spans="1:63" ht="15" x14ac:dyDescent="0.25">
      <c r="A34" s="304">
        <v>19</v>
      </c>
      <c r="B34" s="308">
        <v>124574</v>
      </c>
      <c r="C34" s="308">
        <v>9352068</v>
      </c>
      <c r="D34" s="309" t="s">
        <v>710</v>
      </c>
      <c r="E34" s="170">
        <v>1134016</v>
      </c>
      <c r="F34" s="170">
        <v>0</v>
      </c>
      <c r="G34" s="170">
        <v>0</v>
      </c>
      <c r="H34" s="170">
        <v>17600.00000000004</v>
      </c>
      <c r="I34" s="170">
        <v>0</v>
      </c>
      <c r="J34" s="170">
        <v>16816.799999999985</v>
      </c>
      <c r="K34" s="170">
        <v>2948.3999999999955</v>
      </c>
      <c r="L34" s="170">
        <v>39175.500000000007</v>
      </c>
      <c r="M34" s="170">
        <v>3494.3999999999992</v>
      </c>
      <c r="N34" s="170">
        <v>2484.3000000000011</v>
      </c>
      <c r="O34" s="170">
        <v>0</v>
      </c>
      <c r="P34" s="170">
        <v>0</v>
      </c>
      <c r="Q34" s="170">
        <v>0</v>
      </c>
      <c r="R34" s="170">
        <v>0</v>
      </c>
      <c r="S34" s="170">
        <v>0</v>
      </c>
      <c r="T34" s="170">
        <v>0</v>
      </c>
      <c r="U34" s="170">
        <v>0</v>
      </c>
      <c r="V34" s="170">
        <v>5258.4269662921333</v>
      </c>
      <c r="W34" s="170">
        <v>0</v>
      </c>
      <c r="X34" s="170">
        <v>2781.6867469879517</v>
      </c>
      <c r="Y34" s="170">
        <v>69711.001537035467</v>
      </c>
      <c r="Z34" s="170">
        <v>0</v>
      </c>
      <c r="AA34" s="170">
        <v>0</v>
      </c>
      <c r="AB34" s="170">
        <v>0</v>
      </c>
      <c r="AC34" s="170">
        <v>114000</v>
      </c>
      <c r="AD34" s="170">
        <v>0</v>
      </c>
      <c r="AE34" s="170">
        <v>0</v>
      </c>
      <c r="AF34" s="170">
        <v>0</v>
      </c>
      <c r="AG34" s="170">
        <v>29698</v>
      </c>
      <c r="AH34" s="170">
        <v>0</v>
      </c>
      <c r="AI34" s="170">
        <v>0</v>
      </c>
      <c r="AJ34" s="170">
        <v>0</v>
      </c>
      <c r="AK34" s="170">
        <v>0</v>
      </c>
      <c r="AL34" s="170">
        <v>0</v>
      </c>
      <c r="AM34" s="170">
        <v>0</v>
      </c>
      <c r="AN34" s="170">
        <v>0</v>
      </c>
      <c r="AO34" s="170">
        <v>1134016</v>
      </c>
      <c r="AP34" s="170">
        <v>160270.51525031557</v>
      </c>
      <c r="AQ34" s="170">
        <v>143698</v>
      </c>
      <c r="AR34" s="170">
        <v>120968.50153703548</v>
      </c>
      <c r="AS34" s="310">
        <v>1437984.5152503157</v>
      </c>
      <c r="AT34" s="170">
        <v>1437984.5152503154</v>
      </c>
      <c r="AU34" s="170">
        <v>0</v>
      </c>
      <c r="AV34" s="170">
        <v>1294286.5152503157</v>
      </c>
      <c r="AW34" s="170">
        <v>3111.2656616594127</v>
      </c>
      <c r="AX34" s="170">
        <v>3131.1056283474559</v>
      </c>
      <c r="AY34" s="171">
        <v>-6.336409256980066E-3</v>
      </c>
      <c r="AZ34" s="171">
        <v>0</v>
      </c>
      <c r="BA34" s="170">
        <v>0</v>
      </c>
      <c r="BB34" s="310">
        <v>1437984.5152503157</v>
      </c>
      <c r="BC34" s="310">
        <v>3456.6935462747974</v>
      </c>
      <c r="BD34" s="171">
        <v>-1.1405554371453297E-2</v>
      </c>
      <c r="BE34" s="170">
        <v>-12588.16</v>
      </c>
      <c r="BF34" s="170">
        <v>1425396.3552503157</v>
      </c>
      <c r="BG34" s="170">
        <v>-6913.92</v>
      </c>
      <c r="BH34" s="170">
        <v>1418482.4352503158</v>
      </c>
      <c r="BI34" s="311">
        <v>6855.3369358058526</v>
      </c>
      <c r="BK34" s="296" t="str">
        <f t="shared" si="0"/>
        <v>19 - Carlton Colville Primary</v>
      </c>
    </row>
    <row r="35" spans="1:63" ht="15" x14ac:dyDescent="0.25">
      <c r="A35" s="304">
        <v>219</v>
      </c>
      <c r="B35" s="308">
        <v>124575</v>
      </c>
      <c r="C35" s="308">
        <v>9352069</v>
      </c>
      <c r="D35" s="309" t="s">
        <v>273</v>
      </c>
      <c r="E35" s="170">
        <v>1063140</v>
      </c>
      <c r="F35" s="170">
        <v>0</v>
      </c>
      <c r="G35" s="170">
        <v>0</v>
      </c>
      <c r="H35" s="170">
        <v>19600.000000000058</v>
      </c>
      <c r="I35" s="170">
        <v>0</v>
      </c>
      <c r="J35" s="170">
        <v>300.30000000000013</v>
      </c>
      <c r="K35" s="170">
        <v>1474.1999999999996</v>
      </c>
      <c r="L35" s="170">
        <v>7835.0999999999776</v>
      </c>
      <c r="M35" s="170">
        <v>18636.799999999988</v>
      </c>
      <c r="N35" s="170">
        <v>0</v>
      </c>
      <c r="O35" s="170">
        <v>2921.1000000000013</v>
      </c>
      <c r="P35" s="170">
        <v>0</v>
      </c>
      <c r="Q35" s="170">
        <v>0</v>
      </c>
      <c r="R35" s="170">
        <v>0</v>
      </c>
      <c r="S35" s="170">
        <v>0</v>
      </c>
      <c r="T35" s="170">
        <v>0</v>
      </c>
      <c r="U35" s="170">
        <v>0</v>
      </c>
      <c r="V35" s="170">
        <v>0</v>
      </c>
      <c r="W35" s="170">
        <v>0</v>
      </c>
      <c r="X35" s="170">
        <v>0</v>
      </c>
      <c r="Y35" s="170">
        <v>50228.981246552714</v>
      </c>
      <c r="Z35" s="170">
        <v>0</v>
      </c>
      <c r="AA35" s="170">
        <v>0</v>
      </c>
      <c r="AB35" s="170">
        <v>0</v>
      </c>
      <c r="AC35" s="170">
        <v>114000</v>
      </c>
      <c r="AD35" s="170">
        <v>0</v>
      </c>
      <c r="AE35" s="170">
        <v>0</v>
      </c>
      <c r="AF35" s="170">
        <v>0</v>
      </c>
      <c r="AG35" s="170">
        <v>18441.5</v>
      </c>
      <c r="AH35" s="170">
        <v>0</v>
      </c>
      <c r="AI35" s="170">
        <v>0</v>
      </c>
      <c r="AJ35" s="170">
        <v>0</v>
      </c>
      <c r="AK35" s="170">
        <v>0</v>
      </c>
      <c r="AL35" s="170">
        <v>0</v>
      </c>
      <c r="AM35" s="170">
        <v>0</v>
      </c>
      <c r="AN35" s="170">
        <v>0</v>
      </c>
      <c r="AO35" s="170">
        <v>1063140</v>
      </c>
      <c r="AP35" s="170">
        <v>100996.48124655274</v>
      </c>
      <c r="AQ35" s="170">
        <v>132441.5</v>
      </c>
      <c r="AR35" s="170">
        <v>85610.531246552724</v>
      </c>
      <c r="AS35" s="310">
        <v>1296577.9812465527</v>
      </c>
      <c r="AT35" s="170">
        <v>1296577.9812465529</v>
      </c>
      <c r="AU35" s="170">
        <v>0</v>
      </c>
      <c r="AV35" s="170">
        <v>1164136.4812465527</v>
      </c>
      <c r="AW35" s="170">
        <v>2984.9653365296222</v>
      </c>
      <c r="AX35" s="170">
        <v>2968.4665150239603</v>
      </c>
      <c r="AY35" s="171">
        <v>5.5580285046701082E-3</v>
      </c>
      <c r="AZ35" s="171">
        <v>-4.8028504670108094E-5</v>
      </c>
      <c r="BA35" s="170">
        <v>-55.602693073156232</v>
      </c>
      <c r="BB35" s="310">
        <v>1296522.3785534794</v>
      </c>
      <c r="BC35" s="310">
        <v>3324.4163552653317</v>
      </c>
      <c r="BD35" s="171">
        <v>-3.2947617401433149E-3</v>
      </c>
      <c r="BE35" s="170">
        <v>-11801.4</v>
      </c>
      <c r="BF35" s="170">
        <v>1284720.9785534795</v>
      </c>
      <c r="BG35" s="170">
        <v>-6481.8</v>
      </c>
      <c r="BH35" s="170">
        <v>1278239.1785534795</v>
      </c>
      <c r="BI35" s="311">
        <v>5935.4596059189726</v>
      </c>
      <c r="BK35" s="296" t="str">
        <f t="shared" si="0"/>
        <v>219 - Claydon Primary School</v>
      </c>
    </row>
    <row r="36" spans="1:63" ht="15" x14ac:dyDescent="0.25">
      <c r="A36" s="304">
        <v>431</v>
      </c>
      <c r="B36" s="308">
        <v>124576</v>
      </c>
      <c r="C36" s="308">
        <v>9352070</v>
      </c>
      <c r="D36" s="309" t="s">
        <v>709</v>
      </c>
      <c r="E36" s="170">
        <v>1109482</v>
      </c>
      <c r="F36" s="170">
        <v>0</v>
      </c>
      <c r="G36" s="170">
        <v>0</v>
      </c>
      <c r="H36" s="170">
        <v>27199.999999999982</v>
      </c>
      <c r="I36" s="170">
        <v>0</v>
      </c>
      <c r="J36" s="170">
        <v>750.75000000000091</v>
      </c>
      <c r="K36" s="170">
        <v>982.79999999999927</v>
      </c>
      <c r="L36" s="170">
        <v>138793.20000000016</v>
      </c>
      <c r="M36" s="170">
        <v>0</v>
      </c>
      <c r="N36" s="170">
        <v>0</v>
      </c>
      <c r="O36" s="170">
        <v>0</v>
      </c>
      <c r="P36" s="170">
        <v>0</v>
      </c>
      <c r="Q36" s="170">
        <v>0</v>
      </c>
      <c r="R36" s="170">
        <v>0</v>
      </c>
      <c r="S36" s="170">
        <v>0</v>
      </c>
      <c r="T36" s="170">
        <v>0</v>
      </c>
      <c r="U36" s="170">
        <v>0</v>
      </c>
      <c r="V36" s="170">
        <v>8796.8299711815616</v>
      </c>
      <c r="W36" s="170">
        <v>0</v>
      </c>
      <c r="X36" s="170">
        <v>943.54636591478697</v>
      </c>
      <c r="Y36" s="170">
        <v>68998.84562380315</v>
      </c>
      <c r="Z36" s="170">
        <v>0</v>
      </c>
      <c r="AA36" s="170">
        <v>0</v>
      </c>
      <c r="AB36" s="170">
        <v>0</v>
      </c>
      <c r="AC36" s="170">
        <v>114000</v>
      </c>
      <c r="AD36" s="170">
        <v>0</v>
      </c>
      <c r="AE36" s="170">
        <v>0</v>
      </c>
      <c r="AF36" s="170">
        <v>0</v>
      </c>
      <c r="AG36" s="170">
        <v>26345</v>
      </c>
      <c r="AH36" s="170">
        <v>0</v>
      </c>
      <c r="AI36" s="170">
        <v>0</v>
      </c>
      <c r="AJ36" s="170">
        <v>0</v>
      </c>
      <c r="AK36" s="170">
        <v>0</v>
      </c>
      <c r="AL36" s="170">
        <v>0</v>
      </c>
      <c r="AM36" s="170">
        <v>0</v>
      </c>
      <c r="AN36" s="170">
        <v>0</v>
      </c>
      <c r="AO36" s="170">
        <v>1109482</v>
      </c>
      <c r="AP36" s="170">
        <v>246465.97196089962</v>
      </c>
      <c r="AQ36" s="170">
        <v>140345</v>
      </c>
      <c r="AR36" s="170">
        <v>162860.0206238032</v>
      </c>
      <c r="AS36" s="310">
        <v>1496292.9719608997</v>
      </c>
      <c r="AT36" s="170">
        <v>1496292.9719608997</v>
      </c>
      <c r="AU36" s="170">
        <v>0</v>
      </c>
      <c r="AV36" s="170">
        <v>1355947.9719608997</v>
      </c>
      <c r="AW36" s="170">
        <v>3331.5674986754293</v>
      </c>
      <c r="AX36" s="170">
        <v>3322.2490437720703</v>
      </c>
      <c r="AY36" s="171">
        <v>2.804863446594255E-3</v>
      </c>
      <c r="AZ36" s="171">
        <v>0</v>
      </c>
      <c r="BA36" s="170">
        <v>0</v>
      </c>
      <c r="BB36" s="310">
        <v>1496292.9719608997</v>
      </c>
      <c r="BC36" s="310">
        <v>3676.395508503439</v>
      </c>
      <c r="BD36" s="171">
        <v>-5.0052666654866185E-3</v>
      </c>
      <c r="BE36" s="170">
        <v>-12315.82</v>
      </c>
      <c r="BF36" s="170">
        <v>1483977.1519608996</v>
      </c>
      <c r="BG36" s="170">
        <v>-6764.34</v>
      </c>
      <c r="BH36" s="170">
        <v>1477212.8119608995</v>
      </c>
      <c r="BI36" s="311">
        <v>6975.8678787159315</v>
      </c>
      <c r="BK36" s="296" t="str">
        <f t="shared" si="0"/>
        <v>431 - Combs Ford County Primary</v>
      </c>
    </row>
    <row r="37" spans="1:63" ht="15" x14ac:dyDescent="0.25">
      <c r="A37" s="304">
        <v>220</v>
      </c>
      <c r="B37" s="308">
        <v>124577</v>
      </c>
      <c r="C37" s="308">
        <v>9352071</v>
      </c>
      <c r="D37" s="309" t="s">
        <v>274</v>
      </c>
      <c r="E37" s="170">
        <v>212628</v>
      </c>
      <c r="F37" s="170">
        <v>0</v>
      </c>
      <c r="G37" s="170">
        <v>0</v>
      </c>
      <c r="H37" s="170">
        <v>3599.9999999999877</v>
      </c>
      <c r="I37" s="170">
        <v>0</v>
      </c>
      <c r="J37" s="170">
        <v>150.14999999999975</v>
      </c>
      <c r="K37" s="170">
        <v>2457</v>
      </c>
      <c r="L37" s="170">
        <v>5596.5</v>
      </c>
      <c r="M37" s="170">
        <v>0</v>
      </c>
      <c r="N37" s="170">
        <v>0</v>
      </c>
      <c r="O37" s="170">
        <v>0</v>
      </c>
      <c r="P37" s="170">
        <v>0</v>
      </c>
      <c r="Q37" s="170">
        <v>0</v>
      </c>
      <c r="R37" s="170">
        <v>0</v>
      </c>
      <c r="S37" s="170">
        <v>0</v>
      </c>
      <c r="T37" s="170">
        <v>0</v>
      </c>
      <c r="U37" s="170">
        <v>0</v>
      </c>
      <c r="V37" s="170">
        <v>0</v>
      </c>
      <c r="W37" s="170">
        <v>0</v>
      </c>
      <c r="X37" s="170">
        <v>0</v>
      </c>
      <c r="Y37" s="170">
        <v>13309.468421052632</v>
      </c>
      <c r="Z37" s="170">
        <v>0</v>
      </c>
      <c r="AA37" s="170">
        <v>0</v>
      </c>
      <c r="AB37" s="170">
        <v>0</v>
      </c>
      <c r="AC37" s="170">
        <v>114000</v>
      </c>
      <c r="AD37" s="170">
        <v>0</v>
      </c>
      <c r="AE37" s="170">
        <v>0</v>
      </c>
      <c r="AF37" s="170">
        <v>1000</v>
      </c>
      <c r="AG37" s="170">
        <v>6295.99</v>
      </c>
      <c r="AH37" s="170">
        <v>0</v>
      </c>
      <c r="AI37" s="170">
        <v>0</v>
      </c>
      <c r="AJ37" s="170">
        <v>0</v>
      </c>
      <c r="AK37" s="170">
        <v>0</v>
      </c>
      <c r="AL37" s="170">
        <v>0</v>
      </c>
      <c r="AM37" s="170">
        <v>0</v>
      </c>
      <c r="AN37" s="170">
        <v>0</v>
      </c>
      <c r="AO37" s="170">
        <v>212628</v>
      </c>
      <c r="AP37" s="170">
        <v>25113.118421052619</v>
      </c>
      <c r="AQ37" s="170">
        <v>121295.99</v>
      </c>
      <c r="AR37" s="170">
        <v>29209.093421052625</v>
      </c>
      <c r="AS37" s="310">
        <v>359037.10842105263</v>
      </c>
      <c r="AT37" s="170">
        <v>359037.10842105263</v>
      </c>
      <c r="AU37" s="170">
        <v>0</v>
      </c>
      <c r="AV37" s="170">
        <v>238741.11842105264</v>
      </c>
      <c r="AW37" s="170">
        <v>3060.7835695006747</v>
      </c>
      <c r="AX37" s="170">
        <v>3017.2359579363024</v>
      </c>
      <c r="AY37" s="171">
        <v>1.443294862300315E-2</v>
      </c>
      <c r="AZ37" s="171">
        <v>-8.9229486230031491E-3</v>
      </c>
      <c r="BA37" s="170">
        <v>-2099.9660320191788</v>
      </c>
      <c r="BB37" s="310">
        <v>356937.14238903346</v>
      </c>
      <c r="BC37" s="310">
        <v>4576.1172101158136</v>
      </c>
      <c r="BD37" s="171">
        <v>-2.3091701521046892E-2</v>
      </c>
      <c r="BE37" s="170">
        <v>-2360.2799999999997</v>
      </c>
      <c r="BF37" s="170">
        <v>354576.86238903343</v>
      </c>
      <c r="BG37" s="170">
        <v>-1296.3600000000001</v>
      </c>
      <c r="BH37" s="170">
        <v>353280.50238903344</v>
      </c>
      <c r="BI37" s="311">
        <v>1162.0240706499392</v>
      </c>
      <c r="BK37" s="296" t="str">
        <f t="shared" si="0"/>
        <v>220 - Copdock Primary School</v>
      </c>
    </row>
    <row r="38" spans="1:63" ht="15" x14ac:dyDescent="0.25">
      <c r="A38" s="304">
        <v>29</v>
      </c>
      <c r="B38" s="308">
        <v>124578</v>
      </c>
      <c r="C38" s="308">
        <v>9352072</v>
      </c>
      <c r="D38" s="309" t="s">
        <v>708</v>
      </c>
      <c r="E38" s="170">
        <v>182642</v>
      </c>
      <c r="F38" s="170">
        <v>0</v>
      </c>
      <c r="G38" s="170">
        <v>0</v>
      </c>
      <c r="H38" s="170">
        <v>2000.0000000000005</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9399.7155737704834</v>
      </c>
      <c r="Z38" s="170">
        <v>0</v>
      </c>
      <c r="AA38" s="170">
        <v>0</v>
      </c>
      <c r="AB38" s="170">
        <v>0</v>
      </c>
      <c r="AC38" s="170">
        <v>114000</v>
      </c>
      <c r="AD38" s="170">
        <v>55273.698264352468</v>
      </c>
      <c r="AE38" s="170">
        <v>0</v>
      </c>
      <c r="AF38" s="170">
        <v>1000</v>
      </c>
      <c r="AG38" s="170">
        <v>6529.17</v>
      </c>
      <c r="AH38" s="170">
        <v>0</v>
      </c>
      <c r="AI38" s="170">
        <v>0</v>
      </c>
      <c r="AJ38" s="170">
        <v>0</v>
      </c>
      <c r="AK38" s="170">
        <v>2970</v>
      </c>
      <c r="AL38" s="170">
        <v>0</v>
      </c>
      <c r="AM38" s="170">
        <v>0</v>
      </c>
      <c r="AN38" s="170">
        <v>0</v>
      </c>
      <c r="AO38" s="170">
        <v>182642</v>
      </c>
      <c r="AP38" s="170">
        <v>11399.715573770483</v>
      </c>
      <c r="AQ38" s="170">
        <v>179772.86826435247</v>
      </c>
      <c r="AR38" s="170">
        <v>20397.515573770484</v>
      </c>
      <c r="AS38" s="310">
        <v>373814.58383812296</v>
      </c>
      <c r="AT38" s="170">
        <v>373814.58383812296</v>
      </c>
      <c r="AU38" s="170">
        <v>0</v>
      </c>
      <c r="AV38" s="170">
        <v>198011.71557377049</v>
      </c>
      <c r="AW38" s="170">
        <v>2955.3987399070224</v>
      </c>
      <c r="AX38" s="170">
        <v>2567.3205385991473</v>
      </c>
      <c r="AY38" s="171">
        <v>0.15116079019865167</v>
      </c>
      <c r="AZ38" s="171">
        <v>-0.14565079019865168</v>
      </c>
      <c r="BA38" s="170">
        <v>-25053.461764392989</v>
      </c>
      <c r="BB38" s="310">
        <v>348761.12207372999</v>
      </c>
      <c r="BC38" s="310">
        <v>5205.3898816974624</v>
      </c>
      <c r="BD38" s="171">
        <v>2.1497986979756023E-2</v>
      </c>
      <c r="BE38" s="170">
        <v>-2027.4199999999998</v>
      </c>
      <c r="BF38" s="170">
        <v>346733.70207373</v>
      </c>
      <c r="BG38" s="170">
        <v>-1113.54</v>
      </c>
      <c r="BH38" s="170">
        <v>345620.16207373003</v>
      </c>
      <c r="BI38" s="311">
        <v>948.11523370723842</v>
      </c>
      <c r="BK38" s="296" t="str">
        <f t="shared" si="0"/>
        <v>29 - Earl Soham Community Primary</v>
      </c>
    </row>
    <row r="39" spans="1:63" ht="15" x14ac:dyDescent="0.25">
      <c r="A39" s="304">
        <v>228</v>
      </c>
      <c r="B39" s="308">
        <v>124580</v>
      </c>
      <c r="C39" s="308">
        <v>9352074</v>
      </c>
      <c r="D39" s="309" t="s">
        <v>278</v>
      </c>
      <c r="E39" s="170">
        <v>534296</v>
      </c>
      <c r="F39" s="170">
        <v>0</v>
      </c>
      <c r="G39" s="170">
        <v>0</v>
      </c>
      <c r="H39" s="170">
        <v>24151.658767772533</v>
      </c>
      <c r="I39" s="170">
        <v>0</v>
      </c>
      <c r="J39" s="170">
        <v>2789.5165876777251</v>
      </c>
      <c r="K39" s="170">
        <v>42907.836966824689</v>
      </c>
      <c r="L39" s="170">
        <v>51986.445497630382</v>
      </c>
      <c r="M39" s="170">
        <v>1081.9943127962097</v>
      </c>
      <c r="N39" s="170">
        <v>0</v>
      </c>
      <c r="O39" s="170">
        <v>0</v>
      </c>
      <c r="P39" s="170">
        <v>0</v>
      </c>
      <c r="Q39" s="170">
        <v>0</v>
      </c>
      <c r="R39" s="170">
        <v>0</v>
      </c>
      <c r="S39" s="170">
        <v>0</v>
      </c>
      <c r="T39" s="170">
        <v>0</v>
      </c>
      <c r="U39" s="170">
        <v>0</v>
      </c>
      <c r="V39" s="170">
        <v>4180.0947867298628</v>
      </c>
      <c r="W39" s="170">
        <v>0</v>
      </c>
      <c r="X39" s="170">
        <v>0</v>
      </c>
      <c r="Y39" s="170">
        <v>44700.665579190972</v>
      </c>
      <c r="Z39" s="170">
        <v>0</v>
      </c>
      <c r="AA39" s="170">
        <v>0</v>
      </c>
      <c r="AB39" s="170">
        <v>0</v>
      </c>
      <c r="AC39" s="170">
        <v>114000</v>
      </c>
      <c r="AD39" s="170">
        <v>0</v>
      </c>
      <c r="AE39" s="170">
        <v>0</v>
      </c>
      <c r="AF39" s="170">
        <v>0</v>
      </c>
      <c r="AG39" s="170">
        <v>22153.75</v>
      </c>
      <c r="AH39" s="170">
        <v>0</v>
      </c>
      <c r="AI39" s="170">
        <v>0</v>
      </c>
      <c r="AJ39" s="170">
        <v>0</v>
      </c>
      <c r="AK39" s="170">
        <v>0</v>
      </c>
      <c r="AL39" s="170">
        <v>0</v>
      </c>
      <c r="AM39" s="170">
        <v>0</v>
      </c>
      <c r="AN39" s="170">
        <v>0</v>
      </c>
      <c r="AO39" s="170">
        <v>534296</v>
      </c>
      <c r="AP39" s="170">
        <v>171798.21249862236</v>
      </c>
      <c r="AQ39" s="170">
        <v>136153.75</v>
      </c>
      <c r="AR39" s="170">
        <v>116157.19164554174</v>
      </c>
      <c r="AS39" s="310">
        <v>842247.96249862236</v>
      </c>
      <c r="AT39" s="170">
        <v>842247.96249862236</v>
      </c>
      <c r="AU39" s="170">
        <v>0</v>
      </c>
      <c r="AV39" s="170">
        <v>706094.21249862236</v>
      </c>
      <c r="AW39" s="170">
        <v>3602.5214923399099</v>
      </c>
      <c r="AX39" s="170">
        <v>3686.8963760298252</v>
      </c>
      <c r="AY39" s="171">
        <v>-2.2885070553779186E-2</v>
      </c>
      <c r="AZ39" s="171">
        <v>7.8850705537791867E-3</v>
      </c>
      <c r="BA39" s="170">
        <v>5698.0018576957227</v>
      </c>
      <c r="BB39" s="310">
        <v>847945.96435631812</v>
      </c>
      <c r="BC39" s="310">
        <v>4326.2549201852962</v>
      </c>
      <c r="BD39" s="171">
        <v>-1.2531316139542281E-2</v>
      </c>
      <c r="BE39" s="170">
        <v>-5930.96</v>
      </c>
      <c r="BF39" s="170">
        <v>842015.00435631815</v>
      </c>
      <c r="BG39" s="170">
        <v>-3257.52</v>
      </c>
      <c r="BH39" s="170">
        <v>838757.48435631813</v>
      </c>
      <c r="BI39" s="311">
        <v>3948.5710659455258</v>
      </c>
      <c r="BK39" s="296" t="str">
        <f t="shared" si="0"/>
        <v>228 - Causton Junior School</v>
      </c>
    </row>
    <row r="40" spans="1:63" ht="15" x14ac:dyDescent="0.25">
      <c r="A40" s="304">
        <v>234</v>
      </c>
      <c r="B40" s="308">
        <v>124581</v>
      </c>
      <c r="C40" s="308">
        <v>9352075</v>
      </c>
      <c r="D40" s="309" t="s">
        <v>707</v>
      </c>
      <c r="E40" s="170">
        <v>318942</v>
      </c>
      <c r="F40" s="170">
        <v>0</v>
      </c>
      <c r="G40" s="170">
        <v>0</v>
      </c>
      <c r="H40" s="170">
        <v>16214.173228346464</v>
      </c>
      <c r="I40" s="170">
        <v>0</v>
      </c>
      <c r="J40" s="170">
        <v>1383.2716535433078</v>
      </c>
      <c r="K40" s="170">
        <v>30784.081889763798</v>
      </c>
      <c r="L40" s="170">
        <v>19592.15669291333</v>
      </c>
      <c r="M40" s="170">
        <v>1073.0834645669295</v>
      </c>
      <c r="N40" s="170">
        <v>0</v>
      </c>
      <c r="O40" s="170">
        <v>0</v>
      </c>
      <c r="P40" s="170">
        <v>0</v>
      </c>
      <c r="Q40" s="170">
        <v>0</v>
      </c>
      <c r="R40" s="170">
        <v>0</v>
      </c>
      <c r="S40" s="170">
        <v>0</v>
      </c>
      <c r="T40" s="170">
        <v>0</v>
      </c>
      <c r="U40" s="170">
        <v>0</v>
      </c>
      <c r="V40" s="170">
        <v>15428.571428571428</v>
      </c>
      <c r="W40" s="170">
        <v>0</v>
      </c>
      <c r="X40" s="170">
        <v>721.5</v>
      </c>
      <c r="Y40" s="170">
        <v>20826.664772727279</v>
      </c>
      <c r="Z40" s="170">
        <v>0</v>
      </c>
      <c r="AA40" s="170">
        <v>0</v>
      </c>
      <c r="AB40" s="170">
        <v>0</v>
      </c>
      <c r="AC40" s="170">
        <v>114000</v>
      </c>
      <c r="AD40" s="170">
        <v>0</v>
      </c>
      <c r="AE40" s="170">
        <v>0</v>
      </c>
      <c r="AF40" s="170">
        <v>0</v>
      </c>
      <c r="AG40" s="170">
        <v>10178.75</v>
      </c>
      <c r="AH40" s="170">
        <v>0</v>
      </c>
      <c r="AI40" s="170">
        <v>0</v>
      </c>
      <c r="AJ40" s="170">
        <v>0</v>
      </c>
      <c r="AK40" s="170">
        <v>0</v>
      </c>
      <c r="AL40" s="170">
        <v>0</v>
      </c>
      <c r="AM40" s="170">
        <v>0</v>
      </c>
      <c r="AN40" s="170">
        <v>0</v>
      </c>
      <c r="AO40" s="170">
        <v>318942</v>
      </c>
      <c r="AP40" s="170">
        <v>106023.50313043252</v>
      </c>
      <c r="AQ40" s="170">
        <v>124178.75</v>
      </c>
      <c r="AR40" s="170">
        <v>65347.848237294194</v>
      </c>
      <c r="AS40" s="310">
        <v>549144.25313043245</v>
      </c>
      <c r="AT40" s="170">
        <v>549144.25313043245</v>
      </c>
      <c r="AU40" s="170">
        <v>0</v>
      </c>
      <c r="AV40" s="170">
        <v>424965.50313043245</v>
      </c>
      <c r="AW40" s="170">
        <v>3632.1837874395937</v>
      </c>
      <c r="AX40" s="170">
        <v>3760.8203386358032</v>
      </c>
      <c r="AY40" s="171">
        <v>-3.4204386174658624E-2</v>
      </c>
      <c r="AZ40" s="171">
        <v>1.9204386174658625E-2</v>
      </c>
      <c r="BA40" s="170">
        <v>8450.2367956506696</v>
      </c>
      <c r="BB40" s="310">
        <v>557594.48992608313</v>
      </c>
      <c r="BC40" s="310">
        <v>4765.7648711631036</v>
      </c>
      <c r="BD40" s="171">
        <v>1.473674342257425E-2</v>
      </c>
      <c r="BE40" s="170">
        <v>-3540.4199999999996</v>
      </c>
      <c r="BF40" s="170">
        <v>554054.06992608309</v>
      </c>
      <c r="BG40" s="170">
        <v>-1944.5400000000002</v>
      </c>
      <c r="BH40" s="170">
        <v>552109.52992608305</v>
      </c>
      <c r="BI40" s="311">
        <v>2698.3885455308396</v>
      </c>
      <c r="BK40" s="296" t="str">
        <f t="shared" si="0"/>
        <v>234 - Maidstone Infants School</v>
      </c>
    </row>
    <row r="41" spans="1:63" ht="15" x14ac:dyDescent="0.25">
      <c r="A41" s="304">
        <v>230</v>
      </c>
      <c r="B41" s="308">
        <v>124582</v>
      </c>
      <c r="C41" s="308">
        <v>9352076</v>
      </c>
      <c r="D41" s="309" t="s">
        <v>706</v>
      </c>
      <c r="E41" s="170">
        <v>719664</v>
      </c>
      <c r="F41" s="170">
        <v>0</v>
      </c>
      <c r="G41" s="170">
        <v>0</v>
      </c>
      <c r="H41" s="170">
        <v>6800.0000000000018</v>
      </c>
      <c r="I41" s="170">
        <v>0</v>
      </c>
      <c r="J41" s="170">
        <v>1951.9499999999985</v>
      </c>
      <c r="K41" s="170">
        <v>16216.2</v>
      </c>
      <c r="L41" s="170">
        <v>22386.000000000011</v>
      </c>
      <c r="M41" s="170">
        <v>0</v>
      </c>
      <c r="N41" s="170">
        <v>0</v>
      </c>
      <c r="O41" s="170">
        <v>0</v>
      </c>
      <c r="P41" s="170">
        <v>0</v>
      </c>
      <c r="Q41" s="170">
        <v>0</v>
      </c>
      <c r="R41" s="170">
        <v>0</v>
      </c>
      <c r="S41" s="170">
        <v>0</v>
      </c>
      <c r="T41" s="170">
        <v>0</v>
      </c>
      <c r="U41" s="170">
        <v>0</v>
      </c>
      <c r="V41" s="170">
        <v>18206.896551724149</v>
      </c>
      <c r="W41" s="170">
        <v>0</v>
      </c>
      <c r="X41" s="170">
        <v>0</v>
      </c>
      <c r="Y41" s="170">
        <v>46214.802312138672</v>
      </c>
      <c r="Z41" s="170">
        <v>0</v>
      </c>
      <c r="AA41" s="170">
        <v>0</v>
      </c>
      <c r="AB41" s="170">
        <v>0</v>
      </c>
      <c r="AC41" s="170">
        <v>114000</v>
      </c>
      <c r="AD41" s="170">
        <v>0</v>
      </c>
      <c r="AE41" s="170">
        <v>0</v>
      </c>
      <c r="AF41" s="170">
        <v>0</v>
      </c>
      <c r="AG41" s="170">
        <v>12573.75</v>
      </c>
      <c r="AH41" s="170">
        <v>0</v>
      </c>
      <c r="AI41" s="170">
        <v>0</v>
      </c>
      <c r="AJ41" s="170">
        <v>0</v>
      </c>
      <c r="AK41" s="170">
        <v>0</v>
      </c>
      <c r="AL41" s="170">
        <v>0</v>
      </c>
      <c r="AM41" s="170">
        <v>0</v>
      </c>
      <c r="AN41" s="170">
        <v>0</v>
      </c>
      <c r="AO41" s="170">
        <v>719664</v>
      </c>
      <c r="AP41" s="170">
        <v>111775.84886386283</v>
      </c>
      <c r="AQ41" s="170">
        <v>126573.75</v>
      </c>
      <c r="AR41" s="170">
        <v>79889.67731213868</v>
      </c>
      <c r="AS41" s="310">
        <v>958013.5988638628</v>
      </c>
      <c r="AT41" s="170">
        <v>958013.5988638628</v>
      </c>
      <c r="AU41" s="170">
        <v>0</v>
      </c>
      <c r="AV41" s="170">
        <v>831439.8488638628</v>
      </c>
      <c r="AW41" s="170">
        <v>3149.3933669085714</v>
      </c>
      <c r="AX41" s="170">
        <v>3169.4877220544631</v>
      </c>
      <c r="AY41" s="171">
        <v>-6.3399378410800723E-3</v>
      </c>
      <c r="AZ41" s="171">
        <v>0</v>
      </c>
      <c r="BA41" s="170">
        <v>0</v>
      </c>
      <c r="BB41" s="310">
        <v>958013.5988638628</v>
      </c>
      <c r="BC41" s="310">
        <v>3628.8393896358439</v>
      </c>
      <c r="BD41" s="171">
        <v>-8.5848717042488198E-3</v>
      </c>
      <c r="BE41" s="170">
        <v>-7988.6399999999994</v>
      </c>
      <c r="BF41" s="170">
        <v>950024.95886386279</v>
      </c>
      <c r="BG41" s="170">
        <v>-4387.68</v>
      </c>
      <c r="BH41" s="170">
        <v>945637.27886386274</v>
      </c>
      <c r="BI41" s="311">
        <v>4481.3292894038759</v>
      </c>
      <c r="BK41" s="296" t="str">
        <f t="shared" si="0"/>
        <v>230 - Fairfield Infants School</v>
      </c>
    </row>
    <row r="42" spans="1:63" ht="15" x14ac:dyDescent="0.25">
      <c r="A42" s="304">
        <v>237</v>
      </c>
      <c r="B42" s="308">
        <v>124584</v>
      </c>
      <c r="C42" s="308">
        <v>9352079</v>
      </c>
      <c r="D42" s="309" t="s">
        <v>285</v>
      </c>
      <c r="E42" s="170">
        <v>477050</v>
      </c>
      <c r="F42" s="170">
        <v>0</v>
      </c>
      <c r="G42" s="170">
        <v>0</v>
      </c>
      <c r="H42" s="170">
        <v>5200.0000000000018</v>
      </c>
      <c r="I42" s="170">
        <v>0</v>
      </c>
      <c r="J42" s="170">
        <v>303.77167630057812</v>
      </c>
      <c r="K42" s="170">
        <v>0</v>
      </c>
      <c r="L42" s="170">
        <v>0</v>
      </c>
      <c r="M42" s="170">
        <v>0</v>
      </c>
      <c r="N42" s="170">
        <v>0</v>
      </c>
      <c r="O42" s="170">
        <v>0</v>
      </c>
      <c r="P42" s="170">
        <v>0</v>
      </c>
      <c r="Q42" s="170">
        <v>0</v>
      </c>
      <c r="R42" s="170">
        <v>0</v>
      </c>
      <c r="S42" s="170">
        <v>0</v>
      </c>
      <c r="T42" s="170">
        <v>0</v>
      </c>
      <c r="U42" s="170">
        <v>0</v>
      </c>
      <c r="V42" s="170">
        <v>1693.5483870967751</v>
      </c>
      <c r="W42" s="170">
        <v>0</v>
      </c>
      <c r="X42" s="170">
        <v>957.84023668639054</v>
      </c>
      <c r="Y42" s="170">
        <v>23207.584889643455</v>
      </c>
      <c r="Z42" s="170">
        <v>0</v>
      </c>
      <c r="AA42" s="170">
        <v>0</v>
      </c>
      <c r="AB42" s="170">
        <v>0</v>
      </c>
      <c r="AC42" s="170">
        <v>114000</v>
      </c>
      <c r="AD42" s="170">
        <v>0</v>
      </c>
      <c r="AE42" s="170">
        <v>0</v>
      </c>
      <c r="AF42" s="170">
        <v>0</v>
      </c>
      <c r="AG42" s="170">
        <v>17483.5</v>
      </c>
      <c r="AH42" s="170">
        <v>0</v>
      </c>
      <c r="AI42" s="170">
        <v>0</v>
      </c>
      <c r="AJ42" s="170">
        <v>0</v>
      </c>
      <c r="AK42" s="170">
        <v>0</v>
      </c>
      <c r="AL42" s="170">
        <v>0</v>
      </c>
      <c r="AM42" s="170">
        <v>0</v>
      </c>
      <c r="AN42" s="170">
        <v>0</v>
      </c>
      <c r="AO42" s="170">
        <v>477050</v>
      </c>
      <c r="AP42" s="170">
        <v>31362.7451897272</v>
      </c>
      <c r="AQ42" s="170">
        <v>131483.5</v>
      </c>
      <c r="AR42" s="170">
        <v>35957.270727793744</v>
      </c>
      <c r="AS42" s="310">
        <v>639896.24518972728</v>
      </c>
      <c r="AT42" s="170">
        <v>639896.24518972728</v>
      </c>
      <c r="AU42" s="170">
        <v>0</v>
      </c>
      <c r="AV42" s="170">
        <v>508412.74518972728</v>
      </c>
      <c r="AW42" s="170">
        <v>2905.2156867984418</v>
      </c>
      <c r="AX42" s="170">
        <v>2915.7661461170001</v>
      </c>
      <c r="AY42" s="171">
        <v>-3.6184175238499873E-3</v>
      </c>
      <c r="AZ42" s="171">
        <v>0</v>
      </c>
      <c r="BA42" s="170">
        <v>0</v>
      </c>
      <c r="BB42" s="310">
        <v>639896.24518972728</v>
      </c>
      <c r="BC42" s="310">
        <v>3656.5499725127274</v>
      </c>
      <c r="BD42" s="171">
        <v>-1.5215389856100492E-2</v>
      </c>
      <c r="BE42" s="170">
        <v>-5295.5</v>
      </c>
      <c r="BF42" s="170">
        <v>634600.74518972728</v>
      </c>
      <c r="BG42" s="170">
        <v>-2908.5</v>
      </c>
      <c r="BH42" s="170">
        <v>631692.24518972728</v>
      </c>
      <c r="BI42" s="311">
        <v>2599.6949062270046</v>
      </c>
      <c r="BK42" s="296" t="str">
        <f t="shared" si="0"/>
        <v>237 - Grundisburgh Primary School</v>
      </c>
    </row>
    <row r="43" spans="1:63" ht="15" x14ac:dyDescent="0.25">
      <c r="A43" s="304">
        <v>41</v>
      </c>
      <c r="B43" s="308">
        <v>124585</v>
      </c>
      <c r="C43" s="308">
        <v>9352080</v>
      </c>
      <c r="D43" s="309" t="s">
        <v>705</v>
      </c>
      <c r="E43" s="170">
        <v>752376</v>
      </c>
      <c r="F43" s="170">
        <v>0</v>
      </c>
      <c r="G43" s="170">
        <v>0</v>
      </c>
      <c r="H43" s="170">
        <v>15200.000000000015</v>
      </c>
      <c r="I43" s="170">
        <v>0</v>
      </c>
      <c r="J43" s="170">
        <v>7357.3500000000022</v>
      </c>
      <c r="K43" s="170">
        <v>0</v>
      </c>
      <c r="L43" s="170">
        <v>0</v>
      </c>
      <c r="M43" s="170">
        <v>0</v>
      </c>
      <c r="N43" s="170">
        <v>0</v>
      </c>
      <c r="O43" s="170">
        <v>0</v>
      </c>
      <c r="P43" s="170">
        <v>0</v>
      </c>
      <c r="Q43" s="170">
        <v>0</v>
      </c>
      <c r="R43" s="170">
        <v>0</v>
      </c>
      <c r="S43" s="170">
        <v>0</v>
      </c>
      <c r="T43" s="170">
        <v>0</v>
      </c>
      <c r="U43" s="170">
        <v>0</v>
      </c>
      <c r="V43" s="170">
        <v>3584.4155844155848</v>
      </c>
      <c r="W43" s="170">
        <v>0</v>
      </c>
      <c r="X43" s="170">
        <v>963.39622641509436</v>
      </c>
      <c r="Y43" s="170">
        <v>53223.397316968709</v>
      </c>
      <c r="Z43" s="170">
        <v>0</v>
      </c>
      <c r="AA43" s="170">
        <v>0</v>
      </c>
      <c r="AB43" s="170">
        <v>0</v>
      </c>
      <c r="AC43" s="170">
        <v>114000</v>
      </c>
      <c r="AD43" s="170">
        <v>0</v>
      </c>
      <c r="AE43" s="170">
        <v>0</v>
      </c>
      <c r="AF43" s="170">
        <v>0</v>
      </c>
      <c r="AG43" s="170">
        <v>21914.25</v>
      </c>
      <c r="AH43" s="170">
        <v>0</v>
      </c>
      <c r="AI43" s="170">
        <v>0</v>
      </c>
      <c r="AJ43" s="170">
        <v>0</v>
      </c>
      <c r="AK43" s="170">
        <v>0</v>
      </c>
      <c r="AL43" s="170">
        <v>0</v>
      </c>
      <c r="AM43" s="170">
        <v>0</v>
      </c>
      <c r="AN43" s="170">
        <v>0</v>
      </c>
      <c r="AO43" s="170">
        <v>752376</v>
      </c>
      <c r="AP43" s="170">
        <v>80328.55912779941</v>
      </c>
      <c r="AQ43" s="170">
        <v>135914.25</v>
      </c>
      <c r="AR43" s="170">
        <v>74499.872316968715</v>
      </c>
      <c r="AS43" s="310">
        <v>968618.80912779947</v>
      </c>
      <c r="AT43" s="170">
        <v>968618.80912779935</v>
      </c>
      <c r="AU43" s="170">
        <v>0</v>
      </c>
      <c r="AV43" s="170">
        <v>832704.55912779947</v>
      </c>
      <c r="AW43" s="170">
        <v>3017.0455040862298</v>
      </c>
      <c r="AX43" s="170">
        <v>3040.3596766246233</v>
      </c>
      <c r="AY43" s="171">
        <v>-7.6682284394314192E-3</v>
      </c>
      <c r="AZ43" s="171">
        <v>0</v>
      </c>
      <c r="BA43" s="170">
        <v>0</v>
      </c>
      <c r="BB43" s="310">
        <v>968618.80912779947</v>
      </c>
      <c r="BC43" s="310">
        <v>3509.4884388688388</v>
      </c>
      <c r="BD43" s="171">
        <v>-1.9777898710790165E-2</v>
      </c>
      <c r="BE43" s="170">
        <v>-8351.76</v>
      </c>
      <c r="BF43" s="170">
        <v>960267.04912779946</v>
      </c>
      <c r="BG43" s="170">
        <v>-4587.12</v>
      </c>
      <c r="BH43" s="170">
        <v>955679.92912779946</v>
      </c>
      <c r="BI43" s="311">
        <v>4186.4746009733681</v>
      </c>
      <c r="BK43" s="296" t="str">
        <f t="shared" si="0"/>
        <v>41 - Edgar Sewter Primary School</v>
      </c>
    </row>
    <row r="44" spans="1:63" ht="15" x14ac:dyDescent="0.25">
      <c r="A44" s="304">
        <v>42</v>
      </c>
      <c r="B44" s="308">
        <v>124586</v>
      </c>
      <c r="C44" s="308">
        <v>9352081</v>
      </c>
      <c r="D44" s="309" t="s">
        <v>704</v>
      </c>
      <c r="E44" s="170">
        <v>139026</v>
      </c>
      <c r="F44" s="170">
        <v>0</v>
      </c>
      <c r="G44" s="170">
        <v>0</v>
      </c>
      <c r="H44" s="170">
        <v>1999.9999999999995</v>
      </c>
      <c r="I44" s="170">
        <v>0</v>
      </c>
      <c r="J44" s="170">
        <v>0</v>
      </c>
      <c r="K44" s="170">
        <v>0</v>
      </c>
      <c r="L44" s="170">
        <v>0</v>
      </c>
      <c r="M44" s="170">
        <v>0</v>
      </c>
      <c r="N44" s="170">
        <v>0</v>
      </c>
      <c r="O44" s="170">
        <v>0</v>
      </c>
      <c r="P44" s="170">
        <v>0</v>
      </c>
      <c r="Q44" s="170">
        <v>0</v>
      </c>
      <c r="R44" s="170">
        <v>0</v>
      </c>
      <c r="S44" s="170">
        <v>0</v>
      </c>
      <c r="T44" s="170">
        <v>0</v>
      </c>
      <c r="U44" s="170">
        <v>0</v>
      </c>
      <c r="V44" s="170">
        <v>0</v>
      </c>
      <c r="W44" s="170">
        <v>0</v>
      </c>
      <c r="X44" s="170">
        <v>0</v>
      </c>
      <c r="Y44" s="170">
        <v>9504.7684964251803</v>
      </c>
      <c r="Z44" s="170">
        <v>0</v>
      </c>
      <c r="AA44" s="170">
        <v>0</v>
      </c>
      <c r="AB44" s="170">
        <v>0</v>
      </c>
      <c r="AC44" s="170">
        <v>114000</v>
      </c>
      <c r="AD44" s="170">
        <v>65954.606141522017</v>
      </c>
      <c r="AE44" s="170">
        <v>0</v>
      </c>
      <c r="AF44" s="170">
        <v>0</v>
      </c>
      <c r="AG44" s="170">
        <v>3870.86</v>
      </c>
      <c r="AH44" s="170">
        <v>0</v>
      </c>
      <c r="AI44" s="170">
        <v>0</v>
      </c>
      <c r="AJ44" s="170">
        <v>0</v>
      </c>
      <c r="AK44" s="170">
        <v>23500</v>
      </c>
      <c r="AL44" s="170">
        <v>0</v>
      </c>
      <c r="AM44" s="170">
        <v>0</v>
      </c>
      <c r="AN44" s="170">
        <v>0</v>
      </c>
      <c r="AO44" s="170">
        <v>139026</v>
      </c>
      <c r="AP44" s="170">
        <v>11504.76849642518</v>
      </c>
      <c r="AQ44" s="170">
        <v>207325.46614152199</v>
      </c>
      <c r="AR44" s="170">
        <v>20502.568496425178</v>
      </c>
      <c r="AS44" s="310">
        <v>357856.23463794717</v>
      </c>
      <c r="AT44" s="170">
        <v>357856.23463794717</v>
      </c>
      <c r="AU44" s="170">
        <v>0</v>
      </c>
      <c r="AV44" s="170">
        <v>174030.76849642518</v>
      </c>
      <c r="AW44" s="170">
        <v>3412.368009733827</v>
      </c>
      <c r="AX44" s="170">
        <v>3096.9546881605688</v>
      </c>
      <c r="AY44" s="171">
        <v>0.10184628234279959</v>
      </c>
      <c r="AZ44" s="171">
        <v>-9.633628234279959E-2</v>
      </c>
      <c r="BA44" s="170">
        <v>-15215.804163316165</v>
      </c>
      <c r="BB44" s="310">
        <v>342640.43047463102</v>
      </c>
      <c r="BC44" s="310">
        <v>6718.4398132280594</v>
      </c>
      <c r="BD44" s="171">
        <v>5.9548182895847734E-2</v>
      </c>
      <c r="BE44" s="170">
        <v>-1543.26</v>
      </c>
      <c r="BF44" s="170">
        <v>341097.17047463101</v>
      </c>
      <c r="BG44" s="170">
        <v>-847.62</v>
      </c>
      <c r="BH44" s="170">
        <v>340249.55047463102</v>
      </c>
      <c r="BI44" s="311">
        <v>931.30663332557901</v>
      </c>
      <c r="BK44" s="296" t="str">
        <f t="shared" si="0"/>
        <v>42 - Helmingham Primary School</v>
      </c>
    </row>
    <row r="45" spans="1:63" ht="15" x14ac:dyDescent="0.25">
      <c r="A45" s="304">
        <v>242</v>
      </c>
      <c r="B45" s="308">
        <v>124587</v>
      </c>
      <c r="C45" s="308">
        <v>9352083</v>
      </c>
      <c r="D45" s="309" t="s">
        <v>289</v>
      </c>
      <c r="E45" s="170">
        <v>288956</v>
      </c>
      <c r="F45" s="170">
        <v>0</v>
      </c>
      <c r="G45" s="170">
        <v>0</v>
      </c>
      <c r="H45" s="170">
        <v>2800</v>
      </c>
      <c r="I45" s="170">
        <v>0</v>
      </c>
      <c r="J45" s="170">
        <v>150.14999999999995</v>
      </c>
      <c r="K45" s="170">
        <v>0</v>
      </c>
      <c r="L45" s="170">
        <v>1119.2999999999995</v>
      </c>
      <c r="M45" s="170">
        <v>2329.6000000000013</v>
      </c>
      <c r="N45" s="170">
        <v>0</v>
      </c>
      <c r="O45" s="170">
        <v>0</v>
      </c>
      <c r="P45" s="170">
        <v>0</v>
      </c>
      <c r="Q45" s="170">
        <v>0</v>
      </c>
      <c r="R45" s="170">
        <v>0</v>
      </c>
      <c r="S45" s="170">
        <v>0</v>
      </c>
      <c r="T45" s="170">
        <v>0</v>
      </c>
      <c r="U45" s="170">
        <v>0</v>
      </c>
      <c r="V45" s="170">
        <v>0</v>
      </c>
      <c r="W45" s="170">
        <v>0</v>
      </c>
      <c r="X45" s="170">
        <v>0</v>
      </c>
      <c r="Y45" s="170">
        <v>10339.71758241759</v>
      </c>
      <c r="Z45" s="170">
        <v>0</v>
      </c>
      <c r="AA45" s="170">
        <v>0</v>
      </c>
      <c r="AB45" s="170">
        <v>0</v>
      </c>
      <c r="AC45" s="170">
        <v>114000</v>
      </c>
      <c r="AD45" s="170">
        <v>29238.985313751666</v>
      </c>
      <c r="AE45" s="170">
        <v>0</v>
      </c>
      <c r="AF45" s="170">
        <v>0</v>
      </c>
      <c r="AG45" s="170">
        <v>7112.13</v>
      </c>
      <c r="AH45" s="170">
        <v>0</v>
      </c>
      <c r="AI45" s="170">
        <v>0</v>
      </c>
      <c r="AJ45" s="170">
        <v>0</v>
      </c>
      <c r="AK45" s="170">
        <v>0</v>
      </c>
      <c r="AL45" s="170">
        <v>0</v>
      </c>
      <c r="AM45" s="170">
        <v>0</v>
      </c>
      <c r="AN45" s="170">
        <v>0</v>
      </c>
      <c r="AO45" s="170">
        <v>288956</v>
      </c>
      <c r="AP45" s="170">
        <v>16738.767582417589</v>
      </c>
      <c r="AQ45" s="170">
        <v>150351.11531375168</v>
      </c>
      <c r="AR45" s="170">
        <v>23537.042582417591</v>
      </c>
      <c r="AS45" s="310">
        <v>456045.88289616926</v>
      </c>
      <c r="AT45" s="170">
        <v>456045.88289616926</v>
      </c>
      <c r="AU45" s="170">
        <v>0</v>
      </c>
      <c r="AV45" s="170">
        <v>305694.76758241758</v>
      </c>
      <c r="AW45" s="170">
        <v>2883.9129017209207</v>
      </c>
      <c r="AX45" s="170">
        <v>2861.2943169076275</v>
      </c>
      <c r="AY45" s="171">
        <v>7.9050186063132598E-3</v>
      </c>
      <c r="AZ45" s="171">
        <v>-2.3950186063132596E-3</v>
      </c>
      <c r="BA45" s="170">
        <v>-726.40243147600859</v>
      </c>
      <c r="BB45" s="310">
        <v>455319.48046469328</v>
      </c>
      <c r="BC45" s="310">
        <v>4295.4667968367294</v>
      </c>
      <c r="BD45" s="171">
        <v>1.173415573745773E-2</v>
      </c>
      <c r="BE45" s="170">
        <v>-3207.56</v>
      </c>
      <c r="BF45" s="170">
        <v>452111.92046469328</v>
      </c>
      <c r="BG45" s="170">
        <v>-1761.72</v>
      </c>
      <c r="BH45" s="170">
        <v>450350.20046469331</v>
      </c>
      <c r="BI45" s="311">
        <v>1660.4974264092668</v>
      </c>
      <c r="BK45" s="296" t="str">
        <f t="shared" si="0"/>
        <v>242 - Henley Primary School</v>
      </c>
    </row>
    <row r="46" spans="1:63" ht="15" x14ac:dyDescent="0.25">
      <c r="A46" s="304">
        <v>245</v>
      </c>
      <c r="B46" s="308">
        <v>124588</v>
      </c>
      <c r="C46" s="308">
        <v>9352084</v>
      </c>
      <c r="D46" s="309" t="s">
        <v>291</v>
      </c>
      <c r="E46" s="170">
        <v>441612</v>
      </c>
      <c r="F46" s="170">
        <v>0</v>
      </c>
      <c r="G46" s="170">
        <v>0</v>
      </c>
      <c r="H46" s="170">
        <v>4000</v>
      </c>
      <c r="I46" s="170">
        <v>0</v>
      </c>
      <c r="J46" s="170">
        <v>300.30000000000047</v>
      </c>
      <c r="K46" s="170">
        <v>3439.8000000000025</v>
      </c>
      <c r="L46" s="170">
        <v>13431.600000000004</v>
      </c>
      <c r="M46" s="170">
        <v>4659.2000000000071</v>
      </c>
      <c r="N46" s="170">
        <v>1242.1500000000001</v>
      </c>
      <c r="O46" s="170">
        <v>0</v>
      </c>
      <c r="P46" s="170">
        <v>0</v>
      </c>
      <c r="Q46" s="170">
        <v>0</v>
      </c>
      <c r="R46" s="170">
        <v>0</v>
      </c>
      <c r="S46" s="170">
        <v>0</v>
      </c>
      <c r="T46" s="170">
        <v>0</v>
      </c>
      <c r="U46" s="170">
        <v>0</v>
      </c>
      <c r="V46" s="170">
        <v>0</v>
      </c>
      <c r="W46" s="170">
        <v>0</v>
      </c>
      <c r="X46" s="170">
        <v>0</v>
      </c>
      <c r="Y46" s="170">
        <v>21226.337953964176</v>
      </c>
      <c r="Z46" s="170">
        <v>0</v>
      </c>
      <c r="AA46" s="170">
        <v>0</v>
      </c>
      <c r="AB46" s="170">
        <v>0</v>
      </c>
      <c r="AC46" s="170">
        <v>114000</v>
      </c>
      <c r="AD46" s="170">
        <v>0</v>
      </c>
      <c r="AE46" s="170">
        <v>0</v>
      </c>
      <c r="AF46" s="170">
        <v>0</v>
      </c>
      <c r="AG46" s="170">
        <v>9819.5</v>
      </c>
      <c r="AH46" s="170">
        <v>0</v>
      </c>
      <c r="AI46" s="170">
        <v>0</v>
      </c>
      <c r="AJ46" s="170">
        <v>0</v>
      </c>
      <c r="AK46" s="170">
        <v>0</v>
      </c>
      <c r="AL46" s="170">
        <v>0</v>
      </c>
      <c r="AM46" s="170">
        <v>0</v>
      </c>
      <c r="AN46" s="170">
        <v>0</v>
      </c>
      <c r="AO46" s="170">
        <v>441612</v>
      </c>
      <c r="AP46" s="170">
        <v>48299.387953964193</v>
      </c>
      <c r="AQ46" s="170">
        <v>123819.5</v>
      </c>
      <c r="AR46" s="170">
        <v>44760.662953964187</v>
      </c>
      <c r="AS46" s="310">
        <v>613730.88795396418</v>
      </c>
      <c r="AT46" s="170">
        <v>613730.88795396418</v>
      </c>
      <c r="AU46" s="170">
        <v>0</v>
      </c>
      <c r="AV46" s="170">
        <v>489911.38795396418</v>
      </c>
      <c r="AW46" s="170">
        <v>3024.1443700861987</v>
      </c>
      <c r="AX46" s="170">
        <v>2984.0359352837627</v>
      </c>
      <c r="AY46" s="171">
        <v>1.3441002612665242E-2</v>
      </c>
      <c r="AZ46" s="171">
        <v>-7.931002612665241E-3</v>
      </c>
      <c r="BA46" s="170">
        <v>-3833.9562814416427</v>
      </c>
      <c r="BB46" s="310">
        <v>609896.93167252257</v>
      </c>
      <c r="BC46" s="310">
        <v>3764.7958745217443</v>
      </c>
      <c r="BD46" s="171">
        <v>-9.5236044155584398E-3</v>
      </c>
      <c r="BE46" s="170">
        <v>-4902.12</v>
      </c>
      <c r="BF46" s="170">
        <v>604994.81167252257</v>
      </c>
      <c r="BG46" s="170">
        <v>-2692.44</v>
      </c>
      <c r="BH46" s="170">
        <v>602302.37167252263</v>
      </c>
      <c r="BI46" s="311">
        <v>2440.1624310167686</v>
      </c>
      <c r="BK46" s="296" t="str">
        <f t="shared" si="0"/>
        <v>245 - Holbrook Primary School</v>
      </c>
    </row>
    <row r="47" spans="1:63" ht="15" x14ac:dyDescent="0.25">
      <c r="A47" s="304">
        <v>246</v>
      </c>
      <c r="B47" s="308">
        <v>124589</v>
      </c>
      <c r="C47" s="308">
        <v>9352085</v>
      </c>
      <c r="D47" s="309" t="s">
        <v>292</v>
      </c>
      <c r="E47" s="170">
        <v>231710</v>
      </c>
      <c r="F47" s="170">
        <v>0</v>
      </c>
      <c r="G47" s="170">
        <v>0</v>
      </c>
      <c r="H47" s="170">
        <v>1600.0000000000011</v>
      </c>
      <c r="I47" s="170">
        <v>0</v>
      </c>
      <c r="J47" s="170">
        <v>0</v>
      </c>
      <c r="K47" s="170">
        <v>0</v>
      </c>
      <c r="L47" s="170">
        <v>0</v>
      </c>
      <c r="M47" s="170">
        <v>0</v>
      </c>
      <c r="N47" s="170">
        <v>0</v>
      </c>
      <c r="O47" s="170">
        <v>0</v>
      </c>
      <c r="P47" s="170">
        <v>0</v>
      </c>
      <c r="Q47" s="170">
        <v>0</v>
      </c>
      <c r="R47" s="170">
        <v>0</v>
      </c>
      <c r="S47" s="170">
        <v>0</v>
      </c>
      <c r="T47" s="170">
        <v>0</v>
      </c>
      <c r="U47" s="170">
        <v>0</v>
      </c>
      <c r="V47" s="170">
        <v>0</v>
      </c>
      <c r="W47" s="170">
        <v>0</v>
      </c>
      <c r="X47" s="170">
        <v>0</v>
      </c>
      <c r="Y47" s="170">
        <v>13613.151911468836</v>
      </c>
      <c r="Z47" s="170">
        <v>0</v>
      </c>
      <c r="AA47" s="170">
        <v>0</v>
      </c>
      <c r="AB47" s="170">
        <v>0</v>
      </c>
      <c r="AC47" s="170">
        <v>114000</v>
      </c>
      <c r="AD47" s="170">
        <v>43257.67690253671</v>
      </c>
      <c r="AE47" s="170">
        <v>0</v>
      </c>
      <c r="AF47" s="170">
        <v>0</v>
      </c>
      <c r="AG47" s="170">
        <v>4290.6000000000004</v>
      </c>
      <c r="AH47" s="170">
        <v>0</v>
      </c>
      <c r="AI47" s="170">
        <v>0</v>
      </c>
      <c r="AJ47" s="170">
        <v>0</v>
      </c>
      <c r="AK47" s="170">
        <v>0</v>
      </c>
      <c r="AL47" s="170">
        <v>0</v>
      </c>
      <c r="AM47" s="170">
        <v>0</v>
      </c>
      <c r="AN47" s="170">
        <v>0</v>
      </c>
      <c r="AO47" s="170">
        <v>231710</v>
      </c>
      <c r="AP47" s="170">
        <v>15213.151911468838</v>
      </c>
      <c r="AQ47" s="170">
        <v>161548.27690253672</v>
      </c>
      <c r="AR47" s="170">
        <v>24410.951911468837</v>
      </c>
      <c r="AS47" s="310">
        <v>408471.42881400557</v>
      </c>
      <c r="AT47" s="170">
        <v>408471.42881400557</v>
      </c>
      <c r="AU47" s="170">
        <v>0</v>
      </c>
      <c r="AV47" s="170">
        <v>246923.15191146886</v>
      </c>
      <c r="AW47" s="170">
        <v>2904.9782577819865</v>
      </c>
      <c r="AX47" s="170">
        <v>2919.12455204666</v>
      </c>
      <c r="AY47" s="171">
        <v>-4.8460742296025962E-3</v>
      </c>
      <c r="AZ47" s="171">
        <v>0</v>
      </c>
      <c r="BA47" s="170">
        <v>0</v>
      </c>
      <c r="BB47" s="310">
        <v>408471.42881400557</v>
      </c>
      <c r="BC47" s="310">
        <v>4805.546221341242</v>
      </c>
      <c r="BD47" s="171">
        <v>-1.9360784187624214E-3</v>
      </c>
      <c r="BE47" s="170">
        <v>-2572.1</v>
      </c>
      <c r="BF47" s="170">
        <v>405899.3288140056</v>
      </c>
      <c r="BG47" s="170">
        <v>-1412.7</v>
      </c>
      <c r="BH47" s="170">
        <v>404486.62881400558</v>
      </c>
      <c r="BI47" s="311">
        <v>1324.4454214505167</v>
      </c>
      <c r="BK47" s="296" t="str">
        <f t="shared" si="0"/>
        <v>246 - Hollesley Primary School</v>
      </c>
    </row>
    <row r="48" spans="1:63" ht="15" x14ac:dyDescent="0.25">
      <c r="A48" s="304">
        <v>44</v>
      </c>
      <c r="B48" s="308">
        <v>124590</v>
      </c>
      <c r="C48" s="308">
        <v>9352086</v>
      </c>
      <c r="D48" s="309" t="s">
        <v>703</v>
      </c>
      <c r="E48" s="170">
        <v>264422</v>
      </c>
      <c r="F48" s="170">
        <v>0</v>
      </c>
      <c r="G48" s="170">
        <v>0</v>
      </c>
      <c r="H48" s="170">
        <v>4399.9999999999964</v>
      </c>
      <c r="I48" s="170">
        <v>0</v>
      </c>
      <c r="J48" s="170">
        <v>1651.6499999999987</v>
      </c>
      <c r="K48" s="170">
        <v>0</v>
      </c>
      <c r="L48" s="170">
        <v>0</v>
      </c>
      <c r="M48" s="170">
        <v>0</v>
      </c>
      <c r="N48" s="170">
        <v>0</v>
      </c>
      <c r="O48" s="170">
        <v>0</v>
      </c>
      <c r="P48" s="170">
        <v>0</v>
      </c>
      <c r="Q48" s="170">
        <v>0</v>
      </c>
      <c r="R48" s="170">
        <v>0</v>
      </c>
      <c r="S48" s="170">
        <v>0</v>
      </c>
      <c r="T48" s="170">
        <v>0</v>
      </c>
      <c r="U48" s="170">
        <v>0</v>
      </c>
      <c r="V48" s="170">
        <v>0</v>
      </c>
      <c r="W48" s="170">
        <v>0</v>
      </c>
      <c r="X48" s="170">
        <v>0</v>
      </c>
      <c r="Y48" s="170">
        <v>11735.63963414633</v>
      </c>
      <c r="Z48" s="170">
        <v>0</v>
      </c>
      <c r="AA48" s="170">
        <v>0</v>
      </c>
      <c r="AB48" s="170">
        <v>0</v>
      </c>
      <c r="AC48" s="170">
        <v>114000</v>
      </c>
      <c r="AD48" s="170">
        <v>0</v>
      </c>
      <c r="AE48" s="170">
        <v>0</v>
      </c>
      <c r="AF48" s="170">
        <v>0</v>
      </c>
      <c r="AG48" s="170">
        <v>6062.8</v>
      </c>
      <c r="AH48" s="170">
        <v>0</v>
      </c>
      <c r="AI48" s="170">
        <v>0</v>
      </c>
      <c r="AJ48" s="170">
        <v>0</v>
      </c>
      <c r="AK48" s="170">
        <v>0</v>
      </c>
      <c r="AL48" s="170">
        <v>0</v>
      </c>
      <c r="AM48" s="170">
        <v>0</v>
      </c>
      <c r="AN48" s="170">
        <v>0</v>
      </c>
      <c r="AO48" s="170">
        <v>264422</v>
      </c>
      <c r="AP48" s="170">
        <v>17787.289634146324</v>
      </c>
      <c r="AQ48" s="170">
        <v>120062.8</v>
      </c>
      <c r="AR48" s="170">
        <v>24759.264634146326</v>
      </c>
      <c r="AS48" s="310">
        <v>402272.08963414631</v>
      </c>
      <c r="AT48" s="170">
        <v>402272.08963414637</v>
      </c>
      <c r="AU48" s="170">
        <v>0</v>
      </c>
      <c r="AV48" s="170">
        <v>282209.28963414632</v>
      </c>
      <c r="AW48" s="170">
        <v>2909.3741199396527</v>
      </c>
      <c r="AX48" s="170">
        <v>2895.9244365426061</v>
      </c>
      <c r="AY48" s="171">
        <v>4.6443488743455955E-3</v>
      </c>
      <c r="AZ48" s="171">
        <v>0</v>
      </c>
      <c r="BA48" s="170">
        <v>0</v>
      </c>
      <c r="BB48" s="310">
        <v>402272.08963414631</v>
      </c>
      <c r="BC48" s="310">
        <v>4147.1349446819204</v>
      </c>
      <c r="BD48" s="171">
        <v>-2.0302646199986896E-2</v>
      </c>
      <c r="BE48" s="170">
        <v>-2935.22</v>
      </c>
      <c r="BF48" s="170">
        <v>399336.86963414634</v>
      </c>
      <c r="BG48" s="170">
        <v>-1612.14</v>
      </c>
      <c r="BH48" s="170">
        <v>397724.72963414632</v>
      </c>
      <c r="BI48" s="311">
        <v>1390.3098746228409</v>
      </c>
      <c r="BK48" s="296" t="str">
        <f t="shared" si="0"/>
        <v>44 - Holton St.Peter CP School</v>
      </c>
    </row>
    <row r="49" spans="1:63" ht="15" x14ac:dyDescent="0.25">
      <c r="A49" s="304">
        <v>48</v>
      </c>
      <c r="B49" s="308">
        <v>124592</v>
      </c>
      <c r="C49" s="308">
        <v>9352088</v>
      </c>
      <c r="D49" s="309" t="s">
        <v>702</v>
      </c>
      <c r="E49" s="170">
        <v>286230</v>
      </c>
      <c r="F49" s="170">
        <v>0</v>
      </c>
      <c r="G49" s="170">
        <v>0</v>
      </c>
      <c r="H49" s="170">
        <v>3999.9999999999986</v>
      </c>
      <c r="I49" s="170">
        <v>0</v>
      </c>
      <c r="J49" s="170">
        <v>450.45000000000044</v>
      </c>
      <c r="K49" s="170">
        <v>0</v>
      </c>
      <c r="L49" s="170">
        <v>0</v>
      </c>
      <c r="M49" s="170">
        <v>0</v>
      </c>
      <c r="N49" s="170">
        <v>1242.1499999999996</v>
      </c>
      <c r="O49" s="170">
        <v>0</v>
      </c>
      <c r="P49" s="170">
        <v>0</v>
      </c>
      <c r="Q49" s="170">
        <v>0</v>
      </c>
      <c r="R49" s="170">
        <v>0</v>
      </c>
      <c r="S49" s="170">
        <v>0</v>
      </c>
      <c r="T49" s="170">
        <v>0</v>
      </c>
      <c r="U49" s="170">
        <v>0</v>
      </c>
      <c r="V49" s="170">
        <v>0</v>
      </c>
      <c r="W49" s="170">
        <v>0</v>
      </c>
      <c r="X49" s="170">
        <v>961.63366336633669</v>
      </c>
      <c r="Y49" s="170">
        <v>14248.499999999985</v>
      </c>
      <c r="Z49" s="170">
        <v>0</v>
      </c>
      <c r="AA49" s="170">
        <v>0</v>
      </c>
      <c r="AB49" s="170">
        <v>0</v>
      </c>
      <c r="AC49" s="170">
        <v>114000</v>
      </c>
      <c r="AD49" s="170">
        <v>29906.542056074759</v>
      </c>
      <c r="AE49" s="170">
        <v>0</v>
      </c>
      <c r="AF49" s="170">
        <v>0</v>
      </c>
      <c r="AG49" s="170">
        <v>14250.25</v>
      </c>
      <c r="AH49" s="170">
        <v>0</v>
      </c>
      <c r="AI49" s="170">
        <v>0</v>
      </c>
      <c r="AJ49" s="170">
        <v>0</v>
      </c>
      <c r="AK49" s="170">
        <v>0</v>
      </c>
      <c r="AL49" s="170">
        <v>0</v>
      </c>
      <c r="AM49" s="170">
        <v>0</v>
      </c>
      <c r="AN49" s="170">
        <v>0</v>
      </c>
      <c r="AO49" s="170">
        <v>286230</v>
      </c>
      <c r="AP49" s="170">
        <v>20902.733663366322</v>
      </c>
      <c r="AQ49" s="170">
        <v>158156.79205607477</v>
      </c>
      <c r="AR49" s="170">
        <v>27092.599999999984</v>
      </c>
      <c r="AS49" s="310">
        <v>465289.52571944107</v>
      </c>
      <c r="AT49" s="170">
        <v>465289.52571944112</v>
      </c>
      <c r="AU49" s="170">
        <v>0</v>
      </c>
      <c r="AV49" s="170">
        <v>307132.73366336629</v>
      </c>
      <c r="AW49" s="170">
        <v>2925.0736539368218</v>
      </c>
      <c r="AX49" s="170">
        <v>2823.434876402906</v>
      </c>
      <c r="AY49" s="171">
        <v>3.5998272311279576E-2</v>
      </c>
      <c r="AZ49" s="171">
        <v>-3.0488272311279575E-2</v>
      </c>
      <c r="BA49" s="170">
        <v>-9038.5733933182582</v>
      </c>
      <c r="BB49" s="310">
        <v>456250.95232612279</v>
      </c>
      <c r="BC49" s="310">
        <v>4345.2471650106936</v>
      </c>
      <c r="BD49" s="171">
        <v>2.2649435602120072E-3</v>
      </c>
      <c r="BE49" s="170">
        <v>-3177.2999999999997</v>
      </c>
      <c r="BF49" s="170">
        <v>453073.6523261228</v>
      </c>
      <c r="BG49" s="170">
        <v>-1745.1000000000001</v>
      </c>
      <c r="BH49" s="170">
        <v>451328.55232612282</v>
      </c>
      <c r="BI49" s="311">
        <v>1578.9436452172433</v>
      </c>
      <c r="BK49" s="296" t="str">
        <f t="shared" si="0"/>
        <v>48 - Ilketshall St Lawrence</v>
      </c>
    </row>
    <row r="50" spans="1:63" ht="15" x14ac:dyDescent="0.25">
      <c r="A50" s="304">
        <v>309</v>
      </c>
      <c r="B50" s="308">
        <v>124593</v>
      </c>
      <c r="C50" s="308">
        <v>9352089</v>
      </c>
      <c r="D50" s="309" t="s">
        <v>328</v>
      </c>
      <c r="E50" s="170">
        <v>1526560</v>
      </c>
      <c r="F50" s="170">
        <v>0</v>
      </c>
      <c r="G50" s="170">
        <v>0</v>
      </c>
      <c r="H50" s="170">
        <v>13199.999999999995</v>
      </c>
      <c r="I50" s="170">
        <v>0</v>
      </c>
      <c r="J50" s="170">
        <v>0</v>
      </c>
      <c r="K50" s="170">
        <v>3938.2325581395312</v>
      </c>
      <c r="L50" s="170">
        <v>2242.6046511627883</v>
      </c>
      <c r="M50" s="170">
        <v>2333.7674418604629</v>
      </c>
      <c r="N50" s="170">
        <v>1244.3720930232546</v>
      </c>
      <c r="O50" s="170">
        <v>0</v>
      </c>
      <c r="P50" s="170">
        <v>0</v>
      </c>
      <c r="Q50" s="170">
        <v>0</v>
      </c>
      <c r="R50" s="170">
        <v>0</v>
      </c>
      <c r="S50" s="170">
        <v>0</v>
      </c>
      <c r="T50" s="170">
        <v>0</v>
      </c>
      <c r="U50" s="170">
        <v>0</v>
      </c>
      <c r="V50" s="170">
        <v>16119.40298507465</v>
      </c>
      <c r="W50" s="170">
        <v>0</v>
      </c>
      <c r="X50" s="170">
        <v>0</v>
      </c>
      <c r="Y50" s="170">
        <v>80664.494244320929</v>
      </c>
      <c r="Z50" s="170">
        <v>0</v>
      </c>
      <c r="AA50" s="170">
        <v>0</v>
      </c>
      <c r="AB50" s="170">
        <v>0</v>
      </c>
      <c r="AC50" s="170">
        <v>114000</v>
      </c>
      <c r="AD50" s="170">
        <v>0</v>
      </c>
      <c r="AE50" s="170">
        <v>0</v>
      </c>
      <c r="AF50" s="170">
        <v>0</v>
      </c>
      <c r="AG50" s="170">
        <v>32811.5</v>
      </c>
      <c r="AH50" s="170">
        <v>0</v>
      </c>
      <c r="AI50" s="170">
        <v>0</v>
      </c>
      <c r="AJ50" s="170">
        <v>0</v>
      </c>
      <c r="AK50" s="170">
        <v>0</v>
      </c>
      <c r="AL50" s="170">
        <v>0</v>
      </c>
      <c r="AM50" s="170">
        <v>0</v>
      </c>
      <c r="AN50" s="170">
        <v>0</v>
      </c>
      <c r="AO50" s="170">
        <v>1526560</v>
      </c>
      <c r="AP50" s="170">
        <v>119742.87397358162</v>
      </c>
      <c r="AQ50" s="170">
        <v>146811.5</v>
      </c>
      <c r="AR50" s="170">
        <v>102141.78261641394</v>
      </c>
      <c r="AS50" s="310">
        <v>1793114.3739735817</v>
      </c>
      <c r="AT50" s="170">
        <v>1793114.3739735817</v>
      </c>
      <c r="AU50" s="170">
        <v>0</v>
      </c>
      <c r="AV50" s="170">
        <v>1646302.8739735817</v>
      </c>
      <c r="AW50" s="170">
        <v>2939.8265606671102</v>
      </c>
      <c r="AX50" s="170">
        <v>2934.7544759868192</v>
      </c>
      <c r="AY50" s="171">
        <v>1.7282824583087228E-3</v>
      </c>
      <c r="AZ50" s="171">
        <v>0</v>
      </c>
      <c r="BA50" s="170">
        <v>0</v>
      </c>
      <c r="BB50" s="310">
        <v>1793114.3739735817</v>
      </c>
      <c r="BC50" s="310">
        <v>3201.989953524253</v>
      </c>
      <c r="BD50" s="171">
        <v>-7.8960817477032874E-3</v>
      </c>
      <c r="BE50" s="170">
        <v>-16945.599999999999</v>
      </c>
      <c r="BF50" s="170">
        <v>1776168.7739735816</v>
      </c>
      <c r="BG50" s="170">
        <v>-9307.2000000000007</v>
      </c>
      <c r="BH50" s="170">
        <v>1766861.5739735817</v>
      </c>
      <c r="BI50" s="311">
        <v>8267.9153230386801</v>
      </c>
      <c r="BK50" s="296" t="str">
        <f t="shared" si="0"/>
        <v>309 - Heath Primary School</v>
      </c>
    </row>
    <row r="51" spans="1:63" ht="15" x14ac:dyDescent="0.25">
      <c r="A51" s="304">
        <v>310</v>
      </c>
      <c r="B51" s="308">
        <v>124595</v>
      </c>
      <c r="C51" s="308">
        <v>9352092</v>
      </c>
      <c r="D51" s="309" t="s">
        <v>329</v>
      </c>
      <c r="E51" s="170">
        <v>278052</v>
      </c>
      <c r="F51" s="170">
        <v>0</v>
      </c>
      <c r="G51" s="170">
        <v>0</v>
      </c>
      <c r="H51" s="170">
        <v>800</v>
      </c>
      <c r="I51" s="170">
        <v>0</v>
      </c>
      <c r="J51" s="170">
        <v>150.15</v>
      </c>
      <c r="K51" s="170">
        <v>982.80000000000007</v>
      </c>
      <c r="L51" s="170">
        <v>0</v>
      </c>
      <c r="M51" s="170">
        <v>2329.6</v>
      </c>
      <c r="N51" s="170">
        <v>0</v>
      </c>
      <c r="O51" s="170">
        <v>0</v>
      </c>
      <c r="P51" s="170">
        <v>0</v>
      </c>
      <c r="Q51" s="170">
        <v>0</v>
      </c>
      <c r="R51" s="170">
        <v>0</v>
      </c>
      <c r="S51" s="170">
        <v>0</v>
      </c>
      <c r="T51" s="170">
        <v>0</v>
      </c>
      <c r="U51" s="170">
        <v>0</v>
      </c>
      <c r="V51" s="170">
        <v>0</v>
      </c>
      <c r="W51" s="170">
        <v>0</v>
      </c>
      <c r="X51" s="170">
        <v>1797.1428571428573</v>
      </c>
      <c r="Y51" s="170">
        <v>15447.245629510837</v>
      </c>
      <c r="Z51" s="170">
        <v>0</v>
      </c>
      <c r="AA51" s="170">
        <v>0</v>
      </c>
      <c r="AB51" s="170">
        <v>0</v>
      </c>
      <c r="AC51" s="170">
        <v>114000</v>
      </c>
      <c r="AD51" s="170">
        <v>0</v>
      </c>
      <c r="AE51" s="170">
        <v>0</v>
      </c>
      <c r="AF51" s="170">
        <v>0</v>
      </c>
      <c r="AG51" s="170">
        <v>5596.43</v>
      </c>
      <c r="AH51" s="170">
        <v>0</v>
      </c>
      <c r="AI51" s="170">
        <v>0</v>
      </c>
      <c r="AJ51" s="170">
        <v>0</v>
      </c>
      <c r="AK51" s="170">
        <v>0</v>
      </c>
      <c r="AL51" s="170">
        <v>0</v>
      </c>
      <c r="AM51" s="170">
        <v>0</v>
      </c>
      <c r="AN51" s="170">
        <v>0</v>
      </c>
      <c r="AO51" s="170">
        <v>278052</v>
      </c>
      <c r="AP51" s="170">
        <v>21506.938486653693</v>
      </c>
      <c r="AQ51" s="170">
        <v>119596.43</v>
      </c>
      <c r="AR51" s="170">
        <v>27576.320629510836</v>
      </c>
      <c r="AS51" s="310">
        <v>419155.36848665366</v>
      </c>
      <c r="AT51" s="170">
        <v>419155.36848665366</v>
      </c>
      <c r="AU51" s="170">
        <v>0</v>
      </c>
      <c r="AV51" s="170">
        <v>299558.93848665367</v>
      </c>
      <c r="AW51" s="170">
        <v>2936.8523381044479</v>
      </c>
      <c r="AX51" s="170">
        <v>2898.5268615027812</v>
      </c>
      <c r="AY51" s="171">
        <v>1.3222398284691513E-2</v>
      </c>
      <c r="AZ51" s="171">
        <v>-7.7123982846915131E-3</v>
      </c>
      <c r="BA51" s="170">
        <v>-2280.1685466682052</v>
      </c>
      <c r="BB51" s="310">
        <v>416875.19993998547</v>
      </c>
      <c r="BC51" s="310">
        <v>4087.0117641175048</v>
      </c>
      <c r="BD51" s="171">
        <v>1.0618229442571403E-2</v>
      </c>
      <c r="BE51" s="170">
        <v>-3086.52</v>
      </c>
      <c r="BF51" s="170">
        <v>413788.67993998545</v>
      </c>
      <c r="BG51" s="170">
        <v>-1695.24</v>
      </c>
      <c r="BH51" s="170">
        <v>412093.43993998546</v>
      </c>
      <c r="BI51" s="311">
        <v>1620.9371807052128</v>
      </c>
      <c r="BK51" s="296" t="str">
        <f t="shared" si="0"/>
        <v>310 - Bealings School</v>
      </c>
    </row>
    <row r="52" spans="1:63" ht="15" x14ac:dyDescent="0.25">
      <c r="A52" s="304">
        <v>314</v>
      </c>
      <c r="B52" s="308">
        <v>124597</v>
      </c>
      <c r="C52" s="308">
        <v>9352095</v>
      </c>
      <c r="D52" s="309" t="s">
        <v>701</v>
      </c>
      <c r="E52" s="170">
        <v>417078</v>
      </c>
      <c r="F52" s="170">
        <v>0</v>
      </c>
      <c r="G52" s="170">
        <v>0</v>
      </c>
      <c r="H52" s="170">
        <v>10400.000000000009</v>
      </c>
      <c r="I52" s="170">
        <v>0</v>
      </c>
      <c r="J52" s="170">
        <v>450.45000000000005</v>
      </c>
      <c r="K52" s="170">
        <v>0</v>
      </c>
      <c r="L52" s="170">
        <v>0</v>
      </c>
      <c r="M52" s="170">
        <v>0</v>
      </c>
      <c r="N52" s="170">
        <v>0</v>
      </c>
      <c r="O52" s="170">
        <v>0</v>
      </c>
      <c r="P52" s="170">
        <v>0</v>
      </c>
      <c r="Q52" s="170">
        <v>0</v>
      </c>
      <c r="R52" s="170">
        <v>0</v>
      </c>
      <c r="S52" s="170">
        <v>0</v>
      </c>
      <c r="T52" s="170">
        <v>0</v>
      </c>
      <c r="U52" s="170">
        <v>0</v>
      </c>
      <c r="V52" s="170">
        <v>0</v>
      </c>
      <c r="W52" s="170">
        <v>0</v>
      </c>
      <c r="X52" s="170">
        <v>3700</v>
      </c>
      <c r="Y52" s="170">
        <v>49235.495336739921</v>
      </c>
      <c r="Z52" s="170">
        <v>0</v>
      </c>
      <c r="AA52" s="170">
        <v>0</v>
      </c>
      <c r="AB52" s="170">
        <v>0</v>
      </c>
      <c r="AC52" s="170">
        <v>114000</v>
      </c>
      <c r="AD52" s="170">
        <v>0</v>
      </c>
      <c r="AE52" s="170">
        <v>0</v>
      </c>
      <c r="AF52" s="170">
        <v>0</v>
      </c>
      <c r="AG52" s="170">
        <v>10538</v>
      </c>
      <c r="AH52" s="170">
        <v>0</v>
      </c>
      <c r="AI52" s="170">
        <v>0</v>
      </c>
      <c r="AJ52" s="170">
        <v>0</v>
      </c>
      <c r="AK52" s="170">
        <v>0</v>
      </c>
      <c r="AL52" s="170">
        <v>0</v>
      </c>
      <c r="AM52" s="170">
        <v>0</v>
      </c>
      <c r="AN52" s="170">
        <v>0</v>
      </c>
      <c r="AO52" s="170">
        <v>417078</v>
      </c>
      <c r="AP52" s="170">
        <v>63785.945336739933</v>
      </c>
      <c r="AQ52" s="170">
        <v>124538</v>
      </c>
      <c r="AR52" s="170">
        <v>64658.520336739923</v>
      </c>
      <c r="AS52" s="310">
        <v>605401.94533674</v>
      </c>
      <c r="AT52" s="170">
        <v>605401.94533674</v>
      </c>
      <c r="AU52" s="170">
        <v>0</v>
      </c>
      <c r="AV52" s="170">
        <v>480863.94533674</v>
      </c>
      <c r="AW52" s="170">
        <v>3142.9016035081045</v>
      </c>
      <c r="AX52" s="170">
        <v>3148.4288408225539</v>
      </c>
      <c r="AY52" s="171">
        <v>-1.7555541490356047E-3</v>
      </c>
      <c r="AZ52" s="171">
        <v>0</v>
      </c>
      <c r="BA52" s="170">
        <v>0</v>
      </c>
      <c r="BB52" s="310">
        <v>605401.94533674</v>
      </c>
      <c r="BC52" s="310">
        <v>3956.8754597172547</v>
      </c>
      <c r="BD52" s="171">
        <v>-1.4459731668615472E-2</v>
      </c>
      <c r="BE52" s="170">
        <v>-4629.78</v>
      </c>
      <c r="BF52" s="170">
        <v>600772.16533673997</v>
      </c>
      <c r="BG52" s="170">
        <v>-2542.86</v>
      </c>
      <c r="BH52" s="170">
        <v>598229.30533673998</v>
      </c>
      <c r="BI52" s="311">
        <v>2441.7106990844854</v>
      </c>
      <c r="BK52" s="296" t="str">
        <f t="shared" si="0"/>
        <v>314 - Melton Community Primary</v>
      </c>
    </row>
    <row r="53" spans="1:63" ht="15" x14ac:dyDescent="0.25">
      <c r="A53" s="304">
        <v>84</v>
      </c>
      <c r="B53" s="308">
        <v>124601</v>
      </c>
      <c r="C53" s="308">
        <v>9352100</v>
      </c>
      <c r="D53" s="309" t="s">
        <v>227</v>
      </c>
      <c r="E53" s="170">
        <v>174464</v>
      </c>
      <c r="F53" s="170">
        <v>0</v>
      </c>
      <c r="G53" s="170">
        <v>0</v>
      </c>
      <c r="H53" s="170">
        <v>3600</v>
      </c>
      <c r="I53" s="170">
        <v>0</v>
      </c>
      <c r="J53" s="170">
        <v>0</v>
      </c>
      <c r="K53" s="170">
        <v>0</v>
      </c>
      <c r="L53" s="170">
        <v>0</v>
      </c>
      <c r="M53" s="170">
        <v>0</v>
      </c>
      <c r="N53" s="170">
        <v>0</v>
      </c>
      <c r="O53" s="170">
        <v>0</v>
      </c>
      <c r="P53" s="170">
        <v>0</v>
      </c>
      <c r="Q53" s="170">
        <v>0</v>
      </c>
      <c r="R53" s="170">
        <v>0</v>
      </c>
      <c r="S53" s="170">
        <v>0</v>
      </c>
      <c r="T53" s="170">
        <v>0</v>
      </c>
      <c r="U53" s="170">
        <v>0</v>
      </c>
      <c r="V53" s="170">
        <v>0</v>
      </c>
      <c r="W53" s="170">
        <v>0</v>
      </c>
      <c r="X53" s="170">
        <v>0</v>
      </c>
      <c r="Y53" s="170">
        <v>13218.839097744369</v>
      </c>
      <c r="Z53" s="170">
        <v>0</v>
      </c>
      <c r="AA53" s="170">
        <v>0</v>
      </c>
      <c r="AB53" s="170">
        <v>0</v>
      </c>
      <c r="AC53" s="170">
        <v>114000</v>
      </c>
      <c r="AD53" s="170">
        <v>0</v>
      </c>
      <c r="AE53" s="170">
        <v>0</v>
      </c>
      <c r="AF53" s="170">
        <v>1000</v>
      </c>
      <c r="AG53" s="170">
        <v>3637.68</v>
      </c>
      <c r="AH53" s="170">
        <v>0</v>
      </c>
      <c r="AI53" s="170">
        <v>0</v>
      </c>
      <c r="AJ53" s="170">
        <v>0</v>
      </c>
      <c r="AK53" s="170">
        <v>4117.25</v>
      </c>
      <c r="AL53" s="170">
        <v>0</v>
      </c>
      <c r="AM53" s="170">
        <v>0</v>
      </c>
      <c r="AN53" s="170">
        <v>0</v>
      </c>
      <c r="AO53" s="170">
        <v>174464</v>
      </c>
      <c r="AP53" s="170">
        <v>16818.839097744371</v>
      </c>
      <c r="AQ53" s="170">
        <v>122754.93</v>
      </c>
      <c r="AR53" s="170">
        <v>25016.639097744366</v>
      </c>
      <c r="AS53" s="310">
        <v>314037.76909774437</v>
      </c>
      <c r="AT53" s="170">
        <v>314037.76909774437</v>
      </c>
      <c r="AU53" s="170">
        <v>0</v>
      </c>
      <c r="AV53" s="170">
        <v>196400.08909774438</v>
      </c>
      <c r="AW53" s="170">
        <v>3068.7513921522559</v>
      </c>
      <c r="AX53" s="170">
        <v>3012.730310907396</v>
      </c>
      <c r="AY53" s="171">
        <v>1.8594787937718564E-2</v>
      </c>
      <c r="AZ53" s="171">
        <v>-1.3084787937718563E-2</v>
      </c>
      <c r="BA53" s="170">
        <v>-2522.9399828326523</v>
      </c>
      <c r="BB53" s="310">
        <v>311514.82911491173</v>
      </c>
      <c r="BC53" s="310">
        <v>4867.4192049204958</v>
      </c>
      <c r="BD53" s="171">
        <v>2.7857556992938459E-2</v>
      </c>
      <c r="BE53" s="170">
        <v>-1936.6399999999999</v>
      </c>
      <c r="BF53" s="170">
        <v>309578.18911491171</v>
      </c>
      <c r="BG53" s="170">
        <v>-1063.68</v>
      </c>
      <c r="BH53" s="170">
        <v>308514.50911491172</v>
      </c>
      <c r="BI53" s="311">
        <v>1096.7113473896663</v>
      </c>
      <c r="BK53" s="296" t="str">
        <f t="shared" si="0"/>
        <v>84 - Occold Primary School</v>
      </c>
    </row>
    <row r="54" spans="1:63" ht="15" x14ac:dyDescent="0.25">
      <c r="A54" s="304">
        <v>318</v>
      </c>
      <c r="B54" s="308">
        <v>124602</v>
      </c>
      <c r="C54" s="308">
        <v>9352101</v>
      </c>
      <c r="D54" s="309" t="s">
        <v>335</v>
      </c>
      <c r="E54" s="170">
        <v>188094</v>
      </c>
      <c r="F54" s="170">
        <v>0</v>
      </c>
      <c r="G54" s="170">
        <v>0</v>
      </c>
      <c r="H54" s="170">
        <v>1999.9999999999993</v>
      </c>
      <c r="I54" s="170">
        <v>0</v>
      </c>
      <c r="J54" s="170">
        <v>0</v>
      </c>
      <c r="K54" s="170">
        <v>0</v>
      </c>
      <c r="L54" s="170">
        <v>0</v>
      </c>
      <c r="M54" s="170">
        <v>0</v>
      </c>
      <c r="N54" s="170">
        <v>0</v>
      </c>
      <c r="O54" s="170">
        <v>0</v>
      </c>
      <c r="P54" s="170">
        <v>0</v>
      </c>
      <c r="Q54" s="170">
        <v>0</v>
      </c>
      <c r="R54" s="170">
        <v>0</v>
      </c>
      <c r="S54" s="170">
        <v>0</v>
      </c>
      <c r="T54" s="170">
        <v>0</v>
      </c>
      <c r="U54" s="170">
        <v>0</v>
      </c>
      <c r="V54" s="170">
        <v>0</v>
      </c>
      <c r="W54" s="170">
        <v>0</v>
      </c>
      <c r="X54" s="170">
        <v>0</v>
      </c>
      <c r="Y54" s="170">
        <v>16688.192142857133</v>
      </c>
      <c r="Z54" s="170">
        <v>0</v>
      </c>
      <c r="AA54" s="170">
        <v>0</v>
      </c>
      <c r="AB54" s="170">
        <v>0</v>
      </c>
      <c r="AC54" s="170">
        <v>114000</v>
      </c>
      <c r="AD54" s="170">
        <v>0</v>
      </c>
      <c r="AE54" s="170">
        <v>0</v>
      </c>
      <c r="AF54" s="170">
        <v>0</v>
      </c>
      <c r="AG54" s="170">
        <v>5013.47</v>
      </c>
      <c r="AH54" s="170">
        <v>0</v>
      </c>
      <c r="AI54" s="170">
        <v>0</v>
      </c>
      <c r="AJ54" s="170">
        <v>0</v>
      </c>
      <c r="AK54" s="170">
        <v>0</v>
      </c>
      <c r="AL54" s="170">
        <v>0</v>
      </c>
      <c r="AM54" s="170">
        <v>0</v>
      </c>
      <c r="AN54" s="170">
        <v>0</v>
      </c>
      <c r="AO54" s="170">
        <v>188094</v>
      </c>
      <c r="AP54" s="170">
        <v>18688.192142857133</v>
      </c>
      <c r="AQ54" s="170">
        <v>119013.47</v>
      </c>
      <c r="AR54" s="170">
        <v>27685.992142857132</v>
      </c>
      <c r="AS54" s="310">
        <v>325795.66214285709</v>
      </c>
      <c r="AT54" s="170">
        <v>325795.66214285709</v>
      </c>
      <c r="AU54" s="170">
        <v>0</v>
      </c>
      <c r="AV54" s="170">
        <v>206782.19214285709</v>
      </c>
      <c r="AW54" s="170">
        <v>2996.8433643892331</v>
      </c>
      <c r="AX54" s="170">
        <v>3119.2328787548436</v>
      </c>
      <c r="AY54" s="171">
        <v>-3.9237055751498343E-2</v>
      </c>
      <c r="AZ54" s="171">
        <v>2.4237055751498343E-2</v>
      </c>
      <c r="BA54" s="170">
        <v>5216.4704617158595</v>
      </c>
      <c r="BB54" s="310">
        <v>331012.13260457298</v>
      </c>
      <c r="BC54" s="310">
        <v>4797.2772841242459</v>
      </c>
      <c r="BD54" s="171">
        <v>-9.5364692458309475E-2</v>
      </c>
      <c r="BE54" s="170">
        <v>-2087.94</v>
      </c>
      <c r="BF54" s="170">
        <v>328924.19260457298</v>
      </c>
      <c r="BG54" s="170">
        <v>-1146.78</v>
      </c>
      <c r="BH54" s="170">
        <v>327777.41260457295</v>
      </c>
      <c r="BI54" s="311">
        <v>905.09356848360835</v>
      </c>
      <c r="BK54" s="296" t="str">
        <f t="shared" si="0"/>
        <v>318 - Otley Primary School</v>
      </c>
    </row>
    <row r="55" spans="1:63" ht="15" x14ac:dyDescent="0.25">
      <c r="A55" s="304">
        <v>494</v>
      </c>
      <c r="B55" s="308">
        <v>124604</v>
      </c>
      <c r="C55" s="308">
        <v>9352105</v>
      </c>
      <c r="D55" s="309" t="s">
        <v>438</v>
      </c>
      <c r="E55" s="170">
        <v>280778</v>
      </c>
      <c r="F55" s="170">
        <v>0</v>
      </c>
      <c r="G55" s="170">
        <v>0</v>
      </c>
      <c r="H55" s="170">
        <v>400</v>
      </c>
      <c r="I55" s="170">
        <v>0</v>
      </c>
      <c r="J55" s="170">
        <v>150.15</v>
      </c>
      <c r="K55" s="170">
        <v>0</v>
      </c>
      <c r="L55" s="170">
        <v>0</v>
      </c>
      <c r="M55" s="170">
        <v>0</v>
      </c>
      <c r="N55" s="170">
        <v>0</v>
      </c>
      <c r="O55" s="170">
        <v>0</v>
      </c>
      <c r="P55" s="170">
        <v>0</v>
      </c>
      <c r="Q55" s="170">
        <v>0</v>
      </c>
      <c r="R55" s="170">
        <v>0</v>
      </c>
      <c r="S55" s="170">
        <v>0</v>
      </c>
      <c r="T55" s="170">
        <v>0</v>
      </c>
      <c r="U55" s="170">
        <v>0</v>
      </c>
      <c r="V55" s="170">
        <v>5942.3076923076978</v>
      </c>
      <c r="W55" s="170">
        <v>0</v>
      </c>
      <c r="X55" s="170">
        <v>0</v>
      </c>
      <c r="Y55" s="170">
        <v>14526.497779413548</v>
      </c>
      <c r="Z55" s="170">
        <v>0</v>
      </c>
      <c r="AA55" s="170">
        <v>0</v>
      </c>
      <c r="AB55" s="170">
        <v>0</v>
      </c>
      <c r="AC55" s="170">
        <v>114000</v>
      </c>
      <c r="AD55" s="170">
        <v>31241.65554072096</v>
      </c>
      <c r="AE55" s="170">
        <v>0</v>
      </c>
      <c r="AF55" s="170">
        <v>0</v>
      </c>
      <c r="AG55" s="170">
        <v>6529.17</v>
      </c>
      <c r="AH55" s="170">
        <v>0</v>
      </c>
      <c r="AI55" s="170">
        <v>0</v>
      </c>
      <c r="AJ55" s="170">
        <v>0</v>
      </c>
      <c r="AK55" s="170">
        <v>0</v>
      </c>
      <c r="AL55" s="170">
        <v>0</v>
      </c>
      <c r="AM55" s="170">
        <v>0</v>
      </c>
      <c r="AN55" s="170">
        <v>0</v>
      </c>
      <c r="AO55" s="170">
        <v>280778</v>
      </c>
      <c r="AP55" s="170">
        <v>21018.955471721245</v>
      </c>
      <c r="AQ55" s="170">
        <v>151770.82554072098</v>
      </c>
      <c r="AR55" s="170">
        <v>24799.372779413548</v>
      </c>
      <c r="AS55" s="310">
        <v>453567.7810124422</v>
      </c>
      <c r="AT55" s="170">
        <v>453567.7810124422</v>
      </c>
      <c r="AU55" s="170">
        <v>0</v>
      </c>
      <c r="AV55" s="170">
        <v>301796.95547172124</v>
      </c>
      <c r="AW55" s="170">
        <v>2930.0675288516627</v>
      </c>
      <c r="AX55" s="170">
        <v>2960.1647332404996</v>
      </c>
      <c r="AY55" s="171">
        <v>-1.0167408607658598E-2</v>
      </c>
      <c r="AZ55" s="171">
        <v>0</v>
      </c>
      <c r="BA55" s="170">
        <v>0</v>
      </c>
      <c r="BB55" s="310">
        <v>453567.7810124422</v>
      </c>
      <c r="BC55" s="310">
        <v>4403.570689441186</v>
      </c>
      <c r="BD55" s="171">
        <v>7.5839521636233975E-3</v>
      </c>
      <c r="BE55" s="170">
        <v>-3116.7799999999997</v>
      </c>
      <c r="BF55" s="170">
        <v>450451.00101244217</v>
      </c>
      <c r="BG55" s="170">
        <v>-1711.8600000000001</v>
      </c>
      <c r="BH55" s="170">
        <v>448739.14101244218</v>
      </c>
      <c r="BI55" s="311">
        <v>1702.2579360645743</v>
      </c>
      <c r="BK55" s="296" t="str">
        <f t="shared" si="0"/>
        <v>494 - Ringshall School</v>
      </c>
    </row>
    <row r="56" spans="1:63" ht="15" x14ac:dyDescent="0.25">
      <c r="A56" s="304">
        <v>96</v>
      </c>
      <c r="B56" s="308">
        <v>124605</v>
      </c>
      <c r="C56" s="308">
        <v>9352106</v>
      </c>
      <c r="D56" s="309" t="s">
        <v>237</v>
      </c>
      <c r="E56" s="170">
        <v>806896</v>
      </c>
      <c r="F56" s="170">
        <v>0</v>
      </c>
      <c r="G56" s="170">
        <v>0</v>
      </c>
      <c r="H56" s="170">
        <v>17199.999999999967</v>
      </c>
      <c r="I56" s="170">
        <v>0</v>
      </c>
      <c r="J56" s="170">
        <v>451.97694915254112</v>
      </c>
      <c r="K56" s="170">
        <v>0</v>
      </c>
      <c r="L56" s="170">
        <v>0</v>
      </c>
      <c r="M56" s="170">
        <v>0</v>
      </c>
      <c r="N56" s="170">
        <v>0</v>
      </c>
      <c r="O56" s="170">
        <v>0</v>
      </c>
      <c r="P56" s="170">
        <v>0</v>
      </c>
      <c r="Q56" s="170">
        <v>0</v>
      </c>
      <c r="R56" s="170">
        <v>0</v>
      </c>
      <c r="S56" s="170">
        <v>0</v>
      </c>
      <c r="T56" s="170">
        <v>0</v>
      </c>
      <c r="U56" s="170">
        <v>0</v>
      </c>
      <c r="V56" s="170">
        <v>8638.1322957198263</v>
      </c>
      <c r="W56" s="170">
        <v>0</v>
      </c>
      <c r="X56" s="170">
        <v>1850</v>
      </c>
      <c r="Y56" s="170">
        <v>74040.933322831159</v>
      </c>
      <c r="Z56" s="170">
        <v>0</v>
      </c>
      <c r="AA56" s="170">
        <v>0</v>
      </c>
      <c r="AB56" s="170">
        <v>0</v>
      </c>
      <c r="AC56" s="170">
        <v>114000</v>
      </c>
      <c r="AD56" s="170">
        <v>0</v>
      </c>
      <c r="AE56" s="170">
        <v>0</v>
      </c>
      <c r="AF56" s="170">
        <v>0</v>
      </c>
      <c r="AG56" s="170">
        <v>34488</v>
      </c>
      <c r="AH56" s="170">
        <v>0</v>
      </c>
      <c r="AI56" s="170">
        <v>0</v>
      </c>
      <c r="AJ56" s="170">
        <v>0</v>
      </c>
      <c r="AK56" s="170">
        <v>0</v>
      </c>
      <c r="AL56" s="170">
        <v>0</v>
      </c>
      <c r="AM56" s="170">
        <v>0</v>
      </c>
      <c r="AN56" s="170">
        <v>0</v>
      </c>
      <c r="AO56" s="170">
        <v>806896</v>
      </c>
      <c r="AP56" s="170">
        <v>102181.04256770349</v>
      </c>
      <c r="AQ56" s="170">
        <v>148488</v>
      </c>
      <c r="AR56" s="170">
        <v>92864.721797407416</v>
      </c>
      <c r="AS56" s="310">
        <v>1057565.0425677034</v>
      </c>
      <c r="AT56" s="170">
        <v>1057565.0425677034</v>
      </c>
      <c r="AU56" s="170">
        <v>0</v>
      </c>
      <c r="AV56" s="170">
        <v>909077.04256770341</v>
      </c>
      <c r="AW56" s="170">
        <v>3071.2062248908901</v>
      </c>
      <c r="AX56" s="170">
        <v>3062.1234884773758</v>
      </c>
      <c r="AY56" s="171">
        <v>2.9661561487288944E-3</v>
      </c>
      <c r="AZ56" s="171">
        <v>0</v>
      </c>
      <c r="BA56" s="170">
        <v>0</v>
      </c>
      <c r="BB56" s="310">
        <v>1057565.0425677034</v>
      </c>
      <c r="BC56" s="310">
        <v>3572.8548735395384</v>
      </c>
      <c r="BD56" s="171">
        <v>-4.1510596848565173E-3</v>
      </c>
      <c r="BE56" s="170">
        <v>-8956.9599999999991</v>
      </c>
      <c r="BF56" s="170">
        <v>1048608.0825677034</v>
      </c>
      <c r="BG56" s="170">
        <v>-4919.5200000000004</v>
      </c>
      <c r="BH56" s="170">
        <v>1043688.5625677034</v>
      </c>
      <c r="BI56" s="311">
        <v>4749.5560876514728</v>
      </c>
      <c r="BK56" s="296" t="str">
        <f t="shared" si="0"/>
        <v>96 - Saxmundham Primary School</v>
      </c>
    </row>
    <row r="57" spans="1:63" ht="15" x14ac:dyDescent="0.25">
      <c r="A57" s="304">
        <v>322</v>
      </c>
      <c r="B57" s="308">
        <v>124606</v>
      </c>
      <c r="C57" s="308">
        <v>9352107</v>
      </c>
      <c r="D57" s="309" t="s">
        <v>700</v>
      </c>
      <c r="E57" s="170">
        <v>384366</v>
      </c>
      <c r="F57" s="170">
        <v>0</v>
      </c>
      <c r="G57" s="170">
        <v>0</v>
      </c>
      <c r="H57" s="170">
        <v>7199.9999999999945</v>
      </c>
      <c r="I57" s="170">
        <v>0</v>
      </c>
      <c r="J57" s="170">
        <v>0</v>
      </c>
      <c r="K57" s="170">
        <v>491.39999999999975</v>
      </c>
      <c r="L57" s="170">
        <v>0</v>
      </c>
      <c r="M57" s="170">
        <v>0</v>
      </c>
      <c r="N57" s="170">
        <v>0</v>
      </c>
      <c r="O57" s="170">
        <v>0</v>
      </c>
      <c r="P57" s="170">
        <v>0</v>
      </c>
      <c r="Q57" s="170">
        <v>0</v>
      </c>
      <c r="R57" s="170">
        <v>0</v>
      </c>
      <c r="S57" s="170">
        <v>0</v>
      </c>
      <c r="T57" s="170">
        <v>0</v>
      </c>
      <c r="U57" s="170">
        <v>0</v>
      </c>
      <c r="V57" s="170">
        <v>0</v>
      </c>
      <c r="W57" s="170">
        <v>0</v>
      </c>
      <c r="X57" s="170">
        <v>2022.0930232558139</v>
      </c>
      <c r="Y57" s="170">
        <v>31143.773335913324</v>
      </c>
      <c r="Z57" s="170">
        <v>0</v>
      </c>
      <c r="AA57" s="170">
        <v>0</v>
      </c>
      <c r="AB57" s="170">
        <v>0</v>
      </c>
      <c r="AC57" s="170">
        <v>114000</v>
      </c>
      <c r="AD57" s="170">
        <v>0</v>
      </c>
      <c r="AE57" s="170">
        <v>0</v>
      </c>
      <c r="AF57" s="170">
        <v>0</v>
      </c>
      <c r="AG57" s="170">
        <v>3541.28</v>
      </c>
      <c r="AH57" s="170">
        <v>0</v>
      </c>
      <c r="AI57" s="170">
        <v>0</v>
      </c>
      <c r="AJ57" s="170">
        <v>0</v>
      </c>
      <c r="AK57" s="170">
        <v>0</v>
      </c>
      <c r="AL57" s="170">
        <v>0</v>
      </c>
      <c r="AM57" s="170">
        <v>0</v>
      </c>
      <c r="AN57" s="170">
        <v>0</v>
      </c>
      <c r="AO57" s="170">
        <v>384366</v>
      </c>
      <c r="AP57" s="170">
        <v>40857.266359169131</v>
      </c>
      <c r="AQ57" s="170">
        <v>117541.28</v>
      </c>
      <c r="AR57" s="170">
        <v>44987.273335913327</v>
      </c>
      <c r="AS57" s="310">
        <v>542764.54635916918</v>
      </c>
      <c r="AT57" s="170">
        <v>542764.54635916918</v>
      </c>
      <c r="AU57" s="170">
        <v>0</v>
      </c>
      <c r="AV57" s="170">
        <v>425223.26635916915</v>
      </c>
      <c r="AW57" s="170">
        <v>3015.7678465189301</v>
      </c>
      <c r="AX57" s="170">
        <v>2989.918988591477</v>
      </c>
      <c r="AY57" s="171">
        <v>8.6453372235447221E-3</v>
      </c>
      <c r="AZ57" s="171">
        <v>-3.135337223544722E-3</v>
      </c>
      <c r="BA57" s="170">
        <v>-1321.7910063442805</v>
      </c>
      <c r="BB57" s="310">
        <v>541442.75535282493</v>
      </c>
      <c r="BC57" s="310">
        <v>3840.0195415093967</v>
      </c>
      <c r="BD57" s="171">
        <v>-2.3458053807329571E-2</v>
      </c>
      <c r="BE57" s="170">
        <v>-4266.66</v>
      </c>
      <c r="BF57" s="170">
        <v>537176.09535282489</v>
      </c>
      <c r="BG57" s="170">
        <v>-2343.42</v>
      </c>
      <c r="BH57" s="170">
        <v>534832.67535282485</v>
      </c>
      <c r="BI57" s="311">
        <v>2003.3006488823901</v>
      </c>
      <c r="BK57" s="296" t="str">
        <f t="shared" si="0"/>
        <v>322 - Shotley C P School</v>
      </c>
    </row>
    <row r="58" spans="1:63" ht="15" x14ac:dyDescent="0.25">
      <c r="A58" s="304">
        <v>97</v>
      </c>
      <c r="B58" s="308">
        <v>124607</v>
      </c>
      <c r="C58" s="308">
        <v>9352108</v>
      </c>
      <c r="D58" s="309" t="s">
        <v>699</v>
      </c>
      <c r="E58" s="170">
        <v>100862</v>
      </c>
      <c r="F58" s="170">
        <v>0</v>
      </c>
      <c r="G58" s="170">
        <v>0</v>
      </c>
      <c r="H58" s="170">
        <v>1599.9999999999984</v>
      </c>
      <c r="I58" s="170">
        <v>0</v>
      </c>
      <c r="J58" s="170">
        <v>150.14999999999986</v>
      </c>
      <c r="K58" s="170">
        <v>0</v>
      </c>
      <c r="L58" s="170">
        <v>0</v>
      </c>
      <c r="M58" s="170">
        <v>0</v>
      </c>
      <c r="N58" s="170">
        <v>0</v>
      </c>
      <c r="O58" s="170">
        <v>0</v>
      </c>
      <c r="P58" s="170">
        <v>0</v>
      </c>
      <c r="Q58" s="170">
        <v>0</v>
      </c>
      <c r="R58" s="170">
        <v>0</v>
      </c>
      <c r="S58" s="170">
        <v>0</v>
      </c>
      <c r="T58" s="170">
        <v>0</v>
      </c>
      <c r="U58" s="170">
        <v>0</v>
      </c>
      <c r="V58" s="170">
        <v>0</v>
      </c>
      <c r="W58" s="170">
        <v>0</v>
      </c>
      <c r="X58" s="170">
        <v>0</v>
      </c>
      <c r="Y58" s="170">
        <v>8969.7910714285699</v>
      </c>
      <c r="Z58" s="170">
        <v>0</v>
      </c>
      <c r="AA58" s="170">
        <v>0</v>
      </c>
      <c r="AB58" s="170">
        <v>0</v>
      </c>
      <c r="AC58" s="170">
        <v>114000</v>
      </c>
      <c r="AD58" s="170">
        <v>75300.400534045388</v>
      </c>
      <c r="AE58" s="170">
        <v>0</v>
      </c>
      <c r="AF58" s="170">
        <v>0</v>
      </c>
      <c r="AG58" s="170">
        <v>1585.65</v>
      </c>
      <c r="AH58" s="170">
        <v>0</v>
      </c>
      <c r="AI58" s="170">
        <v>0</v>
      </c>
      <c r="AJ58" s="170">
        <v>0</v>
      </c>
      <c r="AK58" s="170">
        <v>5000</v>
      </c>
      <c r="AL58" s="170">
        <v>0</v>
      </c>
      <c r="AM58" s="170">
        <v>0</v>
      </c>
      <c r="AN58" s="170">
        <v>0</v>
      </c>
      <c r="AO58" s="170">
        <v>100862</v>
      </c>
      <c r="AP58" s="170">
        <v>10719.941071428568</v>
      </c>
      <c r="AQ58" s="170">
        <v>195886.05053404538</v>
      </c>
      <c r="AR58" s="170">
        <v>19842.666071428568</v>
      </c>
      <c r="AS58" s="310">
        <v>307467.99160547392</v>
      </c>
      <c r="AT58" s="170">
        <v>307467.99160547392</v>
      </c>
      <c r="AU58" s="170">
        <v>0</v>
      </c>
      <c r="AV58" s="170">
        <v>116581.94107142853</v>
      </c>
      <c r="AW58" s="170">
        <v>3150.863272200771</v>
      </c>
      <c r="AX58" s="170">
        <v>1571.4737055949342</v>
      </c>
      <c r="AY58" s="171">
        <v>1.0050372214200718</v>
      </c>
      <c r="AZ58" s="171">
        <v>-0.99952722142007178</v>
      </c>
      <c r="BA58" s="170">
        <v>-58117.037620056311</v>
      </c>
      <c r="BB58" s="310">
        <v>249350.95398541761</v>
      </c>
      <c r="BC58" s="310">
        <v>6739.214972578854</v>
      </c>
      <c r="BD58" s="171">
        <v>-4.2092997295691381E-2</v>
      </c>
      <c r="BE58" s="170">
        <v>-1119.6199999999999</v>
      </c>
      <c r="BF58" s="170">
        <v>248231.33398541762</v>
      </c>
      <c r="BG58" s="170">
        <v>-614.94000000000005</v>
      </c>
      <c r="BH58" s="170">
        <v>247616.39398541761</v>
      </c>
      <c r="BI58" s="311">
        <v>290.17377013193345</v>
      </c>
      <c r="BK58" s="296" t="str">
        <f t="shared" si="0"/>
        <v>97 - Snape Community Primary</v>
      </c>
    </row>
    <row r="59" spans="1:63" ht="15" x14ac:dyDescent="0.25">
      <c r="A59" s="304">
        <v>98</v>
      </c>
      <c r="B59" s="308">
        <v>124608</v>
      </c>
      <c r="C59" s="308">
        <v>9352109</v>
      </c>
      <c r="D59" s="309" t="s">
        <v>241</v>
      </c>
      <c r="E59" s="170">
        <v>160834</v>
      </c>
      <c r="F59" s="170">
        <v>0</v>
      </c>
      <c r="G59" s="170">
        <v>0</v>
      </c>
      <c r="H59" s="170">
        <v>1599.9999999999993</v>
      </c>
      <c r="I59" s="170">
        <v>0</v>
      </c>
      <c r="J59" s="170">
        <v>0</v>
      </c>
      <c r="K59" s="170">
        <v>1474.1999999999987</v>
      </c>
      <c r="L59" s="170">
        <v>1119.3000000000011</v>
      </c>
      <c r="M59" s="170">
        <v>1164.8000000000013</v>
      </c>
      <c r="N59" s="170">
        <v>2484.3000000000029</v>
      </c>
      <c r="O59" s="170">
        <v>0</v>
      </c>
      <c r="P59" s="170">
        <v>0</v>
      </c>
      <c r="Q59" s="170">
        <v>0</v>
      </c>
      <c r="R59" s="170">
        <v>0</v>
      </c>
      <c r="S59" s="170">
        <v>0</v>
      </c>
      <c r="T59" s="170">
        <v>0</v>
      </c>
      <c r="U59" s="170">
        <v>0</v>
      </c>
      <c r="V59" s="170">
        <v>0</v>
      </c>
      <c r="W59" s="170">
        <v>0</v>
      </c>
      <c r="X59" s="170">
        <v>1984.5454545454545</v>
      </c>
      <c r="Y59" s="170">
        <v>11356.003070458957</v>
      </c>
      <c r="Z59" s="170">
        <v>0</v>
      </c>
      <c r="AA59" s="170">
        <v>0</v>
      </c>
      <c r="AB59" s="170">
        <v>0</v>
      </c>
      <c r="AC59" s="170">
        <v>114000</v>
      </c>
      <c r="AD59" s="170">
        <v>60614.152202937243</v>
      </c>
      <c r="AE59" s="170">
        <v>0</v>
      </c>
      <c r="AF59" s="170">
        <v>1000</v>
      </c>
      <c r="AG59" s="170">
        <v>1935.43</v>
      </c>
      <c r="AH59" s="170">
        <v>0</v>
      </c>
      <c r="AI59" s="170">
        <v>0</v>
      </c>
      <c r="AJ59" s="170">
        <v>0</v>
      </c>
      <c r="AK59" s="170">
        <v>0</v>
      </c>
      <c r="AL59" s="170">
        <v>0</v>
      </c>
      <c r="AM59" s="170">
        <v>0</v>
      </c>
      <c r="AN59" s="170">
        <v>0</v>
      </c>
      <c r="AO59" s="170">
        <v>160834</v>
      </c>
      <c r="AP59" s="170">
        <v>21183.148525004413</v>
      </c>
      <c r="AQ59" s="170">
        <v>177549.58220293722</v>
      </c>
      <c r="AR59" s="170">
        <v>25275.103070458958</v>
      </c>
      <c r="AS59" s="310">
        <v>359566.73072794161</v>
      </c>
      <c r="AT59" s="170">
        <v>359566.73072794161</v>
      </c>
      <c r="AU59" s="170">
        <v>0</v>
      </c>
      <c r="AV59" s="170">
        <v>183017.14852500439</v>
      </c>
      <c r="AW59" s="170">
        <v>3101.9855682204134</v>
      </c>
      <c r="AX59" s="170">
        <v>1528.9186178953157</v>
      </c>
      <c r="AY59" s="171">
        <v>1.0288755280451458</v>
      </c>
      <c r="AZ59" s="171">
        <v>-1.0233655280451459</v>
      </c>
      <c r="BA59" s="170">
        <v>-92313.913915689176</v>
      </c>
      <c r="BB59" s="310">
        <v>267252.81681225245</v>
      </c>
      <c r="BC59" s="310">
        <v>4529.7087595297025</v>
      </c>
      <c r="BD59" s="171">
        <v>-2.2847654079083179E-2</v>
      </c>
      <c r="BE59" s="170">
        <v>-1785.34</v>
      </c>
      <c r="BF59" s="170">
        <v>265467.47681225243</v>
      </c>
      <c r="BG59" s="170">
        <v>-980.58</v>
      </c>
      <c r="BH59" s="170">
        <v>264486.89681225241</v>
      </c>
      <c r="BI59" s="311">
        <v>459.77167702979938</v>
      </c>
      <c r="BK59" s="296" t="str">
        <f t="shared" si="0"/>
        <v>98 - Somerleyton Primary School</v>
      </c>
    </row>
    <row r="60" spans="1:63" ht="15" x14ac:dyDescent="0.25">
      <c r="A60" s="304">
        <v>324</v>
      </c>
      <c r="B60" s="308">
        <v>124609</v>
      </c>
      <c r="C60" s="308">
        <v>9352110</v>
      </c>
      <c r="D60" s="309" t="s">
        <v>698</v>
      </c>
      <c r="E60" s="170">
        <v>248066</v>
      </c>
      <c r="F60" s="170">
        <v>0</v>
      </c>
      <c r="G60" s="170">
        <v>0</v>
      </c>
      <c r="H60" s="170">
        <v>4000.0000000000041</v>
      </c>
      <c r="I60" s="170">
        <v>0</v>
      </c>
      <c r="J60" s="170">
        <v>0</v>
      </c>
      <c r="K60" s="170">
        <v>0</v>
      </c>
      <c r="L60" s="170">
        <v>1119.3000000000011</v>
      </c>
      <c r="M60" s="170">
        <v>2329.6000000000026</v>
      </c>
      <c r="N60" s="170">
        <v>0</v>
      </c>
      <c r="O60" s="170">
        <v>0</v>
      </c>
      <c r="P60" s="170">
        <v>0</v>
      </c>
      <c r="Q60" s="170">
        <v>0</v>
      </c>
      <c r="R60" s="170">
        <v>0</v>
      </c>
      <c r="S60" s="170">
        <v>0</v>
      </c>
      <c r="T60" s="170">
        <v>0</v>
      </c>
      <c r="U60" s="170">
        <v>0</v>
      </c>
      <c r="V60" s="170">
        <v>0</v>
      </c>
      <c r="W60" s="170">
        <v>0</v>
      </c>
      <c r="X60" s="170">
        <v>0</v>
      </c>
      <c r="Y60" s="170">
        <v>16708.46392405064</v>
      </c>
      <c r="Z60" s="170">
        <v>0</v>
      </c>
      <c r="AA60" s="170">
        <v>0</v>
      </c>
      <c r="AB60" s="170">
        <v>0</v>
      </c>
      <c r="AC60" s="170">
        <v>114000</v>
      </c>
      <c r="AD60" s="170">
        <v>39252.336448598122</v>
      </c>
      <c r="AE60" s="170">
        <v>0</v>
      </c>
      <c r="AF60" s="170">
        <v>0</v>
      </c>
      <c r="AG60" s="170">
        <v>4523.78</v>
      </c>
      <c r="AH60" s="170">
        <v>0</v>
      </c>
      <c r="AI60" s="170">
        <v>0</v>
      </c>
      <c r="AJ60" s="170">
        <v>0</v>
      </c>
      <c r="AK60" s="170">
        <v>0</v>
      </c>
      <c r="AL60" s="170">
        <v>0</v>
      </c>
      <c r="AM60" s="170">
        <v>0</v>
      </c>
      <c r="AN60" s="170">
        <v>0</v>
      </c>
      <c r="AO60" s="170">
        <v>248066</v>
      </c>
      <c r="AP60" s="170">
        <v>24157.363924050645</v>
      </c>
      <c r="AQ60" s="170">
        <v>157776.11644859813</v>
      </c>
      <c r="AR60" s="170">
        <v>30430.713924050644</v>
      </c>
      <c r="AS60" s="310">
        <v>429999.4803726488</v>
      </c>
      <c r="AT60" s="170">
        <v>429999.4803726488</v>
      </c>
      <c r="AU60" s="170">
        <v>0</v>
      </c>
      <c r="AV60" s="170">
        <v>272223.36392405065</v>
      </c>
      <c r="AW60" s="170">
        <v>2991.4655376269302</v>
      </c>
      <c r="AX60" s="170">
        <v>2772.8362147508346</v>
      </c>
      <c r="AY60" s="171">
        <v>7.8846821789559415E-2</v>
      </c>
      <c r="AZ60" s="171">
        <v>-7.3336821789559414E-2</v>
      </c>
      <c r="BA60" s="170">
        <v>-18504.94057528648</v>
      </c>
      <c r="BB60" s="310">
        <v>411494.53979736235</v>
      </c>
      <c r="BC60" s="310">
        <v>4521.9180197512342</v>
      </c>
      <c r="BD60" s="171">
        <v>1.2125859355190283E-2</v>
      </c>
      <c r="BE60" s="170">
        <v>-2753.66</v>
      </c>
      <c r="BF60" s="170">
        <v>408740.87979736237</v>
      </c>
      <c r="BG60" s="170">
        <v>-1512.42</v>
      </c>
      <c r="BH60" s="170">
        <v>407228.45979736239</v>
      </c>
      <c r="BI60" s="311">
        <v>1375.1024648233781</v>
      </c>
      <c r="BK60" s="296" t="str">
        <f t="shared" si="0"/>
        <v>324 - Somersham Primary</v>
      </c>
    </row>
    <row r="61" spans="1:63" ht="15" x14ac:dyDescent="0.25">
      <c r="A61" s="304">
        <v>99</v>
      </c>
      <c r="B61" s="308">
        <v>124610</v>
      </c>
      <c r="C61" s="308">
        <v>9352111</v>
      </c>
      <c r="D61" s="309" t="s">
        <v>243</v>
      </c>
      <c r="E61" s="170">
        <v>171738</v>
      </c>
      <c r="F61" s="170">
        <v>0</v>
      </c>
      <c r="G61" s="170">
        <v>0</v>
      </c>
      <c r="H61" s="170">
        <v>4000.0000000000073</v>
      </c>
      <c r="I61" s="170">
        <v>0</v>
      </c>
      <c r="J61" s="170">
        <v>0</v>
      </c>
      <c r="K61" s="170">
        <v>491.40000000000089</v>
      </c>
      <c r="L61" s="170">
        <v>4477.2000000000007</v>
      </c>
      <c r="M61" s="170">
        <v>0</v>
      </c>
      <c r="N61" s="170">
        <v>0</v>
      </c>
      <c r="O61" s="170">
        <v>0</v>
      </c>
      <c r="P61" s="170">
        <v>0</v>
      </c>
      <c r="Q61" s="170">
        <v>0</v>
      </c>
      <c r="R61" s="170">
        <v>0</v>
      </c>
      <c r="S61" s="170">
        <v>0</v>
      </c>
      <c r="T61" s="170">
        <v>0</v>
      </c>
      <c r="U61" s="170">
        <v>0</v>
      </c>
      <c r="V61" s="170">
        <v>0</v>
      </c>
      <c r="W61" s="170">
        <v>0</v>
      </c>
      <c r="X61" s="170">
        <v>0</v>
      </c>
      <c r="Y61" s="170">
        <v>4264.2249999999949</v>
      </c>
      <c r="Z61" s="170">
        <v>0</v>
      </c>
      <c r="AA61" s="170">
        <v>0</v>
      </c>
      <c r="AB61" s="170">
        <v>0</v>
      </c>
      <c r="AC61" s="170">
        <v>114000</v>
      </c>
      <c r="AD61" s="170">
        <v>0</v>
      </c>
      <c r="AE61" s="170">
        <v>0</v>
      </c>
      <c r="AF61" s="170">
        <v>0</v>
      </c>
      <c r="AG61" s="170">
        <v>2565.0300000000002</v>
      </c>
      <c r="AH61" s="170">
        <v>0</v>
      </c>
      <c r="AI61" s="170">
        <v>0</v>
      </c>
      <c r="AJ61" s="170">
        <v>0</v>
      </c>
      <c r="AK61" s="170">
        <v>0</v>
      </c>
      <c r="AL61" s="170">
        <v>0</v>
      </c>
      <c r="AM61" s="170">
        <v>0</v>
      </c>
      <c r="AN61" s="170">
        <v>0</v>
      </c>
      <c r="AO61" s="170">
        <v>171738</v>
      </c>
      <c r="AP61" s="170">
        <v>13232.825000000004</v>
      </c>
      <c r="AQ61" s="170">
        <v>116565.03</v>
      </c>
      <c r="AR61" s="170">
        <v>18746.324999999997</v>
      </c>
      <c r="AS61" s="310">
        <v>301535.85499999998</v>
      </c>
      <c r="AT61" s="170">
        <v>301535.85499999998</v>
      </c>
      <c r="AU61" s="170">
        <v>0</v>
      </c>
      <c r="AV61" s="170">
        <v>184970.82499999998</v>
      </c>
      <c r="AW61" s="170">
        <v>2936.0448412698411</v>
      </c>
      <c r="AX61" s="170">
        <v>2952.7896901560825</v>
      </c>
      <c r="AY61" s="171">
        <v>-5.6708572717064547E-3</v>
      </c>
      <c r="AZ61" s="171">
        <v>0</v>
      </c>
      <c r="BA61" s="170">
        <v>0</v>
      </c>
      <c r="BB61" s="310">
        <v>301535.85499999998</v>
      </c>
      <c r="BC61" s="310">
        <v>4786.2834126984126</v>
      </c>
      <c r="BD61" s="171">
        <v>5.8010276036974506E-2</v>
      </c>
      <c r="BE61" s="170">
        <v>-1906.3799999999999</v>
      </c>
      <c r="BF61" s="170">
        <v>299629.47499999998</v>
      </c>
      <c r="BG61" s="170">
        <v>-1047.0600000000002</v>
      </c>
      <c r="BH61" s="170">
        <v>298582.41499999998</v>
      </c>
      <c r="BI61" s="311">
        <v>1168.3602382938041</v>
      </c>
      <c r="BK61" s="296" t="str">
        <f t="shared" si="0"/>
        <v>99 - Southwold Primary School</v>
      </c>
    </row>
    <row r="62" spans="1:63" ht="15" x14ac:dyDescent="0.25">
      <c r="A62" s="304">
        <v>506</v>
      </c>
      <c r="B62" s="308">
        <v>124612</v>
      </c>
      <c r="C62" s="308">
        <v>9352114</v>
      </c>
      <c r="D62" s="309" t="s">
        <v>697</v>
      </c>
      <c r="E62" s="170">
        <v>569734</v>
      </c>
      <c r="F62" s="170">
        <v>0</v>
      </c>
      <c r="G62" s="170">
        <v>0</v>
      </c>
      <c r="H62" s="170">
        <v>9199.9999999999873</v>
      </c>
      <c r="I62" s="170">
        <v>0</v>
      </c>
      <c r="J62" s="170">
        <v>750.75000000000148</v>
      </c>
      <c r="K62" s="170">
        <v>0</v>
      </c>
      <c r="L62" s="170">
        <v>2238.5999999999995</v>
      </c>
      <c r="M62" s="170">
        <v>0</v>
      </c>
      <c r="N62" s="170">
        <v>0</v>
      </c>
      <c r="O62" s="170">
        <v>0</v>
      </c>
      <c r="P62" s="170">
        <v>0</v>
      </c>
      <c r="Q62" s="170">
        <v>0</v>
      </c>
      <c r="R62" s="170">
        <v>0</v>
      </c>
      <c r="S62" s="170">
        <v>0</v>
      </c>
      <c r="T62" s="170">
        <v>0</v>
      </c>
      <c r="U62" s="170">
        <v>0</v>
      </c>
      <c r="V62" s="170">
        <v>0</v>
      </c>
      <c r="W62" s="170">
        <v>0</v>
      </c>
      <c r="X62" s="170">
        <v>1972.704081632653</v>
      </c>
      <c r="Y62" s="170">
        <v>35281.254775280933</v>
      </c>
      <c r="Z62" s="170">
        <v>0</v>
      </c>
      <c r="AA62" s="170">
        <v>0</v>
      </c>
      <c r="AB62" s="170">
        <v>0</v>
      </c>
      <c r="AC62" s="170">
        <v>114000</v>
      </c>
      <c r="AD62" s="170">
        <v>0</v>
      </c>
      <c r="AE62" s="170">
        <v>0</v>
      </c>
      <c r="AF62" s="170">
        <v>0</v>
      </c>
      <c r="AG62" s="170">
        <v>9819.5</v>
      </c>
      <c r="AH62" s="170">
        <v>0</v>
      </c>
      <c r="AI62" s="170">
        <v>0</v>
      </c>
      <c r="AJ62" s="170">
        <v>0</v>
      </c>
      <c r="AK62" s="170">
        <v>0</v>
      </c>
      <c r="AL62" s="170">
        <v>0</v>
      </c>
      <c r="AM62" s="170">
        <v>0</v>
      </c>
      <c r="AN62" s="170">
        <v>0</v>
      </c>
      <c r="AO62" s="170">
        <v>569734</v>
      </c>
      <c r="AP62" s="170">
        <v>49443.308856913573</v>
      </c>
      <c r="AQ62" s="170">
        <v>123819.5</v>
      </c>
      <c r="AR62" s="170">
        <v>51373.729775280925</v>
      </c>
      <c r="AS62" s="310">
        <v>742996.80885691359</v>
      </c>
      <c r="AT62" s="170">
        <v>742996.80885691359</v>
      </c>
      <c r="AU62" s="170">
        <v>0</v>
      </c>
      <c r="AV62" s="170">
        <v>619177.30885691359</v>
      </c>
      <c r="AW62" s="170">
        <v>2962.5708557747062</v>
      </c>
      <c r="AX62" s="170">
        <v>2939.8104193957142</v>
      </c>
      <c r="AY62" s="171">
        <v>7.7421442650952958E-3</v>
      </c>
      <c r="AZ62" s="171">
        <v>-2.2321442650952957E-3</v>
      </c>
      <c r="BA62" s="170">
        <v>-1371.4749223374017</v>
      </c>
      <c r="BB62" s="310">
        <v>741625.33393457613</v>
      </c>
      <c r="BC62" s="310">
        <v>3548.4465738496465</v>
      </c>
      <c r="BD62" s="171">
        <v>-1.039456483180734E-2</v>
      </c>
      <c r="BE62" s="170">
        <v>-6324.3399999999992</v>
      </c>
      <c r="BF62" s="170">
        <v>735300.99393457617</v>
      </c>
      <c r="BG62" s="170">
        <v>-3473.5800000000004</v>
      </c>
      <c r="BH62" s="170">
        <v>731827.41393457621</v>
      </c>
      <c r="BI62" s="311">
        <v>3055.4032790442702</v>
      </c>
      <c r="BK62" s="296" t="str">
        <f t="shared" si="0"/>
        <v>506 - The Freeman CP School</v>
      </c>
    </row>
    <row r="63" spans="1:63" ht="15" x14ac:dyDescent="0.25">
      <c r="A63" s="304">
        <v>333</v>
      </c>
      <c r="B63" s="308">
        <v>124613</v>
      </c>
      <c r="C63" s="308">
        <v>9352117</v>
      </c>
      <c r="D63" s="309" t="s">
        <v>345</v>
      </c>
      <c r="E63" s="170">
        <v>1074044</v>
      </c>
      <c r="F63" s="170">
        <v>0</v>
      </c>
      <c r="G63" s="170">
        <v>0</v>
      </c>
      <c r="H63" s="170">
        <v>15199.999999999996</v>
      </c>
      <c r="I63" s="170">
        <v>0</v>
      </c>
      <c r="J63" s="170">
        <v>1501.5000000000014</v>
      </c>
      <c r="K63" s="170">
        <v>23095.800000000032</v>
      </c>
      <c r="L63" s="170">
        <v>16789.499999999993</v>
      </c>
      <c r="M63" s="170">
        <v>0</v>
      </c>
      <c r="N63" s="170">
        <v>0</v>
      </c>
      <c r="O63" s="170">
        <v>0</v>
      </c>
      <c r="P63" s="170">
        <v>0</v>
      </c>
      <c r="Q63" s="170">
        <v>0</v>
      </c>
      <c r="R63" s="170">
        <v>0</v>
      </c>
      <c r="S63" s="170">
        <v>0</v>
      </c>
      <c r="T63" s="170">
        <v>0</v>
      </c>
      <c r="U63" s="170">
        <v>0</v>
      </c>
      <c r="V63" s="170">
        <v>1769.4610778443089</v>
      </c>
      <c r="W63" s="170">
        <v>0</v>
      </c>
      <c r="X63" s="170">
        <v>987.66937669376694</v>
      </c>
      <c r="Y63" s="170">
        <v>88401.413551254518</v>
      </c>
      <c r="Z63" s="170">
        <v>0</v>
      </c>
      <c r="AA63" s="170">
        <v>0</v>
      </c>
      <c r="AB63" s="170">
        <v>0</v>
      </c>
      <c r="AC63" s="170">
        <v>114000</v>
      </c>
      <c r="AD63" s="170">
        <v>0</v>
      </c>
      <c r="AE63" s="170">
        <v>0</v>
      </c>
      <c r="AF63" s="170">
        <v>0</v>
      </c>
      <c r="AG63" s="170">
        <v>20118</v>
      </c>
      <c r="AH63" s="170">
        <v>0</v>
      </c>
      <c r="AI63" s="170">
        <v>0</v>
      </c>
      <c r="AJ63" s="170">
        <v>0</v>
      </c>
      <c r="AK63" s="170">
        <v>0</v>
      </c>
      <c r="AL63" s="170">
        <v>0</v>
      </c>
      <c r="AM63" s="170">
        <v>0</v>
      </c>
      <c r="AN63" s="170">
        <v>0</v>
      </c>
      <c r="AO63" s="170">
        <v>1074044</v>
      </c>
      <c r="AP63" s="170">
        <v>147745.34400579263</v>
      </c>
      <c r="AQ63" s="170">
        <v>134118</v>
      </c>
      <c r="AR63" s="170">
        <v>126692.61355125453</v>
      </c>
      <c r="AS63" s="310">
        <v>1355907.3440057926</v>
      </c>
      <c r="AT63" s="170">
        <v>1355907.3440057924</v>
      </c>
      <c r="AU63" s="170">
        <v>0</v>
      </c>
      <c r="AV63" s="170">
        <v>1221789.3440057926</v>
      </c>
      <c r="AW63" s="170">
        <v>3100.9881827558188</v>
      </c>
      <c r="AX63" s="170">
        <v>3117.1676172920752</v>
      </c>
      <c r="AY63" s="171">
        <v>-5.1904281458921625E-3</v>
      </c>
      <c r="AZ63" s="171">
        <v>0</v>
      </c>
      <c r="BA63" s="170">
        <v>0</v>
      </c>
      <c r="BB63" s="310">
        <v>1355907.3440057926</v>
      </c>
      <c r="BC63" s="310">
        <v>3441.3891979842451</v>
      </c>
      <c r="BD63" s="171">
        <v>-1.7624685572510734E-2</v>
      </c>
      <c r="BE63" s="170">
        <v>-11922.439999999999</v>
      </c>
      <c r="BF63" s="170">
        <v>1343984.9040057927</v>
      </c>
      <c r="BG63" s="170">
        <v>-6548.2800000000007</v>
      </c>
      <c r="BH63" s="170">
        <v>1337436.6240057927</v>
      </c>
      <c r="BI63" s="311">
        <v>6002.5530883925294</v>
      </c>
      <c r="BK63" s="296" t="str">
        <f t="shared" si="0"/>
        <v>333 - Trimley St Mary Primary School</v>
      </c>
    </row>
    <row r="64" spans="1:63" ht="15" x14ac:dyDescent="0.25">
      <c r="A64" s="304">
        <v>332</v>
      </c>
      <c r="B64" s="308">
        <v>124614</v>
      </c>
      <c r="C64" s="308">
        <v>9352118</v>
      </c>
      <c r="D64" s="309" t="s">
        <v>696</v>
      </c>
      <c r="E64" s="170">
        <v>553378</v>
      </c>
      <c r="F64" s="170">
        <v>0</v>
      </c>
      <c r="G64" s="170">
        <v>0</v>
      </c>
      <c r="H64" s="170">
        <v>6400.0000000000018</v>
      </c>
      <c r="I64" s="170">
        <v>0</v>
      </c>
      <c r="J64" s="170">
        <v>153.16809045226123</v>
      </c>
      <c r="K64" s="170">
        <v>7017.8834170854234</v>
      </c>
      <c r="L64" s="170">
        <v>1141.7984924623108</v>
      </c>
      <c r="M64" s="170">
        <v>0</v>
      </c>
      <c r="N64" s="170">
        <v>0</v>
      </c>
      <c r="O64" s="170">
        <v>0</v>
      </c>
      <c r="P64" s="170">
        <v>0</v>
      </c>
      <c r="Q64" s="170">
        <v>0</v>
      </c>
      <c r="R64" s="170">
        <v>0</v>
      </c>
      <c r="S64" s="170">
        <v>0</v>
      </c>
      <c r="T64" s="170">
        <v>0</v>
      </c>
      <c r="U64" s="170">
        <v>0</v>
      </c>
      <c r="V64" s="170">
        <v>5280.3468208092345</v>
      </c>
      <c r="W64" s="170">
        <v>0</v>
      </c>
      <c r="X64" s="170">
        <v>972.92746113989631</v>
      </c>
      <c r="Y64" s="170">
        <v>29597.468595809842</v>
      </c>
      <c r="Z64" s="170">
        <v>0</v>
      </c>
      <c r="AA64" s="170">
        <v>0</v>
      </c>
      <c r="AB64" s="170">
        <v>0</v>
      </c>
      <c r="AC64" s="170">
        <v>114000</v>
      </c>
      <c r="AD64" s="170">
        <v>0</v>
      </c>
      <c r="AE64" s="170">
        <v>0</v>
      </c>
      <c r="AF64" s="170">
        <v>0</v>
      </c>
      <c r="AG64" s="170">
        <v>13292.25</v>
      </c>
      <c r="AH64" s="170">
        <v>0</v>
      </c>
      <c r="AI64" s="170">
        <v>0</v>
      </c>
      <c r="AJ64" s="170">
        <v>0</v>
      </c>
      <c r="AK64" s="170">
        <v>0</v>
      </c>
      <c r="AL64" s="170">
        <v>0</v>
      </c>
      <c r="AM64" s="170">
        <v>0</v>
      </c>
      <c r="AN64" s="170">
        <v>0</v>
      </c>
      <c r="AO64" s="170">
        <v>553378</v>
      </c>
      <c r="AP64" s="170">
        <v>50563.592877758972</v>
      </c>
      <c r="AQ64" s="170">
        <v>127292.25</v>
      </c>
      <c r="AR64" s="170">
        <v>46951.693595809833</v>
      </c>
      <c r="AS64" s="310">
        <v>731233.84287775902</v>
      </c>
      <c r="AT64" s="170">
        <v>731233.84287775878</v>
      </c>
      <c r="AU64" s="170">
        <v>0</v>
      </c>
      <c r="AV64" s="170">
        <v>603941.59287775902</v>
      </c>
      <c r="AW64" s="170">
        <v>2975.0817383140839</v>
      </c>
      <c r="AX64" s="170">
        <v>2970.3323148176455</v>
      </c>
      <c r="AY64" s="171">
        <v>1.5989535826498645E-3</v>
      </c>
      <c r="AZ64" s="171">
        <v>0</v>
      </c>
      <c r="BA64" s="170">
        <v>0</v>
      </c>
      <c r="BB64" s="310">
        <v>731233.84287775902</v>
      </c>
      <c r="BC64" s="310">
        <v>3602.1371570332958</v>
      </c>
      <c r="BD64" s="171">
        <v>-1.4481966694198878E-2</v>
      </c>
      <c r="BE64" s="170">
        <v>-6142.78</v>
      </c>
      <c r="BF64" s="170">
        <v>725091.06287775899</v>
      </c>
      <c r="BG64" s="170">
        <v>-3373.86</v>
      </c>
      <c r="BH64" s="170">
        <v>721717.202877759</v>
      </c>
      <c r="BI64" s="311">
        <v>2993.1011698297607</v>
      </c>
      <c r="BK64" s="296" t="str">
        <f t="shared" si="0"/>
        <v>332 - Trimley St Martin Primary</v>
      </c>
    </row>
    <row r="65" spans="1:63" ht="15" x14ac:dyDescent="0.25">
      <c r="A65" s="304">
        <v>337</v>
      </c>
      <c r="B65" s="308">
        <v>124615</v>
      </c>
      <c r="C65" s="308">
        <v>9352121</v>
      </c>
      <c r="D65" s="309" t="s">
        <v>346</v>
      </c>
      <c r="E65" s="170">
        <v>288956</v>
      </c>
      <c r="F65" s="170">
        <v>0</v>
      </c>
      <c r="G65" s="170">
        <v>0</v>
      </c>
      <c r="H65" s="170">
        <v>1600.0000000000011</v>
      </c>
      <c r="I65" s="170">
        <v>0</v>
      </c>
      <c r="J65" s="170">
        <v>1501.4999999999995</v>
      </c>
      <c r="K65" s="170">
        <v>5405.3999999999805</v>
      </c>
      <c r="L65" s="170">
        <v>0</v>
      </c>
      <c r="M65" s="170">
        <v>2329.6000000000013</v>
      </c>
      <c r="N65" s="170">
        <v>1242.1499999999996</v>
      </c>
      <c r="O65" s="170">
        <v>0</v>
      </c>
      <c r="P65" s="170">
        <v>0</v>
      </c>
      <c r="Q65" s="170">
        <v>0</v>
      </c>
      <c r="R65" s="170">
        <v>0</v>
      </c>
      <c r="S65" s="170">
        <v>0</v>
      </c>
      <c r="T65" s="170">
        <v>0</v>
      </c>
      <c r="U65" s="170">
        <v>0</v>
      </c>
      <c r="V65" s="170">
        <v>0</v>
      </c>
      <c r="W65" s="170">
        <v>0</v>
      </c>
      <c r="X65" s="170">
        <v>0</v>
      </c>
      <c r="Y65" s="170">
        <v>14279.5207130694</v>
      </c>
      <c r="Z65" s="170">
        <v>0</v>
      </c>
      <c r="AA65" s="170">
        <v>0</v>
      </c>
      <c r="AB65" s="170">
        <v>0</v>
      </c>
      <c r="AC65" s="170">
        <v>114000</v>
      </c>
      <c r="AD65" s="170">
        <v>29238.985313751666</v>
      </c>
      <c r="AE65" s="170">
        <v>0</v>
      </c>
      <c r="AF65" s="170">
        <v>0</v>
      </c>
      <c r="AG65" s="170">
        <v>6412.58</v>
      </c>
      <c r="AH65" s="170">
        <v>0</v>
      </c>
      <c r="AI65" s="170">
        <v>0</v>
      </c>
      <c r="AJ65" s="170">
        <v>0</v>
      </c>
      <c r="AK65" s="170">
        <v>0</v>
      </c>
      <c r="AL65" s="170">
        <v>0</v>
      </c>
      <c r="AM65" s="170">
        <v>0</v>
      </c>
      <c r="AN65" s="170">
        <v>0</v>
      </c>
      <c r="AO65" s="170">
        <v>288956</v>
      </c>
      <c r="AP65" s="170">
        <v>26358.170713069383</v>
      </c>
      <c r="AQ65" s="170">
        <v>149651.56531375166</v>
      </c>
      <c r="AR65" s="170">
        <v>30316.645713069389</v>
      </c>
      <c r="AS65" s="310">
        <v>464965.73602682108</v>
      </c>
      <c r="AT65" s="170">
        <v>464965.73602682108</v>
      </c>
      <c r="AU65" s="170">
        <v>0</v>
      </c>
      <c r="AV65" s="170">
        <v>315314.17071306938</v>
      </c>
      <c r="AW65" s="170">
        <v>2974.661987859145</v>
      </c>
      <c r="AX65" s="170">
        <v>2843.7437399101782</v>
      </c>
      <c r="AY65" s="171">
        <v>4.6037287436139371E-2</v>
      </c>
      <c r="AZ65" s="171">
        <v>-4.052728743613937E-2</v>
      </c>
      <c r="BA65" s="170">
        <v>-12216.417313858545</v>
      </c>
      <c r="BB65" s="310">
        <v>452749.31871296256</v>
      </c>
      <c r="BC65" s="310">
        <v>4271.2199878581378</v>
      </c>
      <c r="BD65" s="171">
        <v>-1.9839020809945263E-2</v>
      </c>
      <c r="BE65" s="170">
        <v>-3207.56</v>
      </c>
      <c r="BF65" s="170">
        <v>449541.75871296256</v>
      </c>
      <c r="BG65" s="170">
        <v>-1761.72</v>
      </c>
      <c r="BH65" s="170">
        <v>447780.03871296259</v>
      </c>
      <c r="BI65" s="311">
        <v>1500.283895230544</v>
      </c>
      <c r="BK65" s="296" t="str">
        <f t="shared" si="0"/>
        <v>337 - Waldringfield Primary School</v>
      </c>
    </row>
    <row r="66" spans="1:63" ht="15" x14ac:dyDescent="0.25">
      <c r="A66" s="304">
        <v>109</v>
      </c>
      <c r="B66" s="308">
        <v>124616</v>
      </c>
      <c r="C66" s="308">
        <v>9352122</v>
      </c>
      <c r="D66" s="309" t="s">
        <v>247</v>
      </c>
      <c r="E66" s="170">
        <v>226258</v>
      </c>
      <c r="F66" s="170">
        <v>0</v>
      </c>
      <c r="G66" s="170">
        <v>0</v>
      </c>
      <c r="H66" s="170">
        <v>4400.0000000000091</v>
      </c>
      <c r="I66" s="170">
        <v>0</v>
      </c>
      <c r="J66" s="170">
        <v>153.85740740740766</v>
      </c>
      <c r="K66" s="170">
        <v>0</v>
      </c>
      <c r="L66" s="170">
        <v>0</v>
      </c>
      <c r="M66" s="170">
        <v>0</v>
      </c>
      <c r="N66" s="170">
        <v>0</v>
      </c>
      <c r="O66" s="170">
        <v>0</v>
      </c>
      <c r="P66" s="170">
        <v>0</v>
      </c>
      <c r="Q66" s="170">
        <v>0</v>
      </c>
      <c r="R66" s="170">
        <v>0</v>
      </c>
      <c r="S66" s="170">
        <v>0</v>
      </c>
      <c r="T66" s="170">
        <v>0</v>
      </c>
      <c r="U66" s="170">
        <v>0</v>
      </c>
      <c r="V66" s="170">
        <v>1778.5714285714303</v>
      </c>
      <c r="W66" s="170">
        <v>0</v>
      </c>
      <c r="X66" s="170">
        <v>971.83544303797476</v>
      </c>
      <c r="Y66" s="170">
        <v>15379.969228039017</v>
      </c>
      <c r="Z66" s="170">
        <v>0</v>
      </c>
      <c r="AA66" s="170">
        <v>0</v>
      </c>
      <c r="AB66" s="170">
        <v>0</v>
      </c>
      <c r="AC66" s="170">
        <v>114000</v>
      </c>
      <c r="AD66" s="170">
        <v>44592.790387182904</v>
      </c>
      <c r="AE66" s="170">
        <v>0</v>
      </c>
      <c r="AF66" s="170">
        <v>0</v>
      </c>
      <c r="AG66" s="170">
        <v>3777.59</v>
      </c>
      <c r="AH66" s="170">
        <v>0</v>
      </c>
      <c r="AI66" s="170">
        <v>0</v>
      </c>
      <c r="AJ66" s="170">
        <v>0</v>
      </c>
      <c r="AK66" s="170">
        <v>0</v>
      </c>
      <c r="AL66" s="170">
        <v>0</v>
      </c>
      <c r="AM66" s="170">
        <v>0</v>
      </c>
      <c r="AN66" s="170">
        <v>0</v>
      </c>
      <c r="AO66" s="170">
        <v>226258</v>
      </c>
      <c r="AP66" s="170">
        <v>22684.23350705584</v>
      </c>
      <c r="AQ66" s="170">
        <v>162370.3803871829</v>
      </c>
      <c r="AR66" s="170">
        <v>27654.697931742725</v>
      </c>
      <c r="AS66" s="310">
        <v>411312.61389423872</v>
      </c>
      <c r="AT66" s="170">
        <v>411312.61389423872</v>
      </c>
      <c r="AU66" s="170">
        <v>0</v>
      </c>
      <c r="AV66" s="170">
        <v>248942.23350705582</v>
      </c>
      <c r="AW66" s="170">
        <v>2999.3040181572992</v>
      </c>
      <c r="AX66" s="170">
        <v>2847.3777372111072</v>
      </c>
      <c r="AY66" s="171">
        <v>5.3356559953649761E-2</v>
      </c>
      <c r="AZ66" s="171">
        <v>-4.784655995364976E-2</v>
      </c>
      <c r="BA66" s="170">
        <v>-11307.690057975182</v>
      </c>
      <c r="BB66" s="310">
        <v>400004.92383626354</v>
      </c>
      <c r="BC66" s="310">
        <v>4819.3364317622109</v>
      </c>
      <c r="BD66" s="171">
        <v>-4.1734914049235794E-2</v>
      </c>
      <c r="BE66" s="170">
        <v>-2511.58</v>
      </c>
      <c r="BF66" s="170">
        <v>397493.34383626352</v>
      </c>
      <c r="BG66" s="170">
        <v>-1379.46</v>
      </c>
      <c r="BH66" s="170">
        <v>396113.8838362635</v>
      </c>
      <c r="BI66" s="311">
        <v>1126.6508219840714</v>
      </c>
      <c r="BK66" s="296" t="str">
        <f t="shared" si="0"/>
        <v>109 - Wenhaston Primary School</v>
      </c>
    </row>
    <row r="67" spans="1:63" ht="15" x14ac:dyDescent="0.25">
      <c r="A67" s="304">
        <v>339</v>
      </c>
      <c r="B67" s="308">
        <v>124618</v>
      </c>
      <c r="C67" s="308">
        <v>9352124</v>
      </c>
      <c r="D67" s="309" t="s">
        <v>348</v>
      </c>
      <c r="E67" s="170">
        <v>291682</v>
      </c>
      <c r="F67" s="170">
        <v>0</v>
      </c>
      <c r="G67" s="170">
        <v>0</v>
      </c>
      <c r="H67" s="170">
        <v>799.99999999999875</v>
      </c>
      <c r="I67" s="170">
        <v>0</v>
      </c>
      <c r="J67" s="170">
        <v>300.29999999999956</v>
      </c>
      <c r="K67" s="170">
        <v>0</v>
      </c>
      <c r="L67" s="170">
        <v>0</v>
      </c>
      <c r="M67" s="170">
        <v>2329.5999999999963</v>
      </c>
      <c r="N67" s="170">
        <v>1242.1499999999996</v>
      </c>
      <c r="O67" s="170">
        <v>0</v>
      </c>
      <c r="P67" s="170">
        <v>0</v>
      </c>
      <c r="Q67" s="170">
        <v>0</v>
      </c>
      <c r="R67" s="170">
        <v>0</v>
      </c>
      <c r="S67" s="170">
        <v>0</v>
      </c>
      <c r="T67" s="170">
        <v>0</v>
      </c>
      <c r="U67" s="170">
        <v>0</v>
      </c>
      <c r="V67" s="170">
        <v>0</v>
      </c>
      <c r="W67" s="170">
        <v>0</v>
      </c>
      <c r="X67" s="170">
        <v>0</v>
      </c>
      <c r="Y67" s="170">
        <v>11922.992554347837</v>
      </c>
      <c r="Z67" s="170">
        <v>0</v>
      </c>
      <c r="AA67" s="170">
        <v>0</v>
      </c>
      <c r="AB67" s="170">
        <v>0</v>
      </c>
      <c r="AC67" s="170">
        <v>114000</v>
      </c>
      <c r="AD67" s="170">
        <v>0</v>
      </c>
      <c r="AE67" s="170">
        <v>0</v>
      </c>
      <c r="AF67" s="170">
        <v>0</v>
      </c>
      <c r="AG67" s="170">
        <v>9750.76</v>
      </c>
      <c r="AH67" s="170">
        <v>0</v>
      </c>
      <c r="AI67" s="170">
        <v>0</v>
      </c>
      <c r="AJ67" s="170">
        <v>0</v>
      </c>
      <c r="AK67" s="170">
        <v>0</v>
      </c>
      <c r="AL67" s="170">
        <v>0</v>
      </c>
      <c r="AM67" s="170">
        <v>0</v>
      </c>
      <c r="AN67" s="170">
        <v>0</v>
      </c>
      <c r="AO67" s="170">
        <v>291682</v>
      </c>
      <c r="AP67" s="170">
        <v>16595.04255434783</v>
      </c>
      <c r="AQ67" s="170">
        <v>123750.76</v>
      </c>
      <c r="AR67" s="170">
        <v>24256.817554347832</v>
      </c>
      <c r="AS67" s="310">
        <v>432027.80255434784</v>
      </c>
      <c r="AT67" s="170">
        <v>432027.80255434784</v>
      </c>
      <c r="AU67" s="170">
        <v>0</v>
      </c>
      <c r="AV67" s="170">
        <v>308277.04255434783</v>
      </c>
      <c r="AW67" s="170">
        <v>2881.0938556481105</v>
      </c>
      <c r="AX67" s="170">
        <v>2875.2139468548371</v>
      </c>
      <c r="AY67" s="171">
        <v>2.0450334834057854E-3</v>
      </c>
      <c r="AZ67" s="171">
        <v>0</v>
      </c>
      <c r="BA67" s="170">
        <v>0</v>
      </c>
      <c r="BB67" s="310">
        <v>432027.80255434784</v>
      </c>
      <c r="BC67" s="310">
        <v>4037.6430145266154</v>
      </c>
      <c r="BD67" s="171">
        <v>-8.5472309041250139E-3</v>
      </c>
      <c r="BE67" s="170">
        <v>-3237.8199999999997</v>
      </c>
      <c r="BF67" s="170">
        <v>428789.98255434784</v>
      </c>
      <c r="BG67" s="170">
        <v>-1778.3400000000001</v>
      </c>
      <c r="BH67" s="170">
        <v>427011.64255434781</v>
      </c>
      <c r="BI67" s="311">
        <v>1592.73108024215</v>
      </c>
      <c r="BK67" s="296" t="str">
        <f t="shared" si="0"/>
        <v>339 - Witnesham Primary School</v>
      </c>
    </row>
    <row r="68" spans="1:63" ht="15" x14ac:dyDescent="0.25">
      <c r="A68" s="304">
        <v>342</v>
      </c>
      <c r="B68" s="308">
        <v>124619</v>
      </c>
      <c r="C68" s="308">
        <v>9352125</v>
      </c>
      <c r="D68" s="309" t="s">
        <v>350</v>
      </c>
      <c r="E68" s="170">
        <v>569734</v>
      </c>
      <c r="F68" s="170">
        <v>0</v>
      </c>
      <c r="G68" s="170">
        <v>0</v>
      </c>
      <c r="H68" s="170">
        <v>7599.9999999999982</v>
      </c>
      <c r="I68" s="170">
        <v>0</v>
      </c>
      <c r="J68" s="170">
        <v>1051.0500000000006</v>
      </c>
      <c r="K68" s="170">
        <v>0</v>
      </c>
      <c r="L68" s="170">
        <v>0</v>
      </c>
      <c r="M68" s="170">
        <v>2329.5999999999995</v>
      </c>
      <c r="N68" s="170">
        <v>0</v>
      </c>
      <c r="O68" s="170">
        <v>0</v>
      </c>
      <c r="P68" s="170">
        <v>0</v>
      </c>
      <c r="Q68" s="170">
        <v>0</v>
      </c>
      <c r="R68" s="170">
        <v>0</v>
      </c>
      <c r="S68" s="170">
        <v>0</v>
      </c>
      <c r="T68" s="170">
        <v>0</v>
      </c>
      <c r="U68" s="170">
        <v>0</v>
      </c>
      <c r="V68" s="170">
        <v>7044.9438202247347</v>
      </c>
      <c r="W68" s="170">
        <v>0</v>
      </c>
      <c r="X68" s="170">
        <v>0</v>
      </c>
      <c r="Y68" s="170">
        <v>38038.031634422267</v>
      </c>
      <c r="Z68" s="170">
        <v>0</v>
      </c>
      <c r="AA68" s="170">
        <v>0</v>
      </c>
      <c r="AB68" s="170">
        <v>0</v>
      </c>
      <c r="AC68" s="170">
        <v>114000</v>
      </c>
      <c r="AD68" s="170">
        <v>0</v>
      </c>
      <c r="AE68" s="170">
        <v>0</v>
      </c>
      <c r="AF68" s="170">
        <v>0</v>
      </c>
      <c r="AG68" s="170">
        <v>28500.5</v>
      </c>
      <c r="AH68" s="170">
        <v>0</v>
      </c>
      <c r="AI68" s="170">
        <v>0</v>
      </c>
      <c r="AJ68" s="170">
        <v>0</v>
      </c>
      <c r="AK68" s="170">
        <v>0</v>
      </c>
      <c r="AL68" s="170">
        <v>0</v>
      </c>
      <c r="AM68" s="170">
        <v>0</v>
      </c>
      <c r="AN68" s="170">
        <v>0</v>
      </c>
      <c r="AO68" s="170">
        <v>569734</v>
      </c>
      <c r="AP68" s="170">
        <v>56063.625454647001</v>
      </c>
      <c r="AQ68" s="170">
        <v>142500.5</v>
      </c>
      <c r="AR68" s="170">
        <v>53526.156634422267</v>
      </c>
      <c r="AS68" s="310">
        <v>768298.125454647</v>
      </c>
      <c r="AT68" s="170">
        <v>768298.125454647</v>
      </c>
      <c r="AU68" s="170">
        <v>0</v>
      </c>
      <c r="AV68" s="170">
        <v>625797.625454647</v>
      </c>
      <c r="AW68" s="170">
        <v>2994.2470117447224</v>
      </c>
      <c r="AX68" s="170">
        <v>2971.4527023788687</v>
      </c>
      <c r="AY68" s="171">
        <v>7.6710995088715827E-3</v>
      </c>
      <c r="AZ68" s="171">
        <v>-2.1610995088715826E-3</v>
      </c>
      <c r="BA68" s="170">
        <v>-1342.1154399309371</v>
      </c>
      <c r="BB68" s="310">
        <v>766956.01001471607</v>
      </c>
      <c r="BC68" s="310">
        <v>3669.6459809316557</v>
      </c>
      <c r="BD68" s="171">
        <v>-9.5387165936311469E-3</v>
      </c>
      <c r="BE68" s="170">
        <v>-6324.3399999999992</v>
      </c>
      <c r="BF68" s="170">
        <v>760631.6700147161</v>
      </c>
      <c r="BG68" s="170">
        <v>-3473.5800000000004</v>
      </c>
      <c r="BH68" s="170">
        <v>757158.09001471614</v>
      </c>
      <c r="BI68" s="311">
        <v>3135.3195242262623</v>
      </c>
      <c r="BK68" s="296" t="str">
        <f t="shared" si="0"/>
        <v>342 - Woodbridge Primary School</v>
      </c>
    </row>
    <row r="69" spans="1:63" ht="15" x14ac:dyDescent="0.25">
      <c r="A69" s="304">
        <v>115</v>
      </c>
      <c r="B69" s="308">
        <v>124620</v>
      </c>
      <c r="C69" s="308">
        <v>9352126</v>
      </c>
      <c r="D69" s="309" t="s">
        <v>253</v>
      </c>
      <c r="E69" s="170">
        <v>267148</v>
      </c>
      <c r="F69" s="170">
        <v>0</v>
      </c>
      <c r="G69" s="170">
        <v>0</v>
      </c>
      <c r="H69" s="170">
        <v>1599.9999999999982</v>
      </c>
      <c r="I69" s="170">
        <v>0</v>
      </c>
      <c r="J69" s="170">
        <v>300.29999999999967</v>
      </c>
      <c r="K69" s="170">
        <v>0</v>
      </c>
      <c r="L69" s="170">
        <v>3357.9000000000019</v>
      </c>
      <c r="M69" s="170">
        <v>0</v>
      </c>
      <c r="N69" s="170">
        <v>0</v>
      </c>
      <c r="O69" s="170">
        <v>0</v>
      </c>
      <c r="P69" s="170">
        <v>0</v>
      </c>
      <c r="Q69" s="170">
        <v>0</v>
      </c>
      <c r="R69" s="170">
        <v>0</v>
      </c>
      <c r="S69" s="170">
        <v>0</v>
      </c>
      <c r="T69" s="170">
        <v>0</v>
      </c>
      <c r="U69" s="170">
        <v>0</v>
      </c>
      <c r="V69" s="170">
        <v>0</v>
      </c>
      <c r="W69" s="170">
        <v>0</v>
      </c>
      <c r="X69" s="170">
        <v>915.6565656565657</v>
      </c>
      <c r="Y69" s="170">
        <v>10783.778313252998</v>
      </c>
      <c r="Z69" s="170">
        <v>0</v>
      </c>
      <c r="AA69" s="170">
        <v>0</v>
      </c>
      <c r="AB69" s="170">
        <v>0</v>
      </c>
      <c r="AC69" s="170">
        <v>114000</v>
      </c>
      <c r="AD69" s="170">
        <v>0</v>
      </c>
      <c r="AE69" s="170">
        <v>0</v>
      </c>
      <c r="AF69" s="170">
        <v>0</v>
      </c>
      <c r="AG69" s="170">
        <v>6179.39</v>
      </c>
      <c r="AH69" s="170">
        <v>0</v>
      </c>
      <c r="AI69" s="170">
        <v>0</v>
      </c>
      <c r="AJ69" s="170">
        <v>0</v>
      </c>
      <c r="AK69" s="170">
        <v>0</v>
      </c>
      <c r="AL69" s="170">
        <v>0</v>
      </c>
      <c r="AM69" s="170">
        <v>0</v>
      </c>
      <c r="AN69" s="170">
        <v>0</v>
      </c>
      <c r="AO69" s="170">
        <v>267148</v>
      </c>
      <c r="AP69" s="170">
        <v>16957.634878909565</v>
      </c>
      <c r="AQ69" s="170">
        <v>120179.39</v>
      </c>
      <c r="AR69" s="170">
        <v>23410.678313252996</v>
      </c>
      <c r="AS69" s="310">
        <v>404285.02487890958</v>
      </c>
      <c r="AT69" s="170">
        <v>404285.02487890958</v>
      </c>
      <c r="AU69" s="170">
        <v>0</v>
      </c>
      <c r="AV69" s="170">
        <v>284105.63487890956</v>
      </c>
      <c r="AW69" s="170">
        <v>2899.0370906011181</v>
      </c>
      <c r="AX69" s="170">
        <v>2927.6443765666936</v>
      </c>
      <c r="AY69" s="171">
        <v>-9.7714347393257801E-3</v>
      </c>
      <c r="AZ69" s="171">
        <v>0</v>
      </c>
      <c r="BA69" s="170">
        <v>0</v>
      </c>
      <c r="BB69" s="310">
        <v>404285.02487890958</v>
      </c>
      <c r="BC69" s="310">
        <v>4125.357396723567</v>
      </c>
      <c r="BD69" s="171">
        <v>-1.1127685583149027E-2</v>
      </c>
      <c r="BE69" s="170">
        <v>-2965.48</v>
      </c>
      <c r="BF69" s="170">
        <v>401319.5448789096</v>
      </c>
      <c r="BG69" s="170">
        <v>-1628.76</v>
      </c>
      <c r="BH69" s="170">
        <v>399690.78487890959</v>
      </c>
      <c r="BI69" s="311">
        <v>1513.6566964640531</v>
      </c>
      <c r="BK69" s="296" t="str">
        <f t="shared" si="0"/>
        <v>115 - Wortham Primary School</v>
      </c>
    </row>
    <row r="70" spans="1:63" ht="15" x14ac:dyDescent="0.25">
      <c r="A70" s="304">
        <v>502</v>
      </c>
      <c r="B70" s="308">
        <v>124622</v>
      </c>
      <c r="C70" s="308">
        <v>9352129</v>
      </c>
      <c r="D70" s="309" t="s">
        <v>695</v>
      </c>
      <c r="E70" s="170">
        <v>507036</v>
      </c>
      <c r="F70" s="170">
        <v>0</v>
      </c>
      <c r="G70" s="170">
        <v>0</v>
      </c>
      <c r="H70" s="170">
        <v>18000.000000000018</v>
      </c>
      <c r="I70" s="170">
        <v>0</v>
      </c>
      <c r="J70" s="170">
        <v>10960.950000000003</v>
      </c>
      <c r="K70" s="170">
        <v>21130.200000000026</v>
      </c>
      <c r="L70" s="170">
        <v>5596.4999999999936</v>
      </c>
      <c r="M70" s="170">
        <v>0</v>
      </c>
      <c r="N70" s="170">
        <v>0</v>
      </c>
      <c r="O70" s="170">
        <v>0</v>
      </c>
      <c r="P70" s="170">
        <v>0</v>
      </c>
      <c r="Q70" s="170">
        <v>0</v>
      </c>
      <c r="R70" s="170">
        <v>0</v>
      </c>
      <c r="S70" s="170">
        <v>0</v>
      </c>
      <c r="T70" s="170">
        <v>0</v>
      </c>
      <c r="U70" s="170">
        <v>0</v>
      </c>
      <c r="V70" s="170">
        <v>4894.7368421052606</v>
      </c>
      <c r="W70" s="170">
        <v>0</v>
      </c>
      <c r="X70" s="170">
        <v>0</v>
      </c>
      <c r="Y70" s="170">
        <v>46864.053250773955</v>
      </c>
      <c r="Z70" s="170">
        <v>0</v>
      </c>
      <c r="AA70" s="170">
        <v>0</v>
      </c>
      <c r="AB70" s="170">
        <v>0</v>
      </c>
      <c r="AC70" s="170">
        <v>114000</v>
      </c>
      <c r="AD70" s="170">
        <v>0</v>
      </c>
      <c r="AE70" s="170">
        <v>0</v>
      </c>
      <c r="AF70" s="170">
        <v>0</v>
      </c>
      <c r="AG70" s="170">
        <v>11798.17</v>
      </c>
      <c r="AH70" s="170">
        <v>0</v>
      </c>
      <c r="AI70" s="170">
        <v>0</v>
      </c>
      <c r="AJ70" s="170">
        <v>0</v>
      </c>
      <c r="AK70" s="170">
        <v>0</v>
      </c>
      <c r="AL70" s="170">
        <v>0</v>
      </c>
      <c r="AM70" s="170">
        <v>0</v>
      </c>
      <c r="AN70" s="170">
        <v>0</v>
      </c>
      <c r="AO70" s="170">
        <v>507036</v>
      </c>
      <c r="AP70" s="170">
        <v>107446.44009287926</v>
      </c>
      <c r="AQ70" s="170">
        <v>125798.17</v>
      </c>
      <c r="AR70" s="170">
        <v>84705.67825077397</v>
      </c>
      <c r="AS70" s="310">
        <v>740280.61009287927</v>
      </c>
      <c r="AT70" s="170">
        <v>740280.61009287927</v>
      </c>
      <c r="AU70" s="170">
        <v>0</v>
      </c>
      <c r="AV70" s="170">
        <v>614482.44009287923</v>
      </c>
      <c r="AW70" s="170">
        <v>3303.6690327574152</v>
      </c>
      <c r="AX70" s="170">
        <v>3376.8289451552519</v>
      </c>
      <c r="AY70" s="171">
        <v>-2.1665270461152464E-2</v>
      </c>
      <c r="AZ70" s="171">
        <v>6.6652704611524644E-3</v>
      </c>
      <c r="BA70" s="170">
        <v>4186.3909490144761</v>
      </c>
      <c r="BB70" s="310">
        <v>744467.00104189373</v>
      </c>
      <c r="BC70" s="310">
        <v>4002.5107582897513</v>
      </c>
      <c r="BD70" s="171">
        <v>-2.7319024283068982E-3</v>
      </c>
      <c r="BE70" s="170">
        <v>-5628.36</v>
      </c>
      <c r="BF70" s="170">
        <v>738838.64104189374</v>
      </c>
      <c r="BG70" s="170">
        <v>-3091.32</v>
      </c>
      <c r="BH70" s="170">
        <v>735747.3210418938</v>
      </c>
      <c r="BI70" s="311">
        <v>3634.3120883285264</v>
      </c>
      <c r="BK70" s="296" t="str">
        <f t="shared" ref="BK70:BK133" si="1">A70&amp;" - "&amp;D70</f>
        <v>502 - Chilton Community Primary</v>
      </c>
    </row>
    <row r="71" spans="1:63" ht="15" x14ac:dyDescent="0.25">
      <c r="A71" s="304">
        <v>229</v>
      </c>
      <c r="B71" s="308">
        <v>124624</v>
      </c>
      <c r="C71" s="308">
        <v>9352131</v>
      </c>
      <c r="D71" s="309" t="s">
        <v>279</v>
      </c>
      <c r="E71" s="170">
        <v>951374</v>
      </c>
      <c r="F71" s="170">
        <v>0</v>
      </c>
      <c r="G71" s="170">
        <v>0</v>
      </c>
      <c r="H71" s="170">
        <v>12000.000000000004</v>
      </c>
      <c r="I71" s="170">
        <v>0</v>
      </c>
      <c r="J71" s="170">
        <v>2552.5499999999997</v>
      </c>
      <c r="K71" s="170">
        <v>20147.399999999954</v>
      </c>
      <c r="L71" s="170">
        <v>42533.399999999863</v>
      </c>
      <c r="M71" s="170">
        <v>0</v>
      </c>
      <c r="N71" s="170">
        <v>0</v>
      </c>
      <c r="O71" s="170">
        <v>0</v>
      </c>
      <c r="P71" s="170">
        <v>0</v>
      </c>
      <c r="Q71" s="170">
        <v>0</v>
      </c>
      <c r="R71" s="170">
        <v>0</v>
      </c>
      <c r="S71" s="170">
        <v>0</v>
      </c>
      <c r="T71" s="170">
        <v>0</v>
      </c>
      <c r="U71" s="170">
        <v>0</v>
      </c>
      <c r="V71" s="170">
        <v>0</v>
      </c>
      <c r="W71" s="170">
        <v>0</v>
      </c>
      <c r="X71" s="170">
        <v>930.33141210374629</v>
      </c>
      <c r="Y71" s="170">
        <v>69845.434883720998</v>
      </c>
      <c r="Z71" s="170">
        <v>0</v>
      </c>
      <c r="AA71" s="170">
        <v>0</v>
      </c>
      <c r="AB71" s="170">
        <v>0</v>
      </c>
      <c r="AC71" s="170">
        <v>114000</v>
      </c>
      <c r="AD71" s="170">
        <v>0</v>
      </c>
      <c r="AE71" s="170">
        <v>0</v>
      </c>
      <c r="AF71" s="170">
        <v>0</v>
      </c>
      <c r="AG71" s="170">
        <v>15447.75</v>
      </c>
      <c r="AH71" s="170">
        <v>0</v>
      </c>
      <c r="AI71" s="170">
        <v>0</v>
      </c>
      <c r="AJ71" s="170">
        <v>0</v>
      </c>
      <c r="AK71" s="170">
        <v>0</v>
      </c>
      <c r="AL71" s="170">
        <v>0</v>
      </c>
      <c r="AM71" s="170">
        <v>0</v>
      </c>
      <c r="AN71" s="170">
        <v>0</v>
      </c>
      <c r="AO71" s="170">
        <v>951374</v>
      </c>
      <c r="AP71" s="170">
        <v>148009.11629582455</v>
      </c>
      <c r="AQ71" s="170">
        <v>129447.75</v>
      </c>
      <c r="AR71" s="170">
        <v>118459.9098837209</v>
      </c>
      <c r="AS71" s="310">
        <v>1228830.8662958245</v>
      </c>
      <c r="AT71" s="170">
        <v>1228830.8662958245</v>
      </c>
      <c r="AU71" s="170">
        <v>0</v>
      </c>
      <c r="AV71" s="170">
        <v>1099383.1162958245</v>
      </c>
      <c r="AW71" s="170">
        <v>3150.0948890997838</v>
      </c>
      <c r="AX71" s="170">
        <v>3045.9594428065247</v>
      </c>
      <c r="AY71" s="171">
        <v>3.418806069108702E-2</v>
      </c>
      <c r="AZ71" s="171">
        <v>-2.8678060691087019E-2</v>
      </c>
      <c r="BA71" s="170">
        <v>-30485.921207424897</v>
      </c>
      <c r="BB71" s="310">
        <v>1198344.9450883996</v>
      </c>
      <c r="BC71" s="310">
        <v>3433.6531377891106</v>
      </c>
      <c r="BD71" s="171">
        <v>-1.5322993131506868E-3</v>
      </c>
      <c r="BE71" s="170">
        <v>-10560.74</v>
      </c>
      <c r="BF71" s="170">
        <v>1187784.2050883996</v>
      </c>
      <c r="BG71" s="170">
        <v>-5800.38</v>
      </c>
      <c r="BH71" s="170">
        <v>1181983.8250883997</v>
      </c>
      <c r="BI71" s="311">
        <v>5544.0380317488398</v>
      </c>
      <c r="BK71" s="296" t="str">
        <f t="shared" si="1"/>
        <v>229 - Colneis Junior School</v>
      </c>
    </row>
    <row r="72" spans="1:63" ht="15" x14ac:dyDescent="0.25">
      <c r="A72" s="304">
        <v>313</v>
      </c>
      <c r="B72" s="308">
        <v>124625</v>
      </c>
      <c r="C72" s="308">
        <v>9352132</v>
      </c>
      <c r="D72" s="309" t="s">
        <v>331</v>
      </c>
      <c r="E72" s="170">
        <v>1210344</v>
      </c>
      <c r="F72" s="170">
        <v>0</v>
      </c>
      <c r="G72" s="170">
        <v>0</v>
      </c>
      <c r="H72" s="170">
        <v>9845.6289978677996</v>
      </c>
      <c r="I72" s="170">
        <v>0</v>
      </c>
      <c r="J72" s="170">
        <v>284.29253731343306</v>
      </c>
      <c r="K72" s="170">
        <v>1395.6179104477601</v>
      </c>
      <c r="L72" s="170">
        <v>2119.2716417910465</v>
      </c>
      <c r="M72" s="170">
        <v>3308.1313432835791</v>
      </c>
      <c r="N72" s="170">
        <v>0</v>
      </c>
      <c r="O72" s="170">
        <v>0</v>
      </c>
      <c r="P72" s="170">
        <v>0</v>
      </c>
      <c r="Q72" s="170">
        <v>0</v>
      </c>
      <c r="R72" s="170">
        <v>0</v>
      </c>
      <c r="S72" s="170">
        <v>0</v>
      </c>
      <c r="T72" s="170">
        <v>0</v>
      </c>
      <c r="U72" s="170">
        <v>0</v>
      </c>
      <c r="V72" s="170">
        <v>8141.8092909535289</v>
      </c>
      <c r="W72" s="170">
        <v>0</v>
      </c>
      <c r="X72" s="170">
        <v>871.9745222929937</v>
      </c>
      <c r="Y72" s="170">
        <v>85090.847116352626</v>
      </c>
      <c r="Z72" s="170">
        <v>0</v>
      </c>
      <c r="AA72" s="170">
        <v>0</v>
      </c>
      <c r="AB72" s="170">
        <v>0</v>
      </c>
      <c r="AC72" s="170">
        <v>114000</v>
      </c>
      <c r="AD72" s="170">
        <v>0</v>
      </c>
      <c r="AE72" s="170">
        <v>0</v>
      </c>
      <c r="AF72" s="170">
        <v>0</v>
      </c>
      <c r="AG72" s="170">
        <v>32572</v>
      </c>
      <c r="AH72" s="170">
        <v>0</v>
      </c>
      <c r="AI72" s="170">
        <v>0</v>
      </c>
      <c r="AJ72" s="170">
        <v>0</v>
      </c>
      <c r="AK72" s="170">
        <v>0</v>
      </c>
      <c r="AL72" s="170">
        <v>0</v>
      </c>
      <c r="AM72" s="170">
        <v>0</v>
      </c>
      <c r="AN72" s="170">
        <v>0</v>
      </c>
      <c r="AO72" s="170">
        <v>1210344</v>
      </c>
      <c r="AP72" s="170">
        <v>111057.57336030276</v>
      </c>
      <c r="AQ72" s="170">
        <v>146572</v>
      </c>
      <c r="AR72" s="170">
        <v>103565.11833170443</v>
      </c>
      <c r="AS72" s="310">
        <v>1467973.5733603027</v>
      </c>
      <c r="AT72" s="170">
        <v>1467973.5733603027</v>
      </c>
      <c r="AU72" s="170">
        <v>0</v>
      </c>
      <c r="AV72" s="170">
        <v>1321401.5733603027</v>
      </c>
      <c r="AW72" s="170">
        <v>2976.1296697304115</v>
      </c>
      <c r="AX72" s="170">
        <v>2980.1191583798018</v>
      </c>
      <c r="AY72" s="171">
        <v>-1.3387010509872555E-3</v>
      </c>
      <c r="AZ72" s="171">
        <v>0</v>
      </c>
      <c r="BA72" s="170">
        <v>0</v>
      </c>
      <c r="BB72" s="310">
        <v>1467973.5733603027</v>
      </c>
      <c r="BC72" s="310">
        <v>3306.2467868475287</v>
      </c>
      <c r="BD72" s="171">
        <v>-6.7499207891449364E-3</v>
      </c>
      <c r="BE72" s="170">
        <v>-13435.439999999999</v>
      </c>
      <c r="BF72" s="170">
        <v>1454538.1333603028</v>
      </c>
      <c r="BG72" s="170">
        <v>-7379.2800000000007</v>
      </c>
      <c r="BH72" s="170">
        <v>1447158.8533603027</v>
      </c>
      <c r="BI72" s="311">
        <v>6980.7098793681716</v>
      </c>
      <c r="BK72" s="296" t="str">
        <f t="shared" si="1"/>
        <v>313 - Gorseland Primary School</v>
      </c>
    </row>
    <row r="73" spans="1:63" ht="15" x14ac:dyDescent="0.25">
      <c r="A73" s="304">
        <v>208</v>
      </c>
      <c r="B73" s="308">
        <v>124626</v>
      </c>
      <c r="C73" s="308">
        <v>9352133</v>
      </c>
      <c r="D73" s="309" t="s">
        <v>269</v>
      </c>
      <c r="E73" s="170">
        <v>542474</v>
      </c>
      <c r="F73" s="170">
        <v>0</v>
      </c>
      <c r="G73" s="170">
        <v>0</v>
      </c>
      <c r="H73" s="170">
        <v>8400.0000000000164</v>
      </c>
      <c r="I73" s="170">
        <v>0</v>
      </c>
      <c r="J73" s="170">
        <v>0</v>
      </c>
      <c r="K73" s="170">
        <v>982.79999999999939</v>
      </c>
      <c r="L73" s="170">
        <v>1119.2999999999993</v>
      </c>
      <c r="M73" s="170">
        <v>0</v>
      </c>
      <c r="N73" s="170">
        <v>1242.1499999999992</v>
      </c>
      <c r="O73" s="170">
        <v>0</v>
      </c>
      <c r="P73" s="170">
        <v>0</v>
      </c>
      <c r="Q73" s="170">
        <v>0</v>
      </c>
      <c r="R73" s="170">
        <v>0</v>
      </c>
      <c r="S73" s="170">
        <v>0</v>
      </c>
      <c r="T73" s="170">
        <v>0</v>
      </c>
      <c r="U73" s="170">
        <v>0</v>
      </c>
      <c r="V73" s="170">
        <v>0</v>
      </c>
      <c r="W73" s="170">
        <v>0</v>
      </c>
      <c r="X73" s="170">
        <v>0</v>
      </c>
      <c r="Y73" s="170">
        <v>41027.500295857986</v>
      </c>
      <c r="Z73" s="170">
        <v>0</v>
      </c>
      <c r="AA73" s="170">
        <v>0</v>
      </c>
      <c r="AB73" s="170">
        <v>0</v>
      </c>
      <c r="AC73" s="170">
        <v>114000</v>
      </c>
      <c r="AD73" s="170">
        <v>0</v>
      </c>
      <c r="AE73" s="170">
        <v>0</v>
      </c>
      <c r="AF73" s="170">
        <v>0</v>
      </c>
      <c r="AG73" s="170">
        <v>14849</v>
      </c>
      <c r="AH73" s="170">
        <v>0</v>
      </c>
      <c r="AI73" s="170">
        <v>0</v>
      </c>
      <c r="AJ73" s="170">
        <v>0</v>
      </c>
      <c r="AK73" s="170">
        <v>0</v>
      </c>
      <c r="AL73" s="170">
        <v>0</v>
      </c>
      <c r="AM73" s="170">
        <v>0</v>
      </c>
      <c r="AN73" s="170">
        <v>0</v>
      </c>
      <c r="AO73" s="170">
        <v>542474</v>
      </c>
      <c r="AP73" s="170">
        <v>52771.750295858001</v>
      </c>
      <c r="AQ73" s="170">
        <v>128849</v>
      </c>
      <c r="AR73" s="170">
        <v>56897.425295857989</v>
      </c>
      <c r="AS73" s="310">
        <v>724094.75029585802</v>
      </c>
      <c r="AT73" s="170">
        <v>724094.75029585813</v>
      </c>
      <c r="AU73" s="170">
        <v>0</v>
      </c>
      <c r="AV73" s="170">
        <v>595245.75029585802</v>
      </c>
      <c r="AW73" s="170">
        <v>2991.1846748535577</v>
      </c>
      <c r="AX73" s="170">
        <v>2983.9126270143397</v>
      </c>
      <c r="AY73" s="171">
        <v>2.4370847099817006E-3</v>
      </c>
      <c r="AZ73" s="171">
        <v>0</v>
      </c>
      <c r="BA73" s="170">
        <v>0</v>
      </c>
      <c r="BB73" s="310">
        <v>724094.75029585802</v>
      </c>
      <c r="BC73" s="310">
        <v>3638.6670869138593</v>
      </c>
      <c r="BD73" s="171">
        <v>-4.8888243528151243E-3</v>
      </c>
      <c r="BE73" s="170">
        <v>-6021.74</v>
      </c>
      <c r="BF73" s="170">
        <v>718073.01029585802</v>
      </c>
      <c r="BG73" s="170">
        <v>-3307.38</v>
      </c>
      <c r="BH73" s="170">
        <v>714765.63029585802</v>
      </c>
      <c r="BI73" s="311">
        <v>3101.2395781749933</v>
      </c>
      <c r="BK73" s="296" t="str">
        <f t="shared" si="1"/>
        <v>208 - Brooklands Primary School</v>
      </c>
    </row>
    <row r="74" spans="1:63" ht="15" x14ac:dyDescent="0.25">
      <c r="A74" s="304">
        <v>232</v>
      </c>
      <c r="B74" s="308">
        <v>124627</v>
      </c>
      <c r="C74" s="308">
        <v>9352134</v>
      </c>
      <c r="D74" s="309" t="s">
        <v>282</v>
      </c>
      <c r="E74" s="170">
        <v>539748</v>
      </c>
      <c r="F74" s="170">
        <v>0</v>
      </c>
      <c r="G74" s="170">
        <v>0</v>
      </c>
      <c r="H74" s="170">
        <v>12000.000000000038</v>
      </c>
      <c r="I74" s="170">
        <v>0</v>
      </c>
      <c r="J74" s="170">
        <v>1351.3500000000013</v>
      </c>
      <c r="K74" s="170">
        <v>12776.399999999969</v>
      </c>
      <c r="L74" s="170">
        <v>22385.999999999996</v>
      </c>
      <c r="M74" s="170">
        <v>1164.7999999999997</v>
      </c>
      <c r="N74" s="170">
        <v>0</v>
      </c>
      <c r="O74" s="170">
        <v>0</v>
      </c>
      <c r="P74" s="170">
        <v>0</v>
      </c>
      <c r="Q74" s="170">
        <v>0</v>
      </c>
      <c r="R74" s="170">
        <v>0</v>
      </c>
      <c r="S74" s="170">
        <v>0</v>
      </c>
      <c r="T74" s="170">
        <v>0</v>
      </c>
      <c r="U74" s="170">
        <v>0</v>
      </c>
      <c r="V74" s="170">
        <v>1757.3964497041422</v>
      </c>
      <c r="W74" s="170">
        <v>0</v>
      </c>
      <c r="X74" s="170">
        <v>0</v>
      </c>
      <c r="Y74" s="170">
        <v>41337.576027360097</v>
      </c>
      <c r="Z74" s="170">
        <v>0</v>
      </c>
      <c r="AA74" s="170">
        <v>0</v>
      </c>
      <c r="AB74" s="170">
        <v>0</v>
      </c>
      <c r="AC74" s="170">
        <v>114000</v>
      </c>
      <c r="AD74" s="170">
        <v>0</v>
      </c>
      <c r="AE74" s="170">
        <v>0</v>
      </c>
      <c r="AF74" s="170">
        <v>0</v>
      </c>
      <c r="AG74" s="170">
        <v>10657.75</v>
      </c>
      <c r="AH74" s="170">
        <v>0</v>
      </c>
      <c r="AI74" s="170">
        <v>0</v>
      </c>
      <c r="AJ74" s="170">
        <v>0</v>
      </c>
      <c r="AK74" s="170">
        <v>0</v>
      </c>
      <c r="AL74" s="170">
        <v>0</v>
      </c>
      <c r="AM74" s="170">
        <v>0</v>
      </c>
      <c r="AN74" s="170">
        <v>0</v>
      </c>
      <c r="AO74" s="170">
        <v>539748</v>
      </c>
      <c r="AP74" s="170">
        <v>92773.522477064253</v>
      </c>
      <c r="AQ74" s="170">
        <v>124657.75</v>
      </c>
      <c r="AR74" s="170">
        <v>76174.651027360102</v>
      </c>
      <c r="AS74" s="310">
        <v>757179.27247706428</v>
      </c>
      <c r="AT74" s="170">
        <v>757179.27247706428</v>
      </c>
      <c r="AU74" s="170">
        <v>0</v>
      </c>
      <c r="AV74" s="170">
        <v>632521.52247706428</v>
      </c>
      <c r="AW74" s="170">
        <v>3194.5531438235571</v>
      </c>
      <c r="AX74" s="170">
        <v>3149.0759944962019</v>
      </c>
      <c r="AY74" s="171">
        <v>1.4441426439640663E-2</v>
      </c>
      <c r="AZ74" s="171">
        <v>-8.9314264396406634E-3</v>
      </c>
      <c r="BA74" s="170">
        <v>-5568.896638340857</v>
      </c>
      <c r="BB74" s="310">
        <v>751610.37583872338</v>
      </c>
      <c r="BC74" s="310">
        <v>3796.0119991854717</v>
      </c>
      <c r="BD74" s="171">
        <v>2.1494838212259282E-3</v>
      </c>
      <c r="BE74" s="170">
        <v>-5991.48</v>
      </c>
      <c r="BF74" s="170">
        <v>745618.8958387234</v>
      </c>
      <c r="BG74" s="170">
        <v>-3290.76</v>
      </c>
      <c r="BH74" s="170">
        <v>742328.13583872339</v>
      </c>
      <c r="BI74" s="311">
        <v>3339.3519062633495</v>
      </c>
      <c r="BK74" s="296" t="str">
        <f t="shared" si="1"/>
        <v>232 - Kingsfleet Primary School</v>
      </c>
    </row>
    <row r="75" spans="1:63" ht="15" x14ac:dyDescent="0.25">
      <c r="A75" s="304">
        <v>343</v>
      </c>
      <c r="B75" s="308">
        <v>124628</v>
      </c>
      <c r="C75" s="308">
        <v>9352135</v>
      </c>
      <c r="D75" s="309" t="s">
        <v>351</v>
      </c>
      <c r="E75" s="170">
        <v>1054962</v>
      </c>
      <c r="F75" s="170">
        <v>0</v>
      </c>
      <c r="G75" s="170">
        <v>0</v>
      </c>
      <c r="H75" s="170">
        <v>17599.999999999927</v>
      </c>
      <c r="I75" s="170">
        <v>0</v>
      </c>
      <c r="J75" s="170">
        <v>18318.300000000014</v>
      </c>
      <c r="K75" s="170">
        <v>491.39999999999918</v>
      </c>
      <c r="L75" s="170">
        <v>0</v>
      </c>
      <c r="M75" s="170">
        <v>0</v>
      </c>
      <c r="N75" s="170">
        <v>0</v>
      </c>
      <c r="O75" s="170">
        <v>0</v>
      </c>
      <c r="P75" s="170">
        <v>0</v>
      </c>
      <c r="Q75" s="170">
        <v>0</v>
      </c>
      <c r="R75" s="170">
        <v>0</v>
      </c>
      <c r="S75" s="170">
        <v>0</v>
      </c>
      <c r="T75" s="170">
        <v>0</v>
      </c>
      <c r="U75" s="170">
        <v>0</v>
      </c>
      <c r="V75" s="170">
        <v>5137.1681415929179</v>
      </c>
      <c r="W75" s="170">
        <v>0</v>
      </c>
      <c r="X75" s="170">
        <v>0</v>
      </c>
      <c r="Y75" s="170">
        <v>62953.75395825319</v>
      </c>
      <c r="Z75" s="170">
        <v>0</v>
      </c>
      <c r="AA75" s="170">
        <v>0</v>
      </c>
      <c r="AB75" s="170">
        <v>0</v>
      </c>
      <c r="AC75" s="170">
        <v>114000</v>
      </c>
      <c r="AD75" s="170">
        <v>0</v>
      </c>
      <c r="AE75" s="170">
        <v>0</v>
      </c>
      <c r="AF75" s="170">
        <v>0</v>
      </c>
      <c r="AG75" s="170">
        <v>25387</v>
      </c>
      <c r="AH75" s="170">
        <v>0</v>
      </c>
      <c r="AI75" s="170">
        <v>0</v>
      </c>
      <c r="AJ75" s="170">
        <v>0</v>
      </c>
      <c r="AK75" s="170">
        <v>0</v>
      </c>
      <c r="AL75" s="170">
        <v>0</v>
      </c>
      <c r="AM75" s="170">
        <v>0</v>
      </c>
      <c r="AN75" s="170">
        <v>0</v>
      </c>
      <c r="AO75" s="170">
        <v>1054962</v>
      </c>
      <c r="AP75" s="170">
        <v>104500.62209984605</v>
      </c>
      <c r="AQ75" s="170">
        <v>139387</v>
      </c>
      <c r="AR75" s="170">
        <v>91156.40395825317</v>
      </c>
      <c r="AS75" s="310">
        <v>1298849.6220998461</v>
      </c>
      <c r="AT75" s="170">
        <v>1298849.6220998461</v>
      </c>
      <c r="AU75" s="170">
        <v>0</v>
      </c>
      <c r="AV75" s="170">
        <v>1159462.6220998461</v>
      </c>
      <c r="AW75" s="170">
        <v>2996.0274472864239</v>
      </c>
      <c r="AX75" s="170">
        <v>2972.714462681332</v>
      </c>
      <c r="AY75" s="171">
        <v>7.8423221933209483E-3</v>
      </c>
      <c r="AZ75" s="171">
        <v>-2.3323221933209482E-3</v>
      </c>
      <c r="BA75" s="170">
        <v>-2683.1979033827993</v>
      </c>
      <c r="BB75" s="310">
        <v>1296166.4241964633</v>
      </c>
      <c r="BC75" s="310">
        <v>3349.2672459856935</v>
      </c>
      <c r="BD75" s="171">
        <v>-1.9415107261498976E-3</v>
      </c>
      <c r="BE75" s="170">
        <v>-11710.619999999999</v>
      </c>
      <c r="BF75" s="170">
        <v>1284455.8041964632</v>
      </c>
      <c r="BG75" s="170">
        <v>-6431.9400000000005</v>
      </c>
      <c r="BH75" s="170">
        <v>1278023.8641964633</v>
      </c>
      <c r="BI75" s="311">
        <v>5991.0031557311368</v>
      </c>
      <c r="BK75" s="296" t="str">
        <f t="shared" si="1"/>
        <v>343 - Kyson Primary School</v>
      </c>
    </row>
    <row r="76" spans="1:63" ht="15" x14ac:dyDescent="0.25">
      <c r="A76" s="304">
        <v>23</v>
      </c>
      <c r="B76" s="308">
        <v>124629</v>
      </c>
      <c r="C76" s="308">
        <v>9352136</v>
      </c>
      <c r="D76" s="309" t="s">
        <v>694</v>
      </c>
      <c r="E76" s="170">
        <v>351654</v>
      </c>
      <c r="F76" s="170">
        <v>0</v>
      </c>
      <c r="G76" s="170">
        <v>0</v>
      </c>
      <c r="H76" s="170">
        <v>1600</v>
      </c>
      <c r="I76" s="170">
        <v>0</v>
      </c>
      <c r="J76" s="170">
        <v>1501.4999999999993</v>
      </c>
      <c r="K76" s="170">
        <v>0</v>
      </c>
      <c r="L76" s="170">
        <v>0</v>
      </c>
      <c r="M76" s="170">
        <v>0</v>
      </c>
      <c r="N76" s="170">
        <v>0</v>
      </c>
      <c r="O76" s="170">
        <v>0</v>
      </c>
      <c r="P76" s="170">
        <v>0</v>
      </c>
      <c r="Q76" s="170">
        <v>0</v>
      </c>
      <c r="R76" s="170">
        <v>0</v>
      </c>
      <c r="S76" s="170">
        <v>0</v>
      </c>
      <c r="T76" s="170">
        <v>0</v>
      </c>
      <c r="U76" s="170">
        <v>0</v>
      </c>
      <c r="V76" s="170">
        <v>1712.3893805309729</v>
      </c>
      <c r="W76" s="170">
        <v>0</v>
      </c>
      <c r="X76" s="170">
        <v>0</v>
      </c>
      <c r="Y76" s="170">
        <v>20358.39296317441</v>
      </c>
      <c r="Z76" s="170">
        <v>0</v>
      </c>
      <c r="AA76" s="170">
        <v>0</v>
      </c>
      <c r="AB76" s="170">
        <v>0</v>
      </c>
      <c r="AC76" s="170">
        <v>114000</v>
      </c>
      <c r="AD76" s="170">
        <v>0</v>
      </c>
      <c r="AE76" s="170">
        <v>0</v>
      </c>
      <c r="AF76" s="170">
        <v>0</v>
      </c>
      <c r="AG76" s="170">
        <v>7928.28</v>
      </c>
      <c r="AH76" s="170">
        <v>0</v>
      </c>
      <c r="AI76" s="170">
        <v>0</v>
      </c>
      <c r="AJ76" s="170">
        <v>0</v>
      </c>
      <c r="AK76" s="170">
        <v>0</v>
      </c>
      <c r="AL76" s="170">
        <v>0</v>
      </c>
      <c r="AM76" s="170">
        <v>0</v>
      </c>
      <c r="AN76" s="170">
        <v>0</v>
      </c>
      <c r="AO76" s="170">
        <v>351654</v>
      </c>
      <c r="AP76" s="170">
        <v>25172.282343705381</v>
      </c>
      <c r="AQ76" s="170">
        <v>121928.28</v>
      </c>
      <c r="AR76" s="170">
        <v>31906.94296317441</v>
      </c>
      <c r="AS76" s="310">
        <v>498754.56234370533</v>
      </c>
      <c r="AT76" s="170">
        <v>498754.56234370545</v>
      </c>
      <c r="AU76" s="170">
        <v>0</v>
      </c>
      <c r="AV76" s="170">
        <v>376826.2823437053</v>
      </c>
      <c r="AW76" s="170">
        <v>2921.1339716566304</v>
      </c>
      <c r="AX76" s="170">
        <v>2859.7878757848785</v>
      </c>
      <c r="AY76" s="171">
        <v>2.1451274897413594E-2</v>
      </c>
      <c r="AZ76" s="171">
        <v>-1.5941274897413593E-2</v>
      </c>
      <c r="BA76" s="170">
        <v>-5880.937743226862</v>
      </c>
      <c r="BB76" s="310">
        <v>492873.62460047845</v>
      </c>
      <c r="BC76" s="310">
        <v>3820.7257720967323</v>
      </c>
      <c r="BD76" s="171">
        <v>-1.2371091566274472E-2</v>
      </c>
      <c r="BE76" s="170">
        <v>-3903.54</v>
      </c>
      <c r="BF76" s="170">
        <v>488970.08460047847</v>
      </c>
      <c r="BG76" s="170">
        <v>-2143.98</v>
      </c>
      <c r="BH76" s="170">
        <v>486826.10460047849</v>
      </c>
      <c r="BI76" s="311">
        <v>1855.7604784599548</v>
      </c>
      <c r="BK76" s="296" t="str">
        <f t="shared" si="1"/>
        <v>23 - Coldfair Green C.P. School</v>
      </c>
    </row>
    <row r="77" spans="1:63" ht="15" x14ac:dyDescent="0.25">
      <c r="A77" s="304">
        <v>231</v>
      </c>
      <c r="B77" s="308">
        <v>124630</v>
      </c>
      <c r="C77" s="308">
        <v>9352137</v>
      </c>
      <c r="D77" s="309" t="s">
        <v>281</v>
      </c>
      <c r="E77" s="170">
        <v>528844</v>
      </c>
      <c r="F77" s="170">
        <v>0</v>
      </c>
      <c r="G77" s="170">
        <v>0</v>
      </c>
      <c r="H77" s="170">
        <v>21600.000000000033</v>
      </c>
      <c r="I77" s="170">
        <v>0</v>
      </c>
      <c r="J77" s="170">
        <v>5405.3999999999896</v>
      </c>
      <c r="K77" s="170">
        <v>17690.399999999965</v>
      </c>
      <c r="L77" s="170">
        <v>61561.499999999949</v>
      </c>
      <c r="M77" s="170">
        <v>0</v>
      </c>
      <c r="N77" s="170">
        <v>0</v>
      </c>
      <c r="O77" s="170">
        <v>0</v>
      </c>
      <c r="P77" s="170">
        <v>0</v>
      </c>
      <c r="Q77" s="170">
        <v>0</v>
      </c>
      <c r="R77" s="170">
        <v>0</v>
      </c>
      <c r="S77" s="170">
        <v>0</v>
      </c>
      <c r="T77" s="170">
        <v>0</v>
      </c>
      <c r="U77" s="170">
        <v>0</v>
      </c>
      <c r="V77" s="170">
        <v>3548.7804878048746</v>
      </c>
      <c r="W77" s="170">
        <v>0</v>
      </c>
      <c r="X77" s="170">
        <v>0</v>
      </c>
      <c r="Y77" s="170">
        <v>47162.513395779046</v>
      </c>
      <c r="Z77" s="170">
        <v>0</v>
      </c>
      <c r="AA77" s="170">
        <v>0</v>
      </c>
      <c r="AB77" s="170">
        <v>0</v>
      </c>
      <c r="AC77" s="170">
        <v>114000</v>
      </c>
      <c r="AD77" s="170">
        <v>0</v>
      </c>
      <c r="AE77" s="170">
        <v>0</v>
      </c>
      <c r="AF77" s="170">
        <v>0</v>
      </c>
      <c r="AG77" s="170">
        <v>14250.25</v>
      </c>
      <c r="AH77" s="170">
        <v>0</v>
      </c>
      <c r="AI77" s="170">
        <v>0</v>
      </c>
      <c r="AJ77" s="170">
        <v>0</v>
      </c>
      <c r="AK77" s="170">
        <v>0</v>
      </c>
      <c r="AL77" s="170">
        <v>0</v>
      </c>
      <c r="AM77" s="170">
        <v>0</v>
      </c>
      <c r="AN77" s="170">
        <v>0</v>
      </c>
      <c r="AO77" s="170">
        <v>528844</v>
      </c>
      <c r="AP77" s="170">
        <v>156968.59388358385</v>
      </c>
      <c r="AQ77" s="170">
        <v>128250.25</v>
      </c>
      <c r="AR77" s="170">
        <v>110288.96339577901</v>
      </c>
      <c r="AS77" s="310">
        <v>814062.84388358379</v>
      </c>
      <c r="AT77" s="170">
        <v>814062.84388358402</v>
      </c>
      <c r="AU77" s="170">
        <v>0</v>
      </c>
      <c r="AV77" s="170">
        <v>685812.59388358379</v>
      </c>
      <c r="AW77" s="170">
        <v>3535.1164633174421</v>
      </c>
      <c r="AX77" s="170">
        <v>3366.2245025467028</v>
      </c>
      <c r="AY77" s="171">
        <v>5.0172518393519175E-2</v>
      </c>
      <c r="AZ77" s="171">
        <v>-4.4662518393519174E-2</v>
      </c>
      <c r="BA77" s="170">
        <v>-29166.748369771169</v>
      </c>
      <c r="BB77" s="310">
        <v>784896.09551381262</v>
      </c>
      <c r="BC77" s="310">
        <v>4045.8561624423332</v>
      </c>
      <c r="BD77" s="171">
        <v>9.1537457500010522E-3</v>
      </c>
      <c r="BE77" s="170">
        <v>-5870.44</v>
      </c>
      <c r="BF77" s="170">
        <v>779025.65551381267</v>
      </c>
      <c r="BG77" s="170">
        <v>-3224.28</v>
      </c>
      <c r="BH77" s="170">
        <v>775801.37551381264</v>
      </c>
      <c r="BI77" s="311">
        <v>3658.4176753792931</v>
      </c>
      <c r="BK77" s="296" t="str">
        <f t="shared" si="1"/>
        <v>231 - Grange Community Primary School</v>
      </c>
    </row>
    <row r="78" spans="1:63" ht="15" x14ac:dyDescent="0.25">
      <c r="A78" s="304">
        <v>503</v>
      </c>
      <c r="B78" s="308">
        <v>124631</v>
      </c>
      <c r="C78" s="308">
        <v>9352138</v>
      </c>
      <c r="D78" s="309" t="s">
        <v>693</v>
      </c>
      <c r="E78" s="170">
        <v>1057688</v>
      </c>
      <c r="F78" s="170">
        <v>0</v>
      </c>
      <c r="G78" s="170">
        <v>0</v>
      </c>
      <c r="H78" s="170">
        <v>18400.000000000025</v>
      </c>
      <c r="I78" s="170">
        <v>0</v>
      </c>
      <c r="J78" s="170">
        <v>14114.099999999977</v>
      </c>
      <c r="K78" s="170">
        <v>10319.400000000005</v>
      </c>
      <c r="L78" s="170">
        <v>27982.499999999978</v>
      </c>
      <c r="M78" s="170">
        <v>0</v>
      </c>
      <c r="N78" s="170">
        <v>0</v>
      </c>
      <c r="O78" s="170">
        <v>0</v>
      </c>
      <c r="P78" s="170">
        <v>0</v>
      </c>
      <c r="Q78" s="170">
        <v>0</v>
      </c>
      <c r="R78" s="170">
        <v>0</v>
      </c>
      <c r="S78" s="170">
        <v>0</v>
      </c>
      <c r="T78" s="170">
        <v>0</v>
      </c>
      <c r="U78" s="170">
        <v>0</v>
      </c>
      <c r="V78" s="170">
        <v>3537.9939209726444</v>
      </c>
      <c r="W78" s="170">
        <v>0</v>
      </c>
      <c r="X78" s="170">
        <v>0</v>
      </c>
      <c r="Y78" s="170">
        <v>53869.919390001072</v>
      </c>
      <c r="Z78" s="170">
        <v>0</v>
      </c>
      <c r="AA78" s="170">
        <v>0</v>
      </c>
      <c r="AB78" s="170">
        <v>0</v>
      </c>
      <c r="AC78" s="170">
        <v>114000</v>
      </c>
      <c r="AD78" s="170">
        <v>0</v>
      </c>
      <c r="AE78" s="170">
        <v>0</v>
      </c>
      <c r="AF78" s="170">
        <v>0</v>
      </c>
      <c r="AG78" s="170">
        <v>18800.75</v>
      </c>
      <c r="AH78" s="170">
        <v>0</v>
      </c>
      <c r="AI78" s="170">
        <v>0</v>
      </c>
      <c r="AJ78" s="170">
        <v>0</v>
      </c>
      <c r="AK78" s="170">
        <v>0</v>
      </c>
      <c r="AL78" s="170">
        <v>0</v>
      </c>
      <c r="AM78" s="170">
        <v>0</v>
      </c>
      <c r="AN78" s="170">
        <v>0</v>
      </c>
      <c r="AO78" s="170">
        <v>1057688</v>
      </c>
      <c r="AP78" s="170">
        <v>128223.9133109737</v>
      </c>
      <c r="AQ78" s="170">
        <v>132800.75</v>
      </c>
      <c r="AR78" s="170">
        <v>99275.719390001075</v>
      </c>
      <c r="AS78" s="310">
        <v>1318712.6633109737</v>
      </c>
      <c r="AT78" s="170">
        <v>1318712.6633109737</v>
      </c>
      <c r="AU78" s="170">
        <v>0</v>
      </c>
      <c r="AV78" s="170">
        <v>1185911.9133109737</v>
      </c>
      <c r="AW78" s="170">
        <v>3056.474003378798</v>
      </c>
      <c r="AX78" s="170">
        <v>3096.1435303219359</v>
      </c>
      <c r="AY78" s="171">
        <v>-1.2812560708066764E-2</v>
      </c>
      <c r="AZ78" s="171">
        <v>0</v>
      </c>
      <c r="BA78" s="170">
        <v>0</v>
      </c>
      <c r="BB78" s="310">
        <v>1318712.6633109737</v>
      </c>
      <c r="BC78" s="310">
        <v>3398.7439776056021</v>
      </c>
      <c r="BD78" s="171">
        <v>-2.0110530148042982E-2</v>
      </c>
      <c r="BE78" s="170">
        <v>-11740.88</v>
      </c>
      <c r="BF78" s="170">
        <v>1306971.7833109738</v>
      </c>
      <c r="BG78" s="170">
        <v>-6448.56</v>
      </c>
      <c r="BH78" s="170">
        <v>1300523.2233109737</v>
      </c>
      <c r="BI78" s="311">
        <v>6125.412529274211</v>
      </c>
      <c r="BK78" s="296" t="str">
        <f t="shared" si="1"/>
        <v>503 - Abbot's Hall Primary School</v>
      </c>
    </row>
    <row r="79" spans="1:63" ht="15" x14ac:dyDescent="0.25">
      <c r="A79" s="304">
        <v>68</v>
      </c>
      <c r="B79" s="308">
        <v>124634</v>
      </c>
      <c r="C79" s="308">
        <v>9352141</v>
      </c>
      <c r="D79" s="309" t="s">
        <v>208</v>
      </c>
      <c r="E79" s="170">
        <v>1338466</v>
      </c>
      <c r="F79" s="170">
        <v>0</v>
      </c>
      <c r="G79" s="170">
        <v>0</v>
      </c>
      <c r="H79" s="170">
        <v>73999.999999999927</v>
      </c>
      <c r="I79" s="170">
        <v>0</v>
      </c>
      <c r="J79" s="170">
        <v>1051.0500000000036</v>
      </c>
      <c r="K79" s="170">
        <v>9827.9999999999891</v>
      </c>
      <c r="L79" s="170">
        <v>6715.7999999999756</v>
      </c>
      <c r="M79" s="170">
        <v>1164.8000000000015</v>
      </c>
      <c r="N79" s="170">
        <v>377613.60000000009</v>
      </c>
      <c r="O79" s="170">
        <v>189871.50000000003</v>
      </c>
      <c r="P79" s="170">
        <v>0</v>
      </c>
      <c r="Q79" s="170">
        <v>0</v>
      </c>
      <c r="R79" s="170">
        <v>0</v>
      </c>
      <c r="S79" s="170">
        <v>0</v>
      </c>
      <c r="T79" s="170">
        <v>0</v>
      </c>
      <c r="U79" s="170">
        <v>0</v>
      </c>
      <c r="V79" s="170">
        <v>12452.898550724656</v>
      </c>
      <c r="W79" s="170">
        <v>0</v>
      </c>
      <c r="X79" s="170">
        <v>0</v>
      </c>
      <c r="Y79" s="170">
        <v>116659.79995729086</v>
      </c>
      <c r="Z79" s="170">
        <v>0</v>
      </c>
      <c r="AA79" s="170">
        <v>0</v>
      </c>
      <c r="AB79" s="170">
        <v>0</v>
      </c>
      <c r="AC79" s="170">
        <v>114000</v>
      </c>
      <c r="AD79" s="170">
        <v>0</v>
      </c>
      <c r="AE79" s="170">
        <v>0</v>
      </c>
      <c r="AF79" s="170">
        <v>1000</v>
      </c>
      <c r="AG79" s="170">
        <v>28021.5</v>
      </c>
      <c r="AH79" s="170">
        <v>0</v>
      </c>
      <c r="AI79" s="170">
        <v>0</v>
      </c>
      <c r="AJ79" s="170">
        <v>0</v>
      </c>
      <c r="AK79" s="170">
        <v>0</v>
      </c>
      <c r="AL79" s="170">
        <v>0</v>
      </c>
      <c r="AM79" s="170">
        <v>0</v>
      </c>
      <c r="AN79" s="170">
        <v>0</v>
      </c>
      <c r="AO79" s="170">
        <v>1338466</v>
      </c>
      <c r="AP79" s="170">
        <v>789357.44850801548</v>
      </c>
      <c r="AQ79" s="170">
        <v>143021.5</v>
      </c>
      <c r="AR79" s="170">
        <v>456779.97495729086</v>
      </c>
      <c r="AS79" s="310">
        <v>2270844.9485080154</v>
      </c>
      <c r="AT79" s="170">
        <v>2270844.9485080158</v>
      </c>
      <c r="AU79" s="170">
        <v>0</v>
      </c>
      <c r="AV79" s="170">
        <v>2128823.4485080154</v>
      </c>
      <c r="AW79" s="170">
        <v>4335.6893044969765</v>
      </c>
      <c r="AX79" s="170">
        <v>4343.0217336684054</v>
      </c>
      <c r="AY79" s="171">
        <v>-1.6883243099120821E-3</v>
      </c>
      <c r="AZ79" s="171">
        <v>0</v>
      </c>
      <c r="BA79" s="170">
        <v>0</v>
      </c>
      <c r="BB79" s="310">
        <v>2270844.9485080154</v>
      </c>
      <c r="BC79" s="310">
        <v>4624.9387953320065</v>
      </c>
      <c r="BD79" s="171">
        <v>-1.0276651796419678E-2</v>
      </c>
      <c r="BE79" s="170">
        <v>-14857.66</v>
      </c>
      <c r="BF79" s="170">
        <v>2255987.2885080152</v>
      </c>
      <c r="BG79" s="170">
        <v>-8160.42</v>
      </c>
      <c r="BH79" s="170">
        <v>2247826.8685080153</v>
      </c>
      <c r="BI79" s="311">
        <v>10677.286810523139</v>
      </c>
      <c r="BK79" s="296" t="str">
        <f t="shared" si="1"/>
        <v>68 - Roman Hill Primary School</v>
      </c>
    </row>
    <row r="80" spans="1:63" ht="15" x14ac:dyDescent="0.25">
      <c r="A80" s="304">
        <v>65</v>
      </c>
      <c r="B80" s="308">
        <v>124639</v>
      </c>
      <c r="C80" s="308">
        <v>9352147</v>
      </c>
      <c r="D80" s="309" t="s">
        <v>692</v>
      </c>
      <c r="E80" s="170">
        <v>1365726</v>
      </c>
      <c r="F80" s="170">
        <v>0</v>
      </c>
      <c r="G80" s="170">
        <v>0</v>
      </c>
      <c r="H80" s="170">
        <v>61999.999999999978</v>
      </c>
      <c r="I80" s="170">
        <v>0</v>
      </c>
      <c r="J80" s="170">
        <v>1051.0500000000036</v>
      </c>
      <c r="K80" s="170">
        <v>60442.199999999968</v>
      </c>
      <c r="L80" s="170">
        <v>30221.100000000009</v>
      </c>
      <c r="M80" s="170">
        <v>0</v>
      </c>
      <c r="N80" s="170">
        <v>262093.65000000031</v>
      </c>
      <c r="O80" s="170">
        <v>74488.050000000178</v>
      </c>
      <c r="P80" s="170">
        <v>0</v>
      </c>
      <c r="Q80" s="170">
        <v>0</v>
      </c>
      <c r="R80" s="170">
        <v>0</v>
      </c>
      <c r="S80" s="170">
        <v>0</v>
      </c>
      <c r="T80" s="170">
        <v>0</v>
      </c>
      <c r="U80" s="170">
        <v>0</v>
      </c>
      <c r="V80" s="170">
        <v>8925.1781472684306</v>
      </c>
      <c r="W80" s="170">
        <v>0</v>
      </c>
      <c r="X80" s="170">
        <v>4807.3132780082988</v>
      </c>
      <c r="Y80" s="170">
        <v>114102.17261724149</v>
      </c>
      <c r="Z80" s="170">
        <v>0</v>
      </c>
      <c r="AA80" s="170">
        <v>0</v>
      </c>
      <c r="AB80" s="170">
        <v>0</v>
      </c>
      <c r="AC80" s="170">
        <v>114000</v>
      </c>
      <c r="AD80" s="170">
        <v>0</v>
      </c>
      <c r="AE80" s="170">
        <v>0</v>
      </c>
      <c r="AF80" s="170">
        <v>0</v>
      </c>
      <c r="AG80" s="170">
        <v>43828.5</v>
      </c>
      <c r="AH80" s="170">
        <v>0</v>
      </c>
      <c r="AI80" s="170">
        <v>0</v>
      </c>
      <c r="AJ80" s="170">
        <v>0</v>
      </c>
      <c r="AK80" s="170">
        <v>0</v>
      </c>
      <c r="AL80" s="170">
        <v>0</v>
      </c>
      <c r="AM80" s="170">
        <v>0</v>
      </c>
      <c r="AN80" s="170">
        <v>0</v>
      </c>
      <c r="AO80" s="170">
        <v>1365726</v>
      </c>
      <c r="AP80" s="170">
        <v>618130.71404251864</v>
      </c>
      <c r="AQ80" s="170">
        <v>157828.5</v>
      </c>
      <c r="AR80" s="170">
        <v>369247.99761724169</v>
      </c>
      <c r="AS80" s="310">
        <v>2141685.2140425188</v>
      </c>
      <c r="AT80" s="170">
        <v>2141685.2140425192</v>
      </c>
      <c r="AU80" s="170">
        <v>0</v>
      </c>
      <c r="AV80" s="170">
        <v>1983856.7140425188</v>
      </c>
      <c r="AW80" s="170">
        <v>3959.7938404042288</v>
      </c>
      <c r="AX80" s="170">
        <v>4010.6016347726627</v>
      </c>
      <c r="AY80" s="171">
        <v>-1.2668372228226515E-2</v>
      </c>
      <c r="AZ80" s="171">
        <v>0</v>
      </c>
      <c r="BA80" s="170">
        <v>0</v>
      </c>
      <c r="BB80" s="310">
        <v>2141685.2140425188</v>
      </c>
      <c r="BC80" s="310">
        <v>4274.8207865120139</v>
      </c>
      <c r="BD80" s="171">
        <v>-1.9513892786852671E-2</v>
      </c>
      <c r="BE80" s="170">
        <v>-15160.259999999998</v>
      </c>
      <c r="BF80" s="170">
        <v>2126524.954042519</v>
      </c>
      <c r="BG80" s="170">
        <v>-8326.6200000000008</v>
      </c>
      <c r="BH80" s="170">
        <v>2118198.3340425189</v>
      </c>
      <c r="BI80" s="311">
        <v>10283.211900485938</v>
      </c>
      <c r="BK80" s="296" t="str">
        <f t="shared" si="1"/>
        <v>65 - The Poplars Primary School</v>
      </c>
    </row>
    <row r="81" spans="1:63" ht="15" x14ac:dyDescent="0.25">
      <c r="A81" s="304">
        <v>74</v>
      </c>
      <c r="B81" s="308">
        <v>124641</v>
      </c>
      <c r="C81" s="308">
        <v>9352152</v>
      </c>
      <c r="D81" s="309" t="s">
        <v>691</v>
      </c>
      <c r="E81" s="170">
        <v>1218522</v>
      </c>
      <c r="F81" s="170">
        <v>0</v>
      </c>
      <c r="G81" s="170">
        <v>0</v>
      </c>
      <c r="H81" s="170">
        <v>19199.999999999916</v>
      </c>
      <c r="I81" s="170">
        <v>0</v>
      </c>
      <c r="J81" s="170">
        <v>11861.849999999975</v>
      </c>
      <c r="K81" s="170">
        <v>13267.800000000003</v>
      </c>
      <c r="L81" s="170">
        <v>12312.299999999981</v>
      </c>
      <c r="M81" s="170">
        <v>0</v>
      </c>
      <c r="N81" s="170">
        <v>26085.150000000016</v>
      </c>
      <c r="O81" s="170">
        <v>1460.5499999999968</v>
      </c>
      <c r="P81" s="170">
        <v>0</v>
      </c>
      <c r="Q81" s="170">
        <v>0</v>
      </c>
      <c r="R81" s="170">
        <v>0</v>
      </c>
      <c r="S81" s="170">
        <v>0</v>
      </c>
      <c r="T81" s="170">
        <v>0</v>
      </c>
      <c r="U81" s="170">
        <v>0</v>
      </c>
      <c r="V81" s="170">
        <v>1737.0466321243498</v>
      </c>
      <c r="W81" s="170">
        <v>0</v>
      </c>
      <c r="X81" s="170">
        <v>929.15730337078674</v>
      </c>
      <c r="Y81" s="170">
        <v>70510.903689476472</v>
      </c>
      <c r="Z81" s="170">
        <v>0</v>
      </c>
      <c r="AA81" s="170">
        <v>0</v>
      </c>
      <c r="AB81" s="170">
        <v>0</v>
      </c>
      <c r="AC81" s="170">
        <v>114000</v>
      </c>
      <c r="AD81" s="170">
        <v>0</v>
      </c>
      <c r="AE81" s="170">
        <v>0</v>
      </c>
      <c r="AF81" s="170">
        <v>0</v>
      </c>
      <c r="AG81" s="170">
        <v>17483.5</v>
      </c>
      <c r="AH81" s="170">
        <v>0</v>
      </c>
      <c r="AI81" s="170">
        <v>0</v>
      </c>
      <c r="AJ81" s="170">
        <v>0</v>
      </c>
      <c r="AK81" s="170">
        <v>0</v>
      </c>
      <c r="AL81" s="170">
        <v>0</v>
      </c>
      <c r="AM81" s="170">
        <v>0</v>
      </c>
      <c r="AN81" s="170">
        <v>0</v>
      </c>
      <c r="AO81" s="170">
        <v>1218522</v>
      </c>
      <c r="AP81" s="170">
        <v>157364.75762497151</v>
      </c>
      <c r="AQ81" s="170">
        <v>131483.5</v>
      </c>
      <c r="AR81" s="170">
        <v>122602.52868947641</v>
      </c>
      <c r="AS81" s="310">
        <v>1507370.2576249714</v>
      </c>
      <c r="AT81" s="170">
        <v>1507370.2576249714</v>
      </c>
      <c r="AU81" s="170">
        <v>0</v>
      </c>
      <c r="AV81" s="170">
        <v>1375886.7576249714</v>
      </c>
      <c r="AW81" s="170">
        <v>3078.0464376397572</v>
      </c>
      <c r="AX81" s="170">
        <v>3098.8855110083205</v>
      </c>
      <c r="AY81" s="171">
        <v>-6.7246993457924249E-3</v>
      </c>
      <c r="AZ81" s="171">
        <v>0</v>
      </c>
      <c r="BA81" s="170">
        <v>0</v>
      </c>
      <c r="BB81" s="310">
        <v>1507370.2576249714</v>
      </c>
      <c r="BC81" s="310">
        <v>3372.1929700782357</v>
      </c>
      <c r="BD81" s="171">
        <v>-1.2106855619902435E-2</v>
      </c>
      <c r="BE81" s="170">
        <v>-13526.22</v>
      </c>
      <c r="BF81" s="170">
        <v>1493844.0376249715</v>
      </c>
      <c r="BG81" s="170">
        <v>-7429.14</v>
      </c>
      <c r="BH81" s="170">
        <v>1486414.8976249716</v>
      </c>
      <c r="BI81" s="311">
        <v>7242.562423313947</v>
      </c>
      <c r="BK81" s="296" t="str">
        <f t="shared" si="1"/>
        <v>74 - Woods Loke Primary School</v>
      </c>
    </row>
    <row r="82" spans="1:63" ht="15" x14ac:dyDescent="0.25">
      <c r="A82" s="304">
        <v>264</v>
      </c>
      <c r="B82" s="308">
        <v>124643</v>
      </c>
      <c r="C82" s="308">
        <v>9352154</v>
      </c>
      <c r="D82" s="309" t="s">
        <v>304</v>
      </c>
      <c r="E82" s="170">
        <v>847786</v>
      </c>
      <c r="F82" s="170">
        <v>0</v>
      </c>
      <c r="G82" s="170">
        <v>0</v>
      </c>
      <c r="H82" s="170">
        <v>16400.000000000033</v>
      </c>
      <c r="I82" s="170">
        <v>0</v>
      </c>
      <c r="J82" s="170">
        <v>15765.749999999998</v>
      </c>
      <c r="K82" s="170">
        <v>11793.600000000006</v>
      </c>
      <c r="L82" s="170">
        <v>60442.199999999837</v>
      </c>
      <c r="M82" s="170">
        <v>15142.399999999991</v>
      </c>
      <c r="N82" s="170">
        <v>2484.2999999999993</v>
      </c>
      <c r="O82" s="170">
        <v>1460.5500000000015</v>
      </c>
      <c r="P82" s="170">
        <v>0</v>
      </c>
      <c r="Q82" s="170">
        <v>0</v>
      </c>
      <c r="R82" s="170">
        <v>0</v>
      </c>
      <c r="S82" s="170">
        <v>0</v>
      </c>
      <c r="T82" s="170">
        <v>0</v>
      </c>
      <c r="U82" s="170">
        <v>0</v>
      </c>
      <c r="V82" s="170">
        <v>80370.786516854132</v>
      </c>
      <c r="W82" s="170">
        <v>0</v>
      </c>
      <c r="X82" s="170">
        <v>937.05211726384368</v>
      </c>
      <c r="Y82" s="170">
        <v>77778.702543947089</v>
      </c>
      <c r="Z82" s="170">
        <v>0</v>
      </c>
      <c r="AA82" s="170">
        <v>0</v>
      </c>
      <c r="AB82" s="170">
        <v>0</v>
      </c>
      <c r="AC82" s="170">
        <v>114000</v>
      </c>
      <c r="AD82" s="170">
        <v>0</v>
      </c>
      <c r="AE82" s="170">
        <v>0</v>
      </c>
      <c r="AF82" s="170">
        <v>0</v>
      </c>
      <c r="AG82" s="170">
        <v>19639</v>
      </c>
      <c r="AH82" s="170">
        <v>0</v>
      </c>
      <c r="AI82" s="170">
        <v>0</v>
      </c>
      <c r="AJ82" s="170">
        <v>0</v>
      </c>
      <c r="AK82" s="170">
        <v>0</v>
      </c>
      <c r="AL82" s="170">
        <v>0</v>
      </c>
      <c r="AM82" s="170">
        <v>0</v>
      </c>
      <c r="AN82" s="170">
        <v>0</v>
      </c>
      <c r="AO82" s="170">
        <v>847786</v>
      </c>
      <c r="AP82" s="170">
        <v>282575.34117806493</v>
      </c>
      <c r="AQ82" s="170">
        <v>133639</v>
      </c>
      <c r="AR82" s="170">
        <v>149520.90254394701</v>
      </c>
      <c r="AS82" s="310">
        <v>1264000.3411780649</v>
      </c>
      <c r="AT82" s="170">
        <v>1264000.3411780652</v>
      </c>
      <c r="AU82" s="170">
        <v>0</v>
      </c>
      <c r="AV82" s="170">
        <v>1130361.3411780649</v>
      </c>
      <c r="AW82" s="170">
        <v>3634.6023832092119</v>
      </c>
      <c r="AX82" s="170">
        <v>3796.0673446724336</v>
      </c>
      <c r="AY82" s="171">
        <v>-4.2534798991337351E-2</v>
      </c>
      <c r="AZ82" s="171">
        <v>2.7534798991337352E-2</v>
      </c>
      <c r="BA82" s="170">
        <v>32506.948852165042</v>
      </c>
      <c r="BB82" s="310">
        <v>1296507.2900302301</v>
      </c>
      <c r="BC82" s="310">
        <v>4168.8337300007397</v>
      </c>
      <c r="BD82" s="171">
        <v>-2.0969390777409447E-2</v>
      </c>
      <c r="BE82" s="170">
        <v>-9410.8599999999988</v>
      </c>
      <c r="BF82" s="170">
        <v>1287096.43003023</v>
      </c>
      <c r="BG82" s="170">
        <v>-5168.8200000000006</v>
      </c>
      <c r="BH82" s="170">
        <v>1281927.6100302299</v>
      </c>
      <c r="BI82" s="311">
        <v>6088.2220195803011</v>
      </c>
      <c r="BK82" s="296" t="str">
        <f t="shared" si="1"/>
        <v>264 - Handford Hall Primary School</v>
      </c>
    </row>
    <row r="83" spans="1:63" ht="15" x14ac:dyDescent="0.25">
      <c r="A83" s="304">
        <v>275</v>
      </c>
      <c r="B83" s="308">
        <v>124645</v>
      </c>
      <c r="C83" s="308">
        <v>9352157</v>
      </c>
      <c r="D83" s="309" t="s">
        <v>309</v>
      </c>
      <c r="E83" s="170">
        <v>651514</v>
      </c>
      <c r="F83" s="170">
        <v>0</v>
      </c>
      <c r="G83" s="170">
        <v>0</v>
      </c>
      <c r="H83" s="170">
        <v>19200</v>
      </c>
      <c r="I83" s="170">
        <v>0</v>
      </c>
      <c r="J83" s="170">
        <v>3015.6176470588252</v>
      </c>
      <c r="K83" s="170">
        <v>72539.311764705839</v>
      </c>
      <c r="L83" s="170">
        <v>30348.079411764837</v>
      </c>
      <c r="M83" s="170">
        <v>39769.600000000035</v>
      </c>
      <c r="N83" s="170">
        <v>2494.7382352941163</v>
      </c>
      <c r="O83" s="170">
        <v>0</v>
      </c>
      <c r="P83" s="170">
        <v>0</v>
      </c>
      <c r="Q83" s="170">
        <v>0</v>
      </c>
      <c r="R83" s="170">
        <v>0</v>
      </c>
      <c r="S83" s="170">
        <v>0</v>
      </c>
      <c r="T83" s="170">
        <v>0</v>
      </c>
      <c r="U83" s="170">
        <v>0</v>
      </c>
      <c r="V83" s="170">
        <v>43236.180904522655</v>
      </c>
      <c r="W83" s="170">
        <v>0</v>
      </c>
      <c r="X83" s="170">
        <v>0</v>
      </c>
      <c r="Y83" s="170">
        <v>68090.840247750355</v>
      </c>
      <c r="Z83" s="170">
        <v>0</v>
      </c>
      <c r="AA83" s="170">
        <v>0</v>
      </c>
      <c r="AB83" s="170">
        <v>0</v>
      </c>
      <c r="AC83" s="170">
        <v>114000</v>
      </c>
      <c r="AD83" s="170">
        <v>0</v>
      </c>
      <c r="AE83" s="170">
        <v>0</v>
      </c>
      <c r="AF83" s="170">
        <v>0</v>
      </c>
      <c r="AG83" s="170">
        <v>8044.87</v>
      </c>
      <c r="AH83" s="170">
        <v>0</v>
      </c>
      <c r="AI83" s="170">
        <v>0</v>
      </c>
      <c r="AJ83" s="170">
        <v>0</v>
      </c>
      <c r="AK83" s="170">
        <v>0</v>
      </c>
      <c r="AL83" s="170">
        <v>0</v>
      </c>
      <c r="AM83" s="170">
        <v>0</v>
      </c>
      <c r="AN83" s="170">
        <v>0</v>
      </c>
      <c r="AO83" s="170">
        <v>651514</v>
      </c>
      <c r="AP83" s="170">
        <v>278694.36821109668</v>
      </c>
      <c r="AQ83" s="170">
        <v>122044.87</v>
      </c>
      <c r="AR83" s="170">
        <v>161772.31377716217</v>
      </c>
      <c r="AS83" s="310">
        <v>1052253.2382110967</v>
      </c>
      <c r="AT83" s="170">
        <v>1052253.2382110967</v>
      </c>
      <c r="AU83" s="170">
        <v>0</v>
      </c>
      <c r="AV83" s="170">
        <v>930208.36821109673</v>
      </c>
      <c r="AW83" s="170">
        <v>3892.0852226405723</v>
      </c>
      <c r="AX83" s="170">
        <v>4243.2754467006453</v>
      </c>
      <c r="AY83" s="171">
        <v>-8.2763946972412697E-2</v>
      </c>
      <c r="AZ83" s="171">
        <v>6.7763946972412697E-2</v>
      </c>
      <c r="BA83" s="170">
        <v>68722.321073935629</v>
      </c>
      <c r="BB83" s="310">
        <v>1120975.5592850323</v>
      </c>
      <c r="BC83" s="310">
        <v>4690.2743066319345</v>
      </c>
      <c r="BD83" s="171">
        <v>-2.6766442629117648E-2</v>
      </c>
      <c r="BE83" s="170">
        <v>-7232.1399999999994</v>
      </c>
      <c r="BF83" s="170">
        <v>1113743.4192850324</v>
      </c>
      <c r="BG83" s="170">
        <v>-3972.1800000000003</v>
      </c>
      <c r="BH83" s="170">
        <v>1109771.2392850325</v>
      </c>
      <c r="BI83" s="311">
        <v>4947.3938791574392</v>
      </c>
      <c r="BK83" s="296" t="str">
        <f t="shared" si="1"/>
        <v>275 - Ranelagh Primary School</v>
      </c>
    </row>
    <row r="84" spans="1:63" ht="15" x14ac:dyDescent="0.25">
      <c r="A84" s="304">
        <v>273</v>
      </c>
      <c r="B84" s="308">
        <v>124650</v>
      </c>
      <c r="C84" s="308">
        <v>9352162</v>
      </c>
      <c r="D84" s="309" t="s">
        <v>307</v>
      </c>
      <c r="E84" s="170">
        <v>1112208</v>
      </c>
      <c r="F84" s="170">
        <v>0</v>
      </c>
      <c r="G84" s="170">
        <v>0</v>
      </c>
      <c r="H84" s="170">
        <v>43199.999999999971</v>
      </c>
      <c r="I84" s="170">
        <v>0</v>
      </c>
      <c r="J84" s="170">
        <v>8429.0594594594859</v>
      </c>
      <c r="K84" s="170">
        <v>65024.17297297292</v>
      </c>
      <c r="L84" s="170">
        <v>24685.102702702723</v>
      </c>
      <c r="M84" s="170">
        <v>128442.81081081068</v>
      </c>
      <c r="N84" s="170">
        <v>46072.472727272725</v>
      </c>
      <c r="O84" s="170">
        <v>1464.1385749385765</v>
      </c>
      <c r="P84" s="170">
        <v>0</v>
      </c>
      <c r="Q84" s="170">
        <v>0</v>
      </c>
      <c r="R84" s="170">
        <v>0</v>
      </c>
      <c r="S84" s="170">
        <v>0</v>
      </c>
      <c r="T84" s="170">
        <v>0</v>
      </c>
      <c r="U84" s="170">
        <v>0</v>
      </c>
      <c r="V84" s="170">
        <v>31655.172413793116</v>
      </c>
      <c r="W84" s="170">
        <v>0</v>
      </c>
      <c r="X84" s="170">
        <v>2971.6535433070867</v>
      </c>
      <c r="Y84" s="170">
        <v>99005.498599177154</v>
      </c>
      <c r="Z84" s="170">
        <v>0</v>
      </c>
      <c r="AA84" s="170">
        <v>0</v>
      </c>
      <c r="AB84" s="170">
        <v>0</v>
      </c>
      <c r="AC84" s="170">
        <v>114000</v>
      </c>
      <c r="AD84" s="170">
        <v>0</v>
      </c>
      <c r="AE84" s="170">
        <v>0</v>
      </c>
      <c r="AF84" s="170">
        <v>0</v>
      </c>
      <c r="AG84" s="170">
        <v>39038.5</v>
      </c>
      <c r="AH84" s="170">
        <v>0</v>
      </c>
      <c r="AI84" s="170">
        <v>0</v>
      </c>
      <c r="AJ84" s="170">
        <v>0</v>
      </c>
      <c r="AK84" s="170">
        <v>0</v>
      </c>
      <c r="AL84" s="170">
        <v>0</v>
      </c>
      <c r="AM84" s="170">
        <v>0</v>
      </c>
      <c r="AN84" s="170">
        <v>0</v>
      </c>
      <c r="AO84" s="170">
        <v>1112208</v>
      </c>
      <c r="AP84" s="170">
        <v>450950.08180443442</v>
      </c>
      <c r="AQ84" s="170">
        <v>153038.5</v>
      </c>
      <c r="AR84" s="170">
        <v>267662.17722325568</v>
      </c>
      <c r="AS84" s="310">
        <v>1716196.5818044343</v>
      </c>
      <c r="AT84" s="170">
        <v>1716196.5818044343</v>
      </c>
      <c r="AU84" s="170">
        <v>0</v>
      </c>
      <c r="AV84" s="170">
        <v>1563158.0818044343</v>
      </c>
      <c r="AW84" s="170">
        <v>3831.2698083442019</v>
      </c>
      <c r="AX84" s="170">
        <v>4140.2842112198696</v>
      </c>
      <c r="AY84" s="171">
        <v>-7.4636036347036527E-2</v>
      </c>
      <c r="AZ84" s="171">
        <v>5.9636036347036528E-2</v>
      </c>
      <c r="BA84" s="170">
        <v>100739.3370006068</v>
      </c>
      <c r="BB84" s="310">
        <v>1816935.9188050411</v>
      </c>
      <c r="BC84" s="310">
        <v>4453.2743107966699</v>
      </c>
      <c r="BD84" s="171">
        <v>-2.5958660082423868E-2</v>
      </c>
      <c r="BE84" s="170">
        <v>-12346.08</v>
      </c>
      <c r="BF84" s="170">
        <v>1804589.838805041</v>
      </c>
      <c r="BG84" s="170">
        <v>-6780.96</v>
      </c>
      <c r="BH84" s="170">
        <v>1797808.8788050411</v>
      </c>
      <c r="BI84" s="311">
        <v>8234.827270109201</v>
      </c>
      <c r="BK84" s="296" t="str">
        <f t="shared" si="1"/>
        <v>273 - Ravenswood Primary School</v>
      </c>
    </row>
    <row r="85" spans="1:63" ht="15" x14ac:dyDescent="0.25">
      <c r="A85" s="304">
        <v>250</v>
      </c>
      <c r="B85" s="308">
        <v>124653</v>
      </c>
      <c r="C85" s="308">
        <v>9352165</v>
      </c>
      <c r="D85" s="309" t="s">
        <v>294</v>
      </c>
      <c r="E85" s="170">
        <v>1714654</v>
      </c>
      <c r="F85" s="170">
        <v>0</v>
      </c>
      <c r="G85" s="170">
        <v>0</v>
      </c>
      <c r="H85" s="170">
        <v>18400.000000000011</v>
      </c>
      <c r="I85" s="170">
        <v>0</v>
      </c>
      <c r="J85" s="170">
        <v>1051.0500000000013</v>
      </c>
      <c r="K85" s="170">
        <v>6388.2000000000035</v>
      </c>
      <c r="L85" s="170">
        <v>4477.2000000000025</v>
      </c>
      <c r="M85" s="170">
        <v>17472.000000000029</v>
      </c>
      <c r="N85" s="170">
        <v>2484.300000000002</v>
      </c>
      <c r="O85" s="170">
        <v>0</v>
      </c>
      <c r="P85" s="170">
        <v>0</v>
      </c>
      <c r="Q85" s="170">
        <v>0</v>
      </c>
      <c r="R85" s="170">
        <v>0</v>
      </c>
      <c r="S85" s="170">
        <v>0</v>
      </c>
      <c r="T85" s="170">
        <v>0</v>
      </c>
      <c r="U85" s="170">
        <v>0</v>
      </c>
      <c r="V85" s="170">
        <v>34944.444444444409</v>
      </c>
      <c r="W85" s="170">
        <v>0</v>
      </c>
      <c r="X85" s="170">
        <v>0</v>
      </c>
      <c r="Y85" s="170">
        <v>121506.24465820716</v>
      </c>
      <c r="Z85" s="170">
        <v>0</v>
      </c>
      <c r="AA85" s="170">
        <v>0</v>
      </c>
      <c r="AB85" s="170">
        <v>0</v>
      </c>
      <c r="AC85" s="170">
        <v>114000</v>
      </c>
      <c r="AD85" s="170">
        <v>0</v>
      </c>
      <c r="AE85" s="170">
        <v>0</v>
      </c>
      <c r="AF85" s="170">
        <v>0</v>
      </c>
      <c r="AG85" s="170">
        <v>29937.5</v>
      </c>
      <c r="AH85" s="170">
        <v>0</v>
      </c>
      <c r="AI85" s="170">
        <v>0</v>
      </c>
      <c r="AJ85" s="170">
        <v>0</v>
      </c>
      <c r="AK85" s="170">
        <v>0</v>
      </c>
      <c r="AL85" s="170">
        <v>0</v>
      </c>
      <c r="AM85" s="170">
        <v>0</v>
      </c>
      <c r="AN85" s="170">
        <v>0</v>
      </c>
      <c r="AO85" s="170">
        <v>1714654</v>
      </c>
      <c r="AP85" s="170">
        <v>206723.43910265161</v>
      </c>
      <c r="AQ85" s="170">
        <v>143937.5</v>
      </c>
      <c r="AR85" s="170">
        <v>156640.41965820716</v>
      </c>
      <c r="AS85" s="310">
        <v>2065314.9391026516</v>
      </c>
      <c r="AT85" s="170">
        <v>2065314.9391026516</v>
      </c>
      <c r="AU85" s="170">
        <v>0</v>
      </c>
      <c r="AV85" s="170">
        <v>1921377.4391026516</v>
      </c>
      <c r="AW85" s="170">
        <v>3054.6541162204317</v>
      </c>
      <c r="AX85" s="170">
        <v>3033.3731801683753</v>
      </c>
      <c r="AY85" s="171">
        <v>7.0156010447996213E-3</v>
      </c>
      <c r="AZ85" s="171">
        <v>-1.5056010447996211E-3</v>
      </c>
      <c r="BA85" s="170">
        <v>-2872.6743426477242</v>
      </c>
      <c r="BB85" s="310">
        <v>2062442.2647600039</v>
      </c>
      <c r="BC85" s="310">
        <v>3278.9225194912619</v>
      </c>
      <c r="BD85" s="171">
        <v>-6.6537557081758347E-4</v>
      </c>
      <c r="BE85" s="170">
        <v>-19033.539999999997</v>
      </c>
      <c r="BF85" s="170">
        <v>2043408.7247600039</v>
      </c>
      <c r="BG85" s="170">
        <v>-10453.980000000001</v>
      </c>
      <c r="BH85" s="170">
        <v>2032954.7447600039</v>
      </c>
      <c r="BI85" s="311">
        <v>10018.049314597209</v>
      </c>
      <c r="BK85" s="296" t="str">
        <f t="shared" si="1"/>
        <v>250 - Britannia Primary School and Nursery</v>
      </c>
    </row>
    <row r="86" spans="1:63" ht="15" x14ac:dyDescent="0.25">
      <c r="A86" s="304">
        <v>258</v>
      </c>
      <c r="B86" s="308">
        <v>124654</v>
      </c>
      <c r="C86" s="308">
        <v>9352166</v>
      </c>
      <c r="D86" s="309" t="s">
        <v>300</v>
      </c>
      <c r="E86" s="170">
        <v>1117660</v>
      </c>
      <c r="F86" s="170">
        <v>0</v>
      </c>
      <c r="G86" s="170">
        <v>0</v>
      </c>
      <c r="H86" s="170">
        <v>18400.00000000008</v>
      </c>
      <c r="I86" s="170">
        <v>0</v>
      </c>
      <c r="J86" s="170">
        <v>15014.999999999985</v>
      </c>
      <c r="K86" s="170">
        <v>5896.7999999999947</v>
      </c>
      <c r="L86" s="170">
        <v>7835.0999999999931</v>
      </c>
      <c r="M86" s="170">
        <v>9318.3999999999887</v>
      </c>
      <c r="N86" s="170">
        <v>1242.1499999999987</v>
      </c>
      <c r="O86" s="170">
        <v>1460.5499999999984</v>
      </c>
      <c r="P86" s="170">
        <v>0</v>
      </c>
      <c r="Q86" s="170">
        <v>0</v>
      </c>
      <c r="R86" s="170">
        <v>0</v>
      </c>
      <c r="S86" s="170">
        <v>0</v>
      </c>
      <c r="T86" s="170">
        <v>0</v>
      </c>
      <c r="U86" s="170">
        <v>0</v>
      </c>
      <c r="V86" s="170">
        <v>36690.340909090904</v>
      </c>
      <c r="W86" s="170">
        <v>0</v>
      </c>
      <c r="X86" s="170">
        <v>0</v>
      </c>
      <c r="Y86" s="170">
        <v>60132.641528925655</v>
      </c>
      <c r="Z86" s="170">
        <v>0</v>
      </c>
      <c r="AA86" s="170">
        <v>0</v>
      </c>
      <c r="AB86" s="170">
        <v>0</v>
      </c>
      <c r="AC86" s="170">
        <v>114000</v>
      </c>
      <c r="AD86" s="170">
        <v>0</v>
      </c>
      <c r="AE86" s="170">
        <v>0</v>
      </c>
      <c r="AF86" s="170">
        <v>0</v>
      </c>
      <c r="AG86" s="170">
        <v>15447.75</v>
      </c>
      <c r="AH86" s="170">
        <v>0</v>
      </c>
      <c r="AI86" s="170">
        <v>0</v>
      </c>
      <c r="AJ86" s="170">
        <v>0</v>
      </c>
      <c r="AK86" s="170">
        <v>0</v>
      </c>
      <c r="AL86" s="170">
        <v>0</v>
      </c>
      <c r="AM86" s="170">
        <v>0</v>
      </c>
      <c r="AN86" s="170">
        <v>0</v>
      </c>
      <c r="AO86" s="170">
        <v>1117660</v>
      </c>
      <c r="AP86" s="170">
        <v>155990.9824380166</v>
      </c>
      <c r="AQ86" s="170">
        <v>129447.75</v>
      </c>
      <c r="AR86" s="170">
        <v>99714.441528925672</v>
      </c>
      <c r="AS86" s="310">
        <v>1403098.7324380167</v>
      </c>
      <c r="AT86" s="170">
        <v>1403098.7324380165</v>
      </c>
      <c r="AU86" s="170">
        <v>0</v>
      </c>
      <c r="AV86" s="170">
        <v>1273650.9824380167</v>
      </c>
      <c r="AW86" s="170">
        <v>3106.4658108244307</v>
      </c>
      <c r="AX86" s="170">
        <v>3099.1427507772228</v>
      </c>
      <c r="AY86" s="171">
        <v>2.3629308605973127E-3</v>
      </c>
      <c r="AZ86" s="171">
        <v>0</v>
      </c>
      <c r="BA86" s="170">
        <v>0</v>
      </c>
      <c r="BB86" s="310">
        <v>1403098.7324380167</v>
      </c>
      <c r="BC86" s="310">
        <v>3422.192030336626</v>
      </c>
      <c r="BD86" s="171">
        <v>6.4815727384250899E-3</v>
      </c>
      <c r="BE86" s="170">
        <v>-12406.599999999999</v>
      </c>
      <c r="BF86" s="170">
        <v>1390692.1324380166</v>
      </c>
      <c r="BG86" s="170">
        <v>-6814.2000000000007</v>
      </c>
      <c r="BH86" s="170">
        <v>1383877.9324380166</v>
      </c>
      <c r="BI86" s="311">
        <v>6736.3056797841691</v>
      </c>
      <c r="BK86" s="296" t="str">
        <f t="shared" si="1"/>
        <v>258 - Clifford Road Primary School</v>
      </c>
    </row>
    <row r="87" spans="1:63" ht="15" x14ac:dyDescent="0.25">
      <c r="A87" s="304">
        <v>279</v>
      </c>
      <c r="B87" s="308">
        <v>124655</v>
      </c>
      <c r="C87" s="308">
        <v>9352167</v>
      </c>
      <c r="D87" s="309" t="s">
        <v>310</v>
      </c>
      <c r="E87" s="170">
        <v>842334</v>
      </c>
      <c r="F87" s="170">
        <v>0</v>
      </c>
      <c r="G87" s="170">
        <v>0</v>
      </c>
      <c r="H87" s="170">
        <v>21599.999999999993</v>
      </c>
      <c r="I87" s="170">
        <v>0</v>
      </c>
      <c r="J87" s="170">
        <v>4654.6499999999878</v>
      </c>
      <c r="K87" s="170">
        <v>3439.8000000000011</v>
      </c>
      <c r="L87" s="170">
        <v>19028.100000000017</v>
      </c>
      <c r="M87" s="170">
        <v>5824.0000000000064</v>
      </c>
      <c r="N87" s="170">
        <v>4968.5999999999894</v>
      </c>
      <c r="O87" s="170">
        <v>0</v>
      </c>
      <c r="P87" s="170">
        <v>0</v>
      </c>
      <c r="Q87" s="170">
        <v>0</v>
      </c>
      <c r="R87" s="170">
        <v>0</v>
      </c>
      <c r="S87" s="170">
        <v>0</v>
      </c>
      <c r="T87" s="170">
        <v>0</v>
      </c>
      <c r="U87" s="170">
        <v>0</v>
      </c>
      <c r="V87" s="170">
        <v>35113.636363636389</v>
      </c>
      <c r="W87" s="170">
        <v>0</v>
      </c>
      <c r="X87" s="170">
        <v>0</v>
      </c>
      <c r="Y87" s="170">
        <v>52574.934749168533</v>
      </c>
      <c r="Z87" s="170">
        <v>0</v>
      </c>
      <c r="AA87" s="170">
        <v>0</v>
      </c>
      <c r="AB87" s="170">
        <v>0</v>
      </c>
      <c r="AC87" s="170">
        <v>114000</v>
      </c>
      <c r="AD87" s="170">
        <v>0</v>
      </c>
      <c r="AE87" s="170">
        <v>0</v>
      </c>
      <c r="AF87" s="170">
        <v>0</v>
      </c>
      <c r="AG87" s="170">
        <v>17723</v>
      </c>
      <c r="AH87" s="170">
        <v>0</v>
      </c>
      <c r="AI87" s="170">
        <v>0</v>
      </c>
      <c r="AJ87" s="170">
        <v>0</v>
      </c>
      <c r="AK87" s="170">
        <v>0</v>
      </c>
      <c r="AL87" s="170">
        <v>0</v>
      </c>
      <c r="AM87" s="170">
        <v>0</v>
      </c>
      <c r="AN87" s="170">
        <v>0</v>
      </c>
      <c r="AO87" s="170">
        <v>842334</v>
      </c>
      <c r="AP87" s="170">
        <v>147203.72111280492</v>
      </c>
      <c r="AQ87" s="170">
        <v>131723</v>
      </c>
      <c r="AR87" s="170">
        <v>92330.309749168533</v>
      </c>
      <c r="AS87" s="310">
        <v>1121260.721112805</v>
      </c>
      <c r="AT87" s="170">
        <v>1121260.721112805</v>
      </c>
      <c r="AU87" s="170">
        <v>0</v>
      </c>
      <c r="AV87" s="170">
        <v>989537.72111280495</v>
      </c>
      <c r="AW87" s="170">
        <v>3202.3874469670063</v>
      </c>
      <c r="AX87" s="170">
        <v>3194.6003151425634</v>
      </c>
      <c r="AY87" s="171">
        <v>2.4375918913960865E-3</v>
      </c>
      <c r="AZ87" s="171">
        <v>0</v>
      </c>
      <c r="BA87" s="170">
        <v>0</v>
      </c>
      <c r="BB87" s="310">
        <v>1121260.721112805</v>
      </c>
      <c r="BC87" s="310">
        <v>3628.675472856974</v>
      </c>
      <c r="BD87" s="171">
        <v>-9.8682841296546808E-3</v>
      </c>
      <c r="BE87" s="170">
        <v>-9350.34</v>
      </c>
      <c r="BF87" s="170">
        <v>1111910.3811128049</v>
      </c>
      <c r="BG87" s="170">
        <v>-5135.58</v>
      </c>
      <c r="BH87" s="170">
        <v>1106774.8011128048</v>
      </c>
      <c r="BI87" s="311">
        <v>4921.3286783716749</v>
      </c>
      <c r="BK87" s="296" t="str">
        <f t="shared" si="1"/>
        <v>279 - Rose Hill Primary School</v>
      </c>
    </row>
    <row r="88" spans="1:63" ht="15" x14ac:dyDescent="0.25">
      <c r="A88" s="304">
        <v>294</v>
      </c>
      <c r="B88" s="308">
        <v>124657</v>
      </c>
      <c r="C88" s="308">
        <v>9352171</v>
      </c>
      <c r="D88" s="309" t="s">
        <v>321</v>
      </c>
      <c r="E88" s="170">
        <v>929566</v>
      </c>
      <c r="F88" s="170">
        <v>0</v>
      </c>
      <c r="G88" s="170">
        <v>0</v>
      </c>
      <c r="H88" s="170">
        <v>24000.000000000051</v>
      </c>
      <c r="I88" s="170">
        <v>0</v>
      </c>
      <c r="J88" s="170">
        <v>7529.5808823529533</v>
      </c>
      <c r="K88" s="170">
        <v>34006.325294117611</v>
      </c>
      <c r="L88" s="170">
        <v>44903.682352941018</v>
      </c>
      <c r="M88" s="170">
        <v>5841.1294117647149</v>
      </c>
      <c r="N88" s="170">
        <v>2491.6067647058821</v>
      </c>
      <c r="O88" s="170">
        <v>1464.8457352941198</v>
      </c>
      <c r="P88" s="170">
        <v>0</v>
      </c>
      <c r="Q88" s="170">
        <v>0</v>
      </c>
      <c r="R88" s="170">
        <v>0</v>
      </c>
      <c r="S88" s="170">
        <v>0</v>
      </c>
      <c r="T88" s="170">
        <v>0</v>
      </c>
      <c r="U88" s="170">
        <v>0</v>
      </c>
      <c r="V88" s="170">
        <v>6000.0000000000118</v>
      </c>
      <c r="W88" s="170">
        <v>0</v>
      </c>
      <c r="X88" s="170">
        <v>909.00576368876068</v>
      </c>
      <c r="Y88" s="170">
        <v>73384.886776624786</v>
      </c>
      <c r="Z88" s="170">
        <v>0</v>
      </c>
      <c r="AA88" s="170">
        <v>0</v>
      </c>
      <c r="AB88" s="170">
        <v>0</v>
      </c>
      <c r="AC88" s="170">
        <v>114000</v>
      </c>
      <c r="AD88" s="170">
        <v>0</v>
      </c>
      <c r="AE88" s="170">
        <v>0</v>
      </c>
      <c r="AF88" s="170">
        <v>1000</v>
      </c>
      <c r="AG88" s="170">
        <v>14849</v>
      </c>
      <c r="AH88" s="170">
        <v>0</v>
      </c>
      <c r="AI88" s="170">
        <v>0</v>
      </c>
      <c r="AJ88" s="170">
        <v>0</v>
      </c>
      <c r="AK88" s="170">
        <v>0</v>
      </c>
      <c r="AL88" s="170">
        <v>0</v>
      </c>
      <c r="AM88" s="170">
        <v>0</v>
      </c>
      <c r="AN88" s="170">
        <v>0</v>
      </c>
      <c r="AO88" s="170">
        <v>929566</v>
      </c>
      <c r="AP88" s="170">
        <v>200531.06298148993</v>
      </c>
      <c r="AQ88" s="170">
        <v>129849</v>
      </c>
      <c r="AR88" s="170">
        <v>143501.27199721296</v>
      </c>
      <c r="AS88" s="310">
        <v>1259946.06298149</v>
      </c>
      <c r="AT88" s="170">
        <v>1259946.0629814898</v>
      </c>
      <c r="AU88" s="170">
        <v>0</v>
      </c>
      <c r="AV88" s="170">
        <v>1131097.06298149</v>
      </c>
      <c r="AW88" s="170">
        <v>3317.0001846964519</v>
      </c>
      <c r="AX88" s="170">
        <v>3391.5753590973777</v>
      </c>
      <c r="AY88" s="171">
        <v>-2.1988358360043331E-2</v>
      </c>
      <c r="AZ88" s="171">
        <v>6.988358360043332E-3</v>
      </c>
      <c r="BA88" s="170">
        <v>8082.2265089326074</v>
      </c>
      <c r="BB88" s="310">
        <v>1268028.2894904227</v>
      </c>
      <c r="BC88" s="310">
        <v>3718.5580336962544</v>
      </c>
      <c r="BD88" s="171">
        <v>-1.6322697582604295E-2</v>
      </c>
      <c r="BE88" s="170">
        <v>-10318.66</v>
      </c>
      <c r="BF88" s="170">
        <v>1257709.6294904228</v>
      </c>
      <c r="BG88" s="170">
        <v>-5667.42</v>
      </c>
      <c r="BH88" s="170">
        <v>1252042.2094904229</v>
      </c>
      <c r="BI88" s="311">
        <v>6244.6756750151726</v>
      </c>
      <c r="BK88" s="296" t="str">
        <f t="shared" si="1"/>
        <v>294 - Springfield Junior School</v>
      </c>
    </row>
    <row r="89" spans="1:63" ht="15" x14ac:dyDescent="0.25">
      <c r="A89" s="304">
        <v>293</v>
      </c>
      <c r="B89" s="308">
        <v>124658</v>
      </c>
      <c r="C89" s="308">
        <v>9352172</v>
      </c>
      <c r="D89" s="309" t="s">
        <v>690</v>
      </c>
      <c r="E89" s="170">
        <v>706034</v>
      </c>
      <c r="F89" s="170">
        <v>0</v>
      </c>
      <c r="G89" s="170">
        <v>0</v>
      </c>
      <c r="H89" s="170">
        <v>18799.999999999953</v>
      </c>
      <c r="I89" s="170">
        <v>0</v>
      </c>
      <c r="J89" s="170">
        <v>4654.6500000000115</v>
      </c>
      <c r="K89" s="170">
        <v>34397.999999999971</v>
      </c>
      <c r="L89" s="170">
        <v>32459.700000000008</v>
      </c>
      <c r="M89" s="170">
        <v>4659.1999999999862</v>
      </c>
      <c r="N89" s="170">
        <v>0</v>
      </c>
      <c r="O89" s="170">
        <v>4381.650000000006</v>
      </c>
      <c r="P89" s="170">
        <v>0</v>
      </c>
      <c r="Q89" s="170">
        <v>0</v>
      </c>
      <c r="R89" s="170">
        <v>0</v>
      </c>
      <c r="S89" s="170">
        <v>0</v>
      </c>
      <c r="T89" s="170">
        <v>0</v>
      </c>
      <c r="U89" s="170">
        <v>0</v>
      </c>
      <c r="V89" s="170">
        <v>47158.959537572169</v>
      </c>
      <c r="W89" s="170">
        <v>0</v>
      </c>
      <c r="X89" s="170">
        <v>0</v>
      </c>
      <c r="Y89" s="170">
        <v>41676.765094339651</v>
      </c>
      <c r="Z89" s="170">
        <v>0</v>
      </c>
      <c r="AA89" s="170">
        <v>0</v>
      </c>
      <c r="AB89" s="170">
        <v>0</v>
      </c>
      <c r="AC89" s="170">
        <v>114000</v>
      </c>
      <c r="AD89" s="170">
        <v>0</v>
      </c>
      <c r="AE89" s="170">
        <v>0</v>
      </c>
      <c r="AF89" s="170">
        <v>0</v>
      </c>
      <c r="AG89" s="170">
        <v>13052.75</v>
      </c>
      <c r="AH89" s="170">
        <v>0</v>
      </c>
      <c r="AI89" s="170">
        <v>0</v>
      </c>
      <c r="AJ89" s="170">
        <v>0</v>
      </c>
      <c r="AK89" s="170">
        <v>0</v>
      </c>
      <c r="AL89" s="170">
        <v>0</v>
      </c>
      <c r="AM89" s="170">
        <v>0</v>
      </c>
      <c r="AN89" s="170">
        <v>0</v>
      </c>
      <c r="AO89" s="170">
        <v>706034</v>
      </c>
      <c r="AP89" s="170">
        <v>188188.92463191177</v>
      </c>
      <c r="AQ89" s="170">
        <v>127052.75</v>
      </c>
      <c r="AR89" s="170">
        <v>101351.16509433962</v>
      </c>
      <c r="AS89" s="310">
        <v>1021275.6746319118</v>
      </c>
      <c r="AT89" s="170">
        <v>1021275.6746319118</v>
      </c>
      <c r="AU89" s="170">
        <v>0</v>
      </c>
      <c r="AV89" s="170">
        <v>894222.9246319118</v>
      </c>
      <c r="AW89" s="170">
        <v>3452.5981646019759</v>
      </c>
      <c r="AX89" s="170">
        <v>3450.1930113703638</v>
      </c>
      <c r="AY89" s="171">
        <v>6.9710686436547662E-4</v>
      </c>
      <c r="AZ89" s="171">
        <v>0</v>
      </c>
      <c r="BA89" s="170">
        <v>0</v>
      </c>
      <c r="BB89" s="310">
        <v>1021275.6746319118</v>
      </c>
      <c r="BC89" s="310">
        <v>3943.1493229031344</v>
      </c>
      <c r="BD89" s="171">
        <v>-3.5171125303945505E-3</v>
      </c>
      <c r="BE89" s="170">
        <v>-7837.3399999999992</v>
      </c>
      <c r="BF89" s="170">
        <v>1013438.3346319118</v>
      </c>
      <c r="BG89" s="170">
        <v>-4304.58</v>
      </c>
      <c r="BH89" s="170">
        <v>1009133.7546319119</v>
      </c>
      <c r="BI89" s="311">
        <v>4750.8015323350146</v>
      </c>
      <c r="BK89" s="296" t="str">
        <f t="shared" si="1"/>
        <v>293 - Springfield Infant School &amp; Nursery</v>
      </c>
    </row>
    <row r="90" spans="1:63" ht="15" x14ac:dyDescent="0.25">
      <c r="A90" s="304">
        <v>300</v>
      </c>
      <c r="B90" s="308">
        <v>124660</v>
      </c>
      <c r="C90" s="308">
        <v>9352176</v>
      </c>
      <c r="D90" s="309" t="s">
        <v>324</v>
      </c>
      <c r="E90" s="170">
        <v>1414794</v>
      </c>
      <c r="F90" s="170">
        <v>0</v>
      </c>
      <c r="G90" s="170">
        <v>0</v>
      </c>
      <c r="H90" s="170">
        <v>60800.00000000008</v>
      </c>
      <c r="I90" s="170">
        <v>0</v>
      </c>
      <c r="J90" s="170">
        <v>13363.349999999971</v>
      </c>
      <c r="K90" s="170">
        <v>11302.199999999999</v>
      </c>
      <c r="L90" s="170">
        <v>237291.60000000024</v>
      </c>
      <c r="M90" s="170">
        <v>133952.00000000026</v>
      </c>
      <c r="N90" s="170">
        <v>0</v>
      </c>
      <c r="O90" s="170">
        <v>1460.5499999999979</v>
      </c>
      <c r="P90" s="170">
        <v>0</v>
      </c>
      <c r="Q90" s="170">
        <v>0</v>
      </c>
      <c r="R90" s="170">
        <v>0</v>
      </c>
      <c r="S90" s="170">
        <v>0</v>
      </c>
      <c r="T90" s="170">
        <v>0</v>
      </c>
      <c r="U90" s="170">
        <v>0</v>
      </c>
      <c r="V90" s="170">
        <v>50693.023255813925</v>
      </c>
      <c r="W90" s="170">
        <v>0</v>
      </c>
      <c r="X90" s="170">
        <v>1905.0595238095236</v>
      </c>
      <c r="Y90" s="170">
        <v>149159.49176274834</v>
      </c>
      <c r="Z90" s="170">
        <v>0</v>
      </c>
      <c r="AA90" s="170">
        <v>0</v>
      </c>
      <c r="AB90" s="170">
        <v>0</v>
      </c>
      <c r="AC90" s="170">
        <v>114000</v>
      </c>
      <c r="AD90" s="170">
        <v>0</v>
      </c>
      <c r="AE90" s="170">
        <v>0</v>
      </c>
      <c r="AF90" s="170">
        <v>0</v>
      </c>
      <c r="AG90" s="170">
        <v>23111.75</v>
      </c>
      <c r="AH90" s="170">
        <v>0</v>
      </c>
      <c r="AI90" s="170">
        <v>0</v>
      </c>
      <c r="AJ90" s="170">
        <v>0</v>
      </c>
      <c r="AK90" s="170">
        <v>0</v>
      </c>
      <c r="AL90" s="170">
        <v>0</v>
      </c>
      <c r="AM90" s="170">
        <v>0</v>
      </c>
      <c r="AN90" s="170">
        <v>0</v>
      </c>
      <c r="AO90" s="170">
        <v>1414794</v>
      </c>
      <c r="AP90" s="170">
        <v>659927.27454237221</v>
      </c>
      <c r="AQ90" s="170">
        <v>137111.75</v>
      </c>
      <c r="AR90" s="170">
        <v>388242.14176274854</v>
      </c>
      <c r="AS90" s="310">
        <v>2211833.0245423722</v>
      </c>
      <c r="AT90" s="170">
        <v>2211833.0245423722</v>
      </c>
      <c r="AU90" s="170">
        <v>0</v>
      </c>
      <c r="AV90" s="170">
        <v>2074721.2745423722</v>
      </c>
      <c r="AW90" s="170">
        <v>3997.536174455438</v>
      </c>
      <c r="AX90" s="170">
        <v>4075.2620007838232</v>
      </c>
      <c r="AY90" s="171">
        <v>-1.9072596145581724E-2</v>
      </c>
      <c r="AZ90" s="171">
        <v>4.072596145581725E-3</v>
      </c>
      <c r="BA90" s="170">
        <v>8613.7891883298635</v>
      </c>
      <c r="BB90" s="310">
        <v>2220446.8137307023</v>
      </c>
      <c r="BC90" s="310">
        <v>4278.3175601747635</v>
      </c>
      <c r="BD90" s="171">
        <v>-2.1221100490774636E-2</v>
      </c>
      <c r="BE90" s="170">
        <v>-15704.939999999999</v>
      </c>
      <c r="BF90" s="170">
        <v>2204741.8737307023</v>
      </c>
      <c r="BG90" s="170">
        <v>-8625.7800000000007</v>
      </c>
      <c r="BH90" s="170">
        <v>2196116.0937307025</v>
      </c>
      <c r="BI90" s="311">
        <v>10814.501605737121</v>
      </c>
      <c r="BK90" s="296" t="str">
        <f t="shared" si="1"/>
        <v>300 - Whitehouse Community Primary School</v>
      </c>
    </row>
    <row r="91" spans="1:63" ht="15" x14ac:dyDescent="0.25">
      <c r="A91" s="304">
        <v>259</v>
      </c>
      <c r="B91" s="308">
        <v>124668</v>
      </c>
      <c r="C91" s="308">
        <v>9352184</v>
      </c>
      <c r="D91" s="309" t="s">
        <v>689</v>
      </c>
      <c r="E91" s="170">
        <v>1117660</v>
      </c>
      <c r="F91" s="170">
        <v>0</v>
      </c>
      <c r="G91" s="170">
        <v>0</v>
      </c>
      <c r="H91" s="170">
        <v>7199.9999999999927</v>
      </c>
      <c r="I91" s="170">
        <v>0</v>
      </c>
      <c r="J91" s="170">
        <v>1801.7999999999981</v>
      </c>
      <c r="K91" s="170">
        <v>4913.9999999999964</v>
      </c>
      <c r="L91" s="170">
        <v>14550.899999999983</v>
      </c>
      <c r="M91" s="170">
        <v>25625.600000000024</v>
      </c>
      <c r="N91" s="170">
        <v>2484.2999999999975</v>
      </c>
      <c r="O91" s="170">
        <v>0</v>
      </c>
      <c r="P91" s="170">
        <v>0</v>
      </c>
      <c r="Q91" s="170">
        <v>0</v>
      </c>
      <c r="R91" s="170">
        <v>0</v>
      </c>
      <c r="S91" s="170">
        <v>0</v>
      </c>
      <c r="T91" s="170">
        <v>0</v>
      </c>
      <c r="U91" s="170">
        <v>0</v>
      </c>
      <c r="V91" s="170">
        <v>8785.7142857142953</v>
      </c>
      <c r="W91" s="170">
        <v>0</v>
      </c>
      <c r="X91" s="170">
        <v>0</v>
      </c>
      <c r="Y91" s="170">
        <v>66631.363908536267</v>
      </c>
      <c r="Z91" s="170">
        <v>0</v>
      </c>
      <c r="AA91" s="170">
        <v>0</v>
      </c>
      <c r="AB91" s="170">
        <v>0</v>
      </c>
      <c r="AC91" s="170">
        <v>114000</v>
      </c>
      <c r="AD91" s="170">
        <v>0</v>
      </c>
      <c r="AE91" s="170">
        <v>0</v>
      </c>
      <c r="AF91" s="170">
        <v>0</v>
      </c>
      <c r="AG91" s="170">
        <v>18202</v>
      </c>
      <c r="AH91" s="170">
        <v>0</v>
      </c>
      <c r="AI91" s="170">
        <v>0</v>
      </c>
      <c r="AJ91" s="170">
        <v>0</v>
      </c>
      <c r="AK91" s="170">
        <v>0</v>
      </c>
      <c r="AL91" s="170">
        <v>0</v>
      </c>
      <c r="AM91" s="170">
        <v>0</v>
      </c>
      <c r="AN91" s="170">
        <v>0</v>
      </c>
      <c r="AO91" s="170">
        <v>1117660</v>
      </c>
      <c r="AP91" s="170">
        <v>131993.67819425056</v>
      </c>
      <c r="AQ91" s="170">
        <v>132202</v>
      </c>
      <c r="AR91" s="170">
        <v>104917.46390853626</v>
      </c>
      <c r="AS91" s="310">
        <v>1381855.6781942504</v>
      </c>
      <c r="AT91" s="170">
        <v>1381855.6781942507</v>
      </c>
      <c r="AU91" s="170">
        <v>0</v>
      </c>
      <c r="AV91" s="170">
        <v>1249653.6781942504</v>
      </c>
      <c r="AW91" s="170">
        <v>3047.9358004737815</v>
      </c>
      <c r="AX91" s="170">
        <v>3047.4562910510731</v>
      </c>
      <c r="AY91" s="171">
        <v>1.5734743238695551E-4</v>
      </c>
      <c r="AZ91" s="171">
        <v>0</v>
      </c>
      <c r="BA91" s="170">
        <v>0</v>
      </c>
      <c r="BB91" s="310">
        <v>1381855.6781942504</v>
      </c>
      <c r="BC91" s="310">
        <v>3370.3797029128059</v>
      </c>
      <c r="BD91" s="171">
        <v>-5.5632441622721629E-3</v>
      </c>
      <c r="BE91" s="170">
        <v>-12406.599999999999</v>
      </c>
      <c r="BF91" s="170">
        <v>1369449.0781942504</v>
      </c>
      <c r="BG91" s="170">
        <v>-6814.2000000000007</v>
      </c>
      <c r="BH91" s="170">
        <v>1362634.8781942504</v>
      </c>
      <c r="BI91" s="311">
        <v>6559.6495511622852</v>
      </c>
      <c r="BK91" s="296" t="str">
        <f t="shared" si="1"/>
        <v>259 - Dale Hall Community Primary</v>
      </c>
    </row>
    <row r="92" spans="1:63" ht="15" x14ac:dyDescent="0.25">
      <c r="A92" s="304">
        <v>260</v>
      </c>
      <c r="B92" s="308">
        <v>124669</v>
      </c>
      <c r="C92" s="308">
        <v>9352185</v>
      </c>
      <c r="D92" s="309" t="s">
        <v>302</v>
      </c>
      <c r="E92" s="170">
        <v>839608</v>
      </c>
      <c r="F92" s="170">
        <v>0</v>
      </c>
      <c r="G92" s="170">
        <v>0</v>
      </c>
      <c r="H92" s="170">
        <v>45200.000000000015</v>
      </c>
      <c r="I92" s="170">
        <v>0</v>
      </c>
      <c r="J92" s="170">
        <v>2418.1019607843136</v>
      </c>
      <c r="K92" s="170">
        <v>10386.847058823538</v>
      </c>
      <c r="L92" s="170">
        <v>48444.474509803753</v>
      </c>
      <c r="M92" s="170">
        <v>45724.109803921609</v>
      </c>
      <c r="N92" s="170">
        <v>161284.65294117635</v>
      </c>
      <c r="O92" s="170">
        <v>0</v>
      </c>
      <c r="P92" s="170">
        <v>0</v>
      </c>
      <c r="Q92" s="170">
        <v>0</v>
      </c>
      <c r="R92" s="170">
        <v>0</v>
      </c>
      <c r="S92" s="170">
        <v>0</v>
      </c>
      <c r="T92" s="170">
        <v>0</v>
      </c>
      <c r="U92" s="170">
        <v>0</v>
      </c>
      <c r="V92" s="170">
        <v>36521.739130434791</v>
      </c>
      <c r="W92" s="170">
        <v>0</v>
      </c>
      <c r="X92" s="170">
        <v>0</v>
      </c>
      <c r="Y92" s="170">
        <v>68474.853497164484</v>
      </c>
      <c r="Z92" s="170">
        <v>0</v>
      </c>
      <c r="AA92" s="170">
        <v>0</v>
      </c>
      <c r="AB92" s="170">
        <v>0</v>
      </c>
      <c r="AC92" s="170">
        <v>114000</v>
      </c>
      <c r="AD92" s="170">
        <v>0</v>
      </c>
      <c r="AE92" s="170">
        <v>0</v>
      </c>
      <c r="AF92" s="170">
        <v>0</v>
      </c>
      <c r="AG92" s="170">
        <v>7228.73</v>
      </c>
      <c r="AH92" s="170">
        <v>0</v>
      </c>
      <c r="AI92" s="170">
        <v>0</v>
      </c>
      <c r="AJ92" s="170">
        <v>0</v>
      </c>
      <c r="AK92" s="170">
        <v>0</v>
      </c>
      <c r="AL92" s="170">
        <v>0</v>
      </c>
      <c r="AM92" s="170">
        <v>0</v>
      </c>
      <c r="AN92" s="170">
        <v>0</v>
      </c>
      <c r="AO92" s="170">
        <v>839608</v>
      </c>
      <c r="AP92" s="170">
        <v>418454.77890210884</v>
      </c>
      <c r="AQ92" s="170">
        <v>121228.73</v>
      </c>
      <c r="AR92" s="170">
        <v>235201.74663441925</v>
      </c>
      <c r="AS92" s="310">
        <v>1379291.5089021088</v>
      </c>
      <c r="AT92" s="170">
        <v>1379291.508902109</v>
      </c>
      <c r="AU92" s="170">
        <v>0</v>
      </c>
      <c r="AV92" s="170">
        <v>1258062.7789021088</v>
      </c>
      <c r="AW92" s="170">
        <v>4084.6194120198338</v>
      </c>
      <c r="AX92" s="170">
        <v>4147.7387913097627</v>
      </c>
      <c r="AY92" s="171">
        <v>-1.5217780691053895E-2</v>
      </c>
      <c r="AZ92" s="171">
        <v>2.1778069105389541E-4</v>
      </c>
      <c r="BA92" s="170">
        <v>278.21560544700662</v>
      </c>
      <c r="BB92" s="310">
        <v>1379569.7245075558</v>
      </c>
      <c r="BC92" s="310">
        <v>4479.1224821673886</v>
      </c>
      <c r="BD92" s="171">
        <v>-2.7028824496786452E-2</v>
      </c>
      <c r="BE92" s="170">
        <v>-9320.08</v>
      </c>
      <c r="BF92" s="170">
        <v>1370249.6445075558</v>
      </c>
      <c r="BG92" s="170">
        <v>-5118.96</v>
      </c>
      <c r="BH92" s="170">
        <v>1365130.6845075558</v>
      </c>
      <c r="BI92" s="311">
        <v>6127.0640332663925</v>
      </c>
      <c r="BK92" s="296" t="str">
        <f t="shared" si="1"/>
        <v>260 - The Willows Primary School</v>
      </c>
    </row>
    <row r="93" spans="1:63" ht="15" x14ac:dyDescent="0.25">
      <c r="A93" s="304">
        <v>263</v>
      </c>
      <c r="B93" s="308">
        <v>124670</v>
      </c>
      <c r="C93" s="308">
        <v>9352186</v>
      </c>
      <c r="D93" s="309" t="s">
        <v>303</v>
      </c>
      <c r="E93" s="170">
        <v>1144920</v>
      </c>
      <c r="F93" s="170">
        <v>0</v>
      </c>
      <c r="G93" s="170">
        <v>0</v>
      </c>
      <c r="H93" s="170">
        <v>24800.000000000065</v>
      </c>
      <c r="I93" s="170">
        <v>0</v>
      </c>
      <c r="J93" s="170">
        <v>451.52505966587142</v>
      </c>
      <c r="K93" s="170">
        <v>58123.589498806738</v>
      </c>
      <c r="L93" s="170">
        <v>58342.510739856698</v>
      </c>
      <c r="M93" s="170">
        <v>24519.178997613344</v>
      </c>
      <c r="N93" s="170">
        <v>63500.842482099986</v>
      </c>
      <c r="O93" s="170">
        <v>0</v>
      </c>
      <c r="P93" s="170">
        <v>0</v>
      </c>
      <c r="Q93" s="170">
        <v>0</v>
      </c>
      <c r="R93" s="170">
        <v>0</v>
      </c>
      <c r="S93" s="170">
        <v>0</v>
      </c>
      <c r="T93" s="170">
        <v>0</v>
      </c>
      <c r="U93" s="170">
        <v>0</v>
      </c>
      <c r="V93" s="170">
        <v>10500.000000000022</v>
      </c>
      <c r="W93" s="170">
        <v>0</v>
      </c>
      <c r="X93" s="170">
        <v>933.89423076923072</v>
      </c>
      <c r="Y93" s="170">
        <v>101005.43478260873</v>
      </c>
      <c r="Z93" s="170">
        <v>0</v>
      </c>
      <c r="AA93" s="170">
        <v>0</v>
      </c>
      <c r="AB93" s="170">
        <v>0</v>
      </c>
      <c r="AC93" s="170">
        <v>114000</v>
      </c>
      <c r="AD93" s="170">
        <v>0</v>
      </c>
      <c r="AE93" s="170">
        <v>0</v>
      </c>
      <c r="AF93" s="170">
        <v>0</v>
      </c>
      <c r="AG93" s="170">
        <v>12700.42</v>
      </c>
      <c r="AH93" s="170">
        <v>0</v>
      </c>
      <c r="AI93" s="170">
        <v>0</v>
      </c>
      <c r="AJ93" s="170">
        <v>0</v>
      </c>
      <c r="AK93" s="170">
        <v>0</v>
      </c>
      <c r="AL93" s="170">
        <v>0</v>
      </c>
      <c r="AM93" s="170">
        <v>0</v>
      </c>
      <c r="AN93" s="170">
        <v>0</v>
      </c>
      <c r="AO93" s="170">
        <v>1144920</v>
      </c>
      <c r="AP93" s="170">
        <v>342176.97579142067</v>
      </c>
      <c r="AQ93" s="170">
        <v>126700.42</v>
      </c>
      <c r="AR93" s="170">
        <v>225872.05817163008</v>
      </c>
      <c r="AS93" s="310">
        <v>1613797.3957914207</v>
      </c>
      <c r="AT93" s="170">
        <v>1613797.3957914202</v>
      </c>
      <c r="AU93" s="170">
        <v>0</v>
      </c>
      <c r="AV93" s="170">
        <v>1487096.9757914208</v>
      </c>
      <c r="AW93" s="170">
        <v>3540.7070852176685</v>
      </c>
      <c r="AX93" s="170">
        <v>3636.2117164333631</v>
      </c>
      <c r="AY93" s="171">
        <v>-2.6264870877587925E-2</v>
      </c>
      <c r="AZ93" s="171">
        <v>1.1264870877587926E-2</v>
      </c>
      <c r="BA93" s="170">
        <v>17203.811297061562</v>
      </c>
      <c r="BB93" s="310">
        <v>1631001.2070884823</v>
      </c>
      <c r="BC93" s="310">
        <v>3883.3362073535295</v>
      </c>
      <c r="BD93" s="171">
        <v>-2.0740613388125717E-2</v>
      </c>
      <c r="BE93" s="170">
        <v>-12709.199999999999</v>
      </c>
      <c r="BF93" s="170">
        <v>1618292.0070884824</v>
      </c>
      <c r="BG93" s="170">
        <v>-6980.4000000000005</v>
      </c>
      <c r="BH93" s="170">
        <v>1611311.6070884825</v>
      </c>
      <c r="BI93" s="311">
        <v>7865.3129623213481</v>
      </c>
      <c r="BK93" s="296" t="str">
        <f t="shared" si="1"/>
        <v>263 - Halifax Primary School</v>
      </c>
    </row>
    <row r="94" spans="1:63" ht="15" x14ac:dyDescent="0.25">
      <c r="A94" s="304">
        <v>249</v>
      </c>
      <c r="B94" s="308">
        <v>124671</v>
      </c>
      <c r="C94" s="308">
        <v>9352194</v>
      </c>
      <c r="D94" s="309" t="s">
        <v>688</v>
      </c>
      <c r="E94" s="170">
        <v>1698298</v>
      </c>
      <c r="F94" s="170">
        <v>0</v>
      </c>
      <c r="G94" s="170">
        <v>0</v>
      </c>
      <c r="H94" s="170">
        <v>9200.0000000000127</v>
      </c>
      <c r="I94" s="170">
        <v>0</v>
      </c>
      <c r="J94" s="170">
        <v>1351.3500000000004</v>
      </c>
      <c r="K94" s="170">
        <v>5405.3999999999951</v>
      </c>
      <c r="L94" s="170">
        <v>20147.400000000001</v>
      </c>
      <c r="M94" s="170">
        <v>19801.600000000013</v>
      </c>
      <c r="N94" s="170">
        <v>4968.5999999999985</v>
      </c>
      <c r="O94" s="170">
        <v>0</v>
      </c>
      <c r="P94" s="170">
        <v>0</v>
      </c>
      <c r="Q94" s="170">
        <v>0</v>
      </c>
      <c r="R94" s="170">
        <v>0</v>
      </c>
      <c r="S94" s="170">
        <v>0</v>
      </c>
      <c r="T94" s="170">
        <v>0</v>
      </c>
      <c r="U94" s="170">
        <v>0</v>
      </c>
      <c r="V94" s="170">
        <v>19250.000000000011</v>
      </c>
      <c r="W94" s="170">
        <v>0</v>
      </c>
      <c r="X94" s="170">
        <v>0</v>
      </c>
      <c r="Y94" s="170">
        <v>91234.963622732088</v>
      </c>
      <c r="Z94" s="170">
        <v>0</v>
      </c>
      <c r="AA94" s="170">
        <v>0</v>
      </c>
      <c r="AB94" s="170">
        <v>0</v>
      </c>
      <c r="AC94" s="170">
        <v>114000</v>
      </c>
      <c r="AD94" s="170">
        <v>0</v>
      </c>
      <c r="AE94" s="170">
        <v>0</v>
      </c>
      <c r="AF94" s="170">
        <v>0</v>
      </c>
      <c r="AG94" s="170">
        <v>36643.5</v>
      </c>
      <c r="AH94" s="170">
        <v>0</v>
      </c>
      <c r="AI94" s="170">
        <v>0</v>
      </c>
      <c r="AJ94" s="170">
        <v>0</v>
      </c>
      <c r="AK94" s="170">
        <v>0</v>
      </c>
      <c r="AL94" s="170">
        <v>0</v>
      </c>
      <c r="AM94" s="170">
        <v>0</v>
      </c>
      <c r="AN94" s="170">
        <v>0</v>
      </c>
      <c r="AO94" s="170">
        <v>1698298</v>
      </c>
      <c r="AP94" s="170">
        <v>171359.31362273212</v>
      </c>
      <c r="AQ94" s="170">
        <v>150643.5</v>
      </c>
      <c r="AR94" s="170">
        <v>131669.93862273209</v>
      </c>
      <c r="AS94" s="310">
        <v>2020300.8136227322</v>
      </c>
      <c r="AT94" s="170">
        <v>2020300.8136227322</v>
      </c>
      <c r="AU94" s="170">
        <v>0</v>
      </c>
      <c r="AV94" s="170">
        <v>1869657.3136227322</v>
      </c>
      <c r="AW94" s="170">
        <v>3001.055078046119</v>
      </c>
      <c r="AX94" s="170">
        <v>2990.5703650917508</v>
      </c>
      <c r="AY94" s="171">
        <v>3.5059241797999073E-3</v>
      </c>
      <c r="AZ94" s="171">
        <v>0</v>
      </c>
      <c r="BA94" s="170">
        <v>0</v>
      </c>
      <c r="BB94" s="310">
        <v>2020300.8136227322</v>
      </c>
      <c r="BC94" s="310">
        <v>3242.858448832636</v>
      </c>
      <c r="BD94" s="171">
        <v>-3.2817155573126033E-3</v>
      </c>
      <c r="BE94" s="170">
        <v>-18851.98</v>
      </c>
      <c r="BF94" s="170">
        <v>2001448.8336227322</v>
      </c>
      <c r="BG94" s="170">
        <v>-10354.26</v>
      </c>
      <c r="BH94" s="170">
        <v>1991094.5736227322</v>
      </c>
      <c r="BI94" s="311">
        <v>9703.1362685731947</v>
      </c>
      <c r="BK94" s="296" t="str">
        <f t="shared" si="1"/>
        <v>249 - Broke Hall Primary School</v>
      </c>
    </row>
    <row r="95" spans="1:63" ht="15" x14ac:dyDescent="0.25">
      <c r="A95" s="304">
        <v>480</v>
      </c>
      <c r="B95" s="308">
        <v>124674</v>
      </c>
      <c r="C95" s="308">
        <v>9352916</v>
      </c>
      <c r="D95" s="309" t="s">
        <v>687</v>
      </c>
      <c r="E95" s="170">
        <v>880498</v>
      </c>
      <c r="F95" s="170">
        <v>0</v>
      </c>
      <c r="G95" s="170">
        <v>0</v>
      </c>
      <c r="H95" s="170">
        <v>14000.000000000004</v>
      </c>
      <c r="I95" s="170">
        <v>0</v>
      </c>
      <c r="J95" s="170">
        <v>150.61630434782606</v>
      </c>
      <c r="K95" s="170">
        <v>0</v>
      </c>
      <c r="L95" s="170">
        <v>2245.5521739130427</v>
      </c>
      <c r="M95" s="170">
        <v>0</v>
      </c>
      <c r="N95" s="170">
        <v>0</v>
      </c>
      <c r="O95" s="170">
        <v>0</v>
      </c>
      <c r="P95" s="170">
        <v>0</v>
      </c>
      <c r="Q95" s="170">
        <v>0</v>
      </c>
      <c r="R95" s="170">
        <v>0</v>
      </c>
      <c r="S95" s="170">
        <v>0</v>
      </c>
      <c r="T95" s="170">
        <v>0</v>
      </c>
      <c r="U95" s="170">
        <v>0</v>
      </c>
      <c r="V95" s="170">
        <v>1705.9859154929577</v>
      </c>
      <c r="W95" s="170">
        <v>0</v>
      </c>
      <c r="X95" s="170">
        <v>936.59874608150471</v>
      </c>
      <c r="Y95" s="170">
        <v>59938.536622294749</v>
      </c>
      <c r="Z95" s="170">
        <v>0</v>
      </c>
      <c r="AA95" s="170">
        <v>0</v>
      </c>
      <c r="AB95" s="170">
        <v>0</v>
      </c>
      <c r="AC95" s="170">
        <v>114000</v>
      </c>
      <c r="AD95" s="170">
        <v>0</v>
      </c>
      <c r="AE95" s="170">
        <v>0</v>
      </c>
      <c r="AF95" s="170">
        <v>0</v>
      </c>
      <c r="AG95" s="170">
        <v>17723</v>
      </c>
      <c r="AH95" s="170">
        <v>0</v>
      </c>
      <c r="AI95" s="170">
        <v>0</v>
      </c>
      <c r="AJ95" s="170">
        <v>0</v>
      </c>
      <c r="AK95" s="170">
        <v>0</v>
      </c>
      <c r="AL95" s="170">
        <v>0</v>
      </c>
      <c r="AM95" s="170">
        <v>0</v>
      </c>
      <c r="AN95" s="170">
        <v>0</v>
      </c>
      <c r="AO95" s="170">
        <v>880498</v>
      </c>
      <c r="AP95" s="170">
        <v>78977.28976213008</v>
      </c>
      <c r="AQ95" s="170">
        <v>131723</v>
      </c>
      <c r="AR95" s="170">
        <v>78134.420861425184</v>
      </c>
      <c r="AS95" s="310">
        <v>1091198.28976213</v>
      </c>
      <c r="AT95" s="170">
        <v>1091198.2897621302</v>
      </c>
      <c r="AU95" s="170">
        <v>0</v>
      </c>
      <c r="AV95" s="170">
        <v>959475.28976213001</v>
      </c>
      <c r="AW95" s="170">
        <v>2970.5117330096905</v>
      </c>
      <c r="AX95" s="170">
        <v>2940.3284016002781</v>
      </c>
      <c r="AY95" s="171">
        <v>1.026529260914702E-2</v>
      </c>
      <c r="AZ95" s="171">
        <v>-4.7552926091470197E-3</v>
      </c>
      <c r="BA95" s="170">
        <v>-4516.2253790601435</v>
      </c>
      <c r="BB95" s="310">
        <v>1086682.0643830698</v>
      </c>
      <c r="BC95" s="310">
        <v>3364.3407566039309</v>
      </c>
      <c r="BD95" s="171">
        <v>-7.858664054951614E-4</v>
      </c>
      <c r="BE95" s="170">
        <v>-9773.98</v>
      </c>
      <c r="BF95" s="170">
        <v>1076908.0843830698</v>
      </c>
      <c r="BG95" s="170">
        <v>-5368.26</v>
      </c>
      <c r="BH95" s="170">
        <v>1071539.8243830698</v>
      </c>
      <c r="BI95" s="311">
        <v>4994.9908847104571</v>
      </c>
      <c r="BK95" s="296" t="str">
        <f t="shared" si="1"/>
        <v>480 - Bosmere C. P. School</v>
      </c>
    </row>
    <row r="96" spans="1:63" ht="15" x14ac:dyDescent="0.25">
      <c r="A96" s="304">
        <v>327</v>
      </c>
      <c r="B96" s="308">
        <v>124675</v>
      </c>
      <c r="C96" s="308">
        <v>9352918</v>
      </c>
      <c r="D96" s="309" t="s">
        <v>686</v>
      </c>
      <c r="E96" s="170">
        <v>212628</v>
      </c>
      <c r="F96" s="170">
        <v>0</v>
      </c>
      <c r="G96" s="170">
        <v>0</v>
      </c>
      <c r="H96" s="170">
        <v>1600.0000000000007</v>
      </c>
      <c r="I96" s="170">
        <v>0</v>
      </c>
      <c r="J96" s="170">
        <v>300.2999999999995</v>
      </c>
      <c r="K96" s="170">
        <v>0</v>
      </c>
      <c r="L96" s="170">
        <v>0</v>
      </c>
      <c r="M96" s="170">
        <v>0</v>
      </c>
      <c r="N96" s="170">
        <v>0</v>
      </c>
      <c r="O96" s="170">
        <v>2921.0999999999949</v>
      </c>
      <c r="P96" s="170">
        <v>0</v>
      </c>
      <c r="Q96" s="170">
        <v>0</v>
      </c>
      <c r="R96" s="170">
        <v>0</v>
      </c>
      <c r="S96" s="170">
        <v>0</v>
      </c>
      <c r="T96" s="170">
        <v>0</v>
      </c>
      <c r="U96" s="170">
        <v>0</v>
      </c>
      <c r="V96" s="170">
        <v>0</v>
      </c>
      <c r="W96" s="170">
        <v>0</v>
      </c>
      <c r="X96" s="170">
        <v>0</v>
      </c>
      <c r="Y96" s="170">
        <v>5368.6894736842105</v>
      </c>
      <c r="Z96" s="170">
        <v>0</v>
      </c>
      <c r="AA96" s="170">
        <v>0</v>
      </c>
      <c r="AB96" s="170">
        <v>0</v>
      </c>
      <c r="AC96" s="170">
        <v>114000</v>
      </c>
      <c r="AD96" s="170">
        <v>0</v>
      </c>
      <c r="AE96" s="170">
        <v>0</v>
      </c>
      <c r="AF96" s="170">
        <v>0</v>
      </c>
      <c r="AG96" s="170">
        <v>6645.76</v>
      </c>
      <c r="AH96" s="170">
        <v>0</v>
      </c>
      <c r="AI96" s="170">
        <v>0</v>
      </c>
      <c r="AJ96" s="170">
        <v>0</v>
      </c>
      <c r="AK96" s="170">
        <v>0</v>
      </c>
      <c r="AL96" s="170">
        <v>0</v>
      </c>
      <c r="AM96" s="170">
        <v>0</v>
      </c>
      <c r="AN96" s="170">
        <v>0</v>
      </c>
      <c r="AO96" s="170">
        <v>212628</v>
      </c>
      <c r="AP96" s="170">
        <v>10190.089473684206</v>
      </c>
      <c r="AQ96" s="170">
        <v>120645.75999999999</v>
      </c>
      <c r="AR96" s="170">
        <v>17777.189473684208</v>
      </c>
      <c r="AS96" s="310">
        <v>343463.84947368421</v>
      </c>
      <c r="AT96" s="170">
        <v>343463.84947368421</v>
      </c>
      <c r="AU96" s="170">
        <v>0</v>
      </c>
      <c r="AV96" s="170">
        <v>222818.0894736842</v>
      </c>
      <c r="AW96" s="170">
        <v>2856.6421727395409</v>
      </c>
      <c r="AX96" s="170">
        <v>2872.662212791065</v>
      </c>
      <c r="AY96" s="171">
        <v>-5.5767225189901895E-3</v>
      </c>
      <c r="AZ96" s="171">
        <v>0</v>
      </c>
      <c r="BA96" s="170">
        <v>0</v>
      </c>
      <c r="BB96" s="310">
        <v>343463.84947368421</v>
      </c>
      <c r="BC96" s="310">
        <v>4403.3826855600537</v>
      </c>
      <c r="BD96" s="171">
        <v>-7.7465299288370648E-3</v>
      </c>
      <c r="BE96" s="170">
        <v>-2360.2799999999997</v>
      </c>
      <c r="BF96" s="170">
        <v>341103.56947368418</v>
      </c>
      <c r="BG96" s="170">
        <v>-1296.3600000000001</v>
      </c>
      <c r="BH96" s="170">
        <v>339807.2094736842</v>
      </c>
      <c r="BI96" s="311">
        <v>1182.1216022969227</v>
      </c>
      <c r="BK96" s="296" t="str">
        <f t="shared" si="1"/>
        <v>327 - Stratford St. Mary Primary</v>
      </c>
    </row>
    <row r="97" spans="1:63" ht="15" x14ac:dyDescent="0.25">
      <c r="A97" s="304">
        <v>75</v>
      </c>
      <c r="B97" s="308">
        <v>124676</v>
      </c>
      <c r="C97" s="308">
        <v>9352919</v>
      </c>
      <c r="D97" s="309" t="s">
        <v>217</v>
      </c>
      <c r="E97" s="170">
        <v>656966</v>
      </c>
      <c r="F97" s="170">
        <v>0</v>
      </c>
      <c r="G97" s="170">
        <v>0</v>
      </c>
      <c r="H97" s="170">
        <v>13600.000000000015</v>
      </c>
      <c r="I97" s="170">
        <v>0</v>
      </c>
      <c r="J97" s="170">
        <v>12012.000000000011</v>
      </c>
      <c r="K97" s="170">
        <v>491.4000000000006</v>
      </c>
      <c r="L97" s="170">
        <v>3357.9000000000033</v>
      </c>
      <c r="M97" s="170">
        <v>0</v>
      </c>
      <c r="N97" s="170">
        <v>8695.0500000000102</v>
      </c>
      <c r="O97" s="170">
        <v>0</v>
      </c>
      <c r="P97" s="170">
        <v>0</v>
      </c>
      <c r="Q97" s="170">
        <v>0</v>
      </c>
      <c r="R97" s="170">
        <v>0</v>
      </c>
      <c r="S97" s="170">
        <v>0</v>
      </c>
      <c r="T97" s="170">
        <v>0</v>
      </c>
      <c r="U97" s="170">
        <v>0</v>
      </c>
      <c r="V97" s="170">
        <v>1844.3877551020407</v>
      </c>
      <c r="W97" s="170">
        <v>0</v>
      </c>
      <c r="X97" s="170">
        <v>1897.2340425531916</v>
      </c>
      <c r="Y97" s="170">
        <v>30256.114405650311</v>
      </c>
      <c r="Z97" s="170">
        <v>0</v>
      </c>
      <c r="AA97" s="170">
        <v>0</v>
      </c>
      <c r="AB97" s="170">
        <v>0</v>
      </c>
      <c r="AC97" s="170">
        <v>114000</v>
      </c>
      <c r="AD97" s="170">
        <v>0</v>
      </c>
      <c r="AE97" s="170">
        <v>0</v>
      </c>
      <c r="AF97" s="170">
        <v>0</v>
      </c>
      <c r="AG97" s="170">
        <v>18681</v>
      </c>
      <c r="AH97" s="170">
        <v>0</v>
      </c>
      <c r="AI97" s="170">
        <v>0</v>
      </c>
      <c r="AJ97" s="170">
        <v>0</v>
      </c>
      <c r="AK97" s="170">
        <v>0</v>
      </c>
      <c r="AL97" s="170">
        <v>0</v>
      </c>
      <c r="AM97" s="170">
        <v>0</v>
      </c>
      <c r="AN97" s="170">
        <v>0</v>
      </c>
      <c r="AO97" s="170">
        <v>656966</v>
      </c>
      <c r="AP97" s="170">
        <v>72154.086203305589</v>
      </c>
      <c r="AQ97" s="170">
        <v>132681</v>
      </c>
      <c r="AR97" s="170">
        <v>59332.089405650331</v>
      </c>
      <c r="AS97" s="310">
        <v>861801.08620330563</v>
      </c>
      <c r="AT97" s="170">
        <v>861801.08620330552</v>
      </c>
      <c r="AU97" s="170">
        <v>0</v>
      </c>
      <c r="AV97" s="170">
        <v>729120.08620330563</v>
      </c>
      <c r="AW97" s="170">
        <v>3025.394548561434</v>
      </c>
      <c r="AX97" s="170">
        <v>3044.2155038293108</v>
      </c>
      <c r="AY97" s="171">
        <v>-6.182530521969278E-3</v>
      </c>
      <c r="AZ97" s="171">
        <v>0</v>
      </c>
      <c r="BA97" s="170">
        <v>0</v>
      </c>
      <c r="BB97" s="310">
        <v>861801.08620330563</v>
      </c>
      <c r="BC97" s="310">
        <v>3575.9381170261645</v>
      </c>
      <c r="BD97" s="171">
        <v>-1.4312859304362879E-2</v>
      </c>
      <c r="BE97" s="170">
        <v>-7292.66</v>
      </c>
      <c r="BF97" s="170">
        <v>854508.4262033056</v>
      </c>
      <c r="BG97" s="170">
        <v>-4005.42</v>
      </c>
      <c r="BH97" s="170">
        <v>850503.00620330556</v>
      </c>
      <c r="BI97" s="311">
        <v>3774.2116001119352</v>
      </c>
      <c r="BK97" s="296" t="str">
        <f t="shared" si="1"/>
        <v>75 - Oulton Broad Primary School</v>
      </c>
    </row>
    <row r="98" spans="1:63" ht="15" x14ac:dyDescent="0.25">
      <c r="A98" s="304">
        <v>461</v>
      </c>
      <c r="B98" s="308">
        <v>124678</v>
      </c>
      <c r="C98" s="308">
        <v>9352921</v>
      </c>
      <c r="D98" s="309" t="s">
        <v>414</v>
      </c>
      <c r="E98" s="170">
        <v>605172</v>
      </c>
      <c r="F98" s="170">
        <v>0</v>
      </c>
      <c r="G98" s="170">
        <v>0</v>
      </c>
      <c r="H98" s="170">
        <v>4400.0000000000045</v>
      </c>
      <c r="I98" s="170">
        <v>0</v>
      </c>
      <c r="J98" s="170">
        <v>909.09000000000083</v>
      </c>
      <c r="K98" s="170">
        <v>0</v>
      </c>
      <c r="L98" s="170">
        <v>3388.4263636363539</v>
      </c>
      <c r="M98" s="170">
        <v>0</v>
      </c>
      <c r="N98" s="170">
        <v>0</v>
      </c>
      <c r="O98" s="170">
        <v>0</v>
      </c>
      <c r="P98" s="170">
        <v>0</v>
      </c>
      <c r="Q98" s="170">
        <v>0</v>
      </c>
      <c r="R98" s="170">
        <v>0</v>
      </c>
      <c r="S98" s="170">
        <v>0</v>
      </c>
      <c r="T98" s="170">
        <v>0</v>
      </c>
      <c r="U98" s="170">
        <v>0</v>
      </c>
      <c r="V98" s="170">
        <v>5459.0163934426164</v>
      </c>
      <c r="W98" s="170">
        <v>0</v>
      </c>
      <c r="X98" s="170">
        <v>987.25961538461536</v>
      </c>
      <c r="Y98" s="170">
        <v>25199.61309438961</v>
      </c>
      <c r="Z98" s="170">
        <v>0</v>
      </c>
      <c r="AA98" s="170">
        <v>0</v>
      </c>
      <c r="AB98" s="170">
        <v>0</v>
      </c>
      <c r="AC98" s="170">
        <v>114000</v>
      </c>
      <c r="AD98" s="170">
        <v>0</v>
      </c>
      <c r="AE98" s="170">
        <v>0</v>
      </c>
      <c r="AF98" s="170">
        <v>0</v>
      </c>
      <c r="AG98" s="170">
        <v>15926.75</v>
      </c>
      <c r="AH98" s="170">
        <v>0</v>
      </c>
      <c r="AI98" s="170">
        <v>0</v>
      </c>
      <c r="AJ98" s="170">
        <v>0</v>
      </c>
      <c r="AK98" s="170">
        <v>0</v>
      </c>
      <c r="AL98" s="170">
        <v>0</v>
      </c>
      <c r="AM98" s="170">
        <v>0</v>
      </c>
      <c r="AN98" s="170">
        <v>0</v>
      </c>
      <c r="AO98" s="170">
        <v>605172</v>
      </c>
      <c r="AP98" s="170">
        <v>40343.405466853204</v>
      </c>
      <c r="AQ98" s="170">
        <v>129926.75</v>
      </c>
      <c r="AR98" s="170">
        <v>39546.171276207788</v>
      </c>
      <c r="AS98" s="310">
        <v>775442.15546685318</v>
      </c>
      <c r="AT98" s="170">
        <v>775442.15546685318</v>
      </c>
      <c r="AU98" s="170">
        <v>0</v>
      </c>
      <c r="AV98" s="170">
        <v>645515.40546685318</v>
      </c>
      <c r="AW98" s="170">
        <v>2907.7270516524918</v>
      </c>
      <c r="AX98" s="170">
        <v>2879.8698733007436</v>
      </c>
      <c r="AY98" s="171">
        <v>9.6730684292411686E-3</v>
      </c>
      <c r="AZ98" s="171">
        <v>-4.1630684292411685E-3</v>
      </c>
      <c r="BA98" s="170">
        <v>-2661.579167669162</v>
      </c>
      <c r="BB98" s="310">
        <v>772780.576299184</v>
      </c>
      <c r="BC98" s="310">
        <v>3480.9935869332612</v>
      </c>
      <c r="BD98" s="171">
        <v>-5.2447735921539174E-3</v>
      </c>
      <c r="BE98" s="170">
        <v>-6717.7199999999993</v>
      </c>
      <c r="BF98" s="170">
        <v>766062.85629918403</v>
      </c>
      <c r="BG98" s="170">
        <v>-3689.6400000000003</v>
      </c>
      <c r="BH98" s="170">
        <v>762373.21629918402</v>
      </c>
      <c r="BI98" s="311">
        <v>3281.7810670394233</v>
      </c>
      <c r="BK98" s="296" t="str">
        <f t="shared" si="1"/>
        <v>461 - Ickworth Park Primary School</v>
      </c>
    </row>
    <row r="99" spans="1:63" ht="15" x14ac:dyDescent="0.25">
      <c r="A99" s="304">
        <v>281</v>
      </c>
      <c r="B99" s="308">
        <v>124679</v>
      </c>
      <c r="C99" s="308">
        <v>9352922</v>
      </c>
      <c r="D99" s="309" t="s">
        <v>311</v>
      </c>
      <c r="E99" s="170">
        <v>1439328</v>
      </c>
      <c r="F99" s="170">
        <v>0</v>
      </c>
      <c r="G99" s="170">
        <v>0</v>
      </c>
      <c r="H99" s="170">
        <v>30171.428571428602</v>
      </c>
      <c r="I99" s="170">
        <v>0</v>
      </c>
      <c r="J99" s="170">
        <v>2437.1544303797446</v>
      </c>
      <c r="K99" s="170">
        <v>79292.23291139245</v>
      </c>
      <c r="L99" s="170">
        <v>9618.2886075949373</v>
      </c>
      <c r="M99" s="170">
        <v>16682.126582278481</v>
      </c>
      <c r="N99" s="170">
        <v>0</v>
      </c>
      <c r="O99" s="170">
        <v>0</v>
      </c>
      <c r="P99" s="170">
        <v>0</v>
      </c>
      <c r="Q99" s="170">
        <v>0</v>
      </c>
      <c r="R99" s="170">
        <v>0</v>
      </c>
      <c r="S99" s="170">
        <v>0</v>
      </c>
      <c r="T99" s="170">
        <v>0</v>
      </c>
      <c r="U99" s="170">
        <v>0</v>
      </c>
      <c r="V99" s="170">
        <v>27818.181818181853</v>
      </c>
      <c r="W99" s="170">
        <v>0</v>
      </c>
      <c r="X99" s="170">
        <v>2654.3478260869565</v>
      </c>
      <c r="Y99" s="170">
        <v>106387.56586886656</v>
      </c>
      <c r="Z99" s="170">
        <v>0</v>
      </c>
      <c r="AA99" s="170">
        <v>0</v>
      </c>
      <c r="AB99" s="170">
        <v>0</v>
      </c>
      <c r="AC99" s="170">
        <v>114000</v>
      </c>
      <c r="AD99" s="170">
        <v>0</v>
      </c>
      <c r="AE99" s="170">
        <v>0</v>
      </c>
      <c r="AF99" s="170">
        <v>0</v>
      </c>
      <c r="AG99" s="170">
        <v>34488</v>
      </c>
      <c r="AH99" s="170">
        <v>0</v>
      </c>
      <c r="AI99" s="170">
        <v>0</v>
      </c>
      <c r="AJ99" s="170">
        <v>0</v>
      </c>
      <c r="AK99" s="170">
        <v>0</v>
      </c>
      <c r="AL99" s="170">
        <v>0</v>
      </c>
      <c r="AM99" s="170">
        <v>0</v>
      </c>
      <c r="AN99" s="170">
        <v>0</v>
      </c>
      <c r="AO99" s="170">
        <v>1439328</v>
      </c>
      <c r="AP99" s="170">
        <v>275061.32661620958</v>
      </c>
      <c r="AQ99" s="170">
        <v>148488</v>
      </c>
      <c r="AR99" s="170">
        <v>185485.98142040364</v>
      </c>
      <c r="AS99" s="310">
        <v>1862877.3266162095</v>
      </c>
      <c r="AT99" s="170">
        <v>1862877.3266162097</v>
      </c>
      <c r="AU99" s="170">
        <v>0</v>
      </c>
      <c r="AV99" s="170">
        <v>1714389.3266162095</v>
      </c>
      <c r="AW99" s="170">
        <v>3246.9494822276693</v>
      </c>
      <c r="AX99" s="170">
        <v>3381.5181774804569</v>
      </c>
      <c r="AY99" s="171">
        <v>-3.9795348772323831E-2</v>
      </c>
      <c r="AZ99" s="171">
        <v>2.4795348772323832E-2</v>
      </c>
      <c r="BA99" s="170">
        <v>44270.647127826647</v>
      </c>
      <c r="BB99" s="310">
        <v>1907147.9737440362</v>
      </c>
      <c r="BC99" s="310">
        <v>3612.022677545523</v>
      </c>
      <c r="BD99" s="171">
        <v>-1.7521215241090071E-2</v>
      </c>
      <c r="BE99" s="170">
        <v>-15977.279999999999</v>
      </c>
      <c r="BF99" s="170">
        <v>1891170.6937440361</v>
      </c>
      <c r="BG99" s="170">
        <v>-8775.36</v>
      </c>
      <c r="BH99" s="170">
        <v>1882395.333744036</v>
      </c>
      <c r="BI99" s="311">
        <v>9643.9442176143129</v>
      </c>
      <c r="BK99" s="296" t="str">
        <f t="shared" si="1"/>
        <v>281 - Rushmere Hall Primary School</v>
      </c>
    </row>
    <row r="100" spans="1:63" ht="15" x14ac:dyDescent="0.25">
      <c r="A100" s="304">
        <v>504</v>
      </c>
      <c r="B100" s="308">
        <v>124680</v>
      </c>
      <c r="C100" s="308">
        <v>9352923</v>
      </c>
      <c r="D100" s="309" t="s">
        <v>685</v>
      </c>
      <c r="E100" s="170">
        <v>793266</v>
      </c>
      <c r="F100" s="170">
        <v>0</v>
      </c>
      <c r="G100" s="170">
        <v>0</v>
      </c>
      <c r="H100" s="170">
        <v>8000.0000000000055</v>
      </c>
      <c r="I100" s="170">
        <v>0</v>
      </c>
      <c r="J100" s="170">
        <v>4504.5000000000155</v>
      </c>
      <c r="K100" s="170">
        <v>17690.400000000063</v>
      </c>
      <c r="L100" s="170">
        <v>4477.2000000000153</v>
      </c>
      <c r="M100" s="170">
        <v>0</v>
      </c>
      <c r="N100" s="170">
        <v>0</v>
      </c>
      <c r="O100" s="170">
        <v>0</v>
      </c>
      <c r="P100" s="170">
        <v>0</v>
      </c>
      <c r="Q100" s="170">
        <v>0</v>
      </c>
      <c r="R100" s="170">
        <v>0</v>
      </c>
      <c r="S100" s="170">
        <v>0</v>
      </c>
      <c r="T100" s="170">
        <v>0</v>
      </c>
      <c r="U100" s="170">
        <v>0</v>
      </c>
      <c r="V100" s="170">
        <v>0</v>
      </c>
      <c r="W100" s="170">
        <v>0</v>
      </c>
      <c r="X100" s="170">
        <v>0</v>
      </c>
      <c r="Y100" s="170">
        <v>35934.642866145383</v>
      </c>
      <c r="Z100" s="170">
        <v>0</v>
      </c>
      <c r="AA100" s="170">
        <v>0</v>
      </c>
      <c r="AB100" s="170">
        <v>0</v>
      </c>
      <c r="AC100" s="170">
        <v>114000</v>
      </c>
      <c r="AD100" s="170">
        <v>0</v>
      </c>
      <c r="AE100" s="170">
        <v>0</v>
      </c>
      <c r="AF100" s="170">
        <v>0</v>
      </c>
      <c r="AG100" s="170">
        <v>20716.75</v>
      </c>
      <c r="AH100" s="170">
        <v>0</v>
      </c>
      <c r="AI100" s="170">
        <v>0</v>
      </c>
      <c r="AJ100" s="170">
        <v>0</v>
      </c>
      <c r="AK100" s="170">
        <v>0</v>
      </c>
      <c r="AL100" s="170">
        <v>0</v>
      </c>
      <c r="AM100" s="170">
        <v>0</v>
      </c>
      <c r="AN100" s="170">
        <v>0</v>
      </c>
      <c r="AO100" s="170">
        <v>793266</v>
      </c>
      <c r="AP100" s="170">
        <v>70606.742866145476</v>
      </c>
      <c r="AQ100" s="170">
        <v>134716.75</v>
      </c>
      <c r="AR100" s="170">
        <v>63268.492866145432</v>
      </c>
      <c r="AS100" s="310">
        <v>998589.49286614545</v>
      </c>
      <c r="AT100" s="170">
        <v>998589.49286614545</v>
      </c>
      <c r="AU100" s="170">
        <v>0</v>
      </c>
      <c r="AV100" s="170">
        <v>863872.74286614545</v>
      </c>
      <c r="AW100" s="170">
        <v>2968.6348552101217</v>
      </c>
      <c r="AX100" s="170">
        <v>2951.6078322253375</v>
      </c>
      <c r="AY100" s="171">
        <v>5.7687280806362701E-3</v>
      </c>
      <c r="AZ100" s="171">
        <v>-2.5872808063626997E-4</v>
      </c>
      <c r="BA100" s="170">
        <v>-222.22617430378915</v>
      </c>
      <c r="BB100" s="310">
        <v>998367.26669184165</v>
      </c>
      <c r="BC100" s="310">
        <v>3430.8153494565004</v>
      </c>
      <c r="BD100" s="171">
        <v>-2.9422196870848571E-3</v>
      </c>
      <c r="BE100" s="170">
        <v>-8805.66</v>
      </c>
      <c r="BF100" s="170">
        <v>989561.60669184162</v>
      </c>
      <c r="BG100" s="170">
        <v>-4836.42</v>
      </c>
      <c r="BH100" s="170">
        <v>984725.18669184158</v>
      </c>
      <c r="BI100" s="311">
        <v>4453.5637835534017</v>
      </c>
      <c r="BK100" s="296" t="str">
        <f t="shared" si="1"/>
        <v>504 - Wood Ley CP School</v>
      </c>
    </row>
    <row r="101" spans="1:63" ht="15" x14ac:dyDescent="0.25">
      <c r="A101" s="304">
        <v>311</v>
      </c>
      <c r="B101" s="308">
        <v>124681</v>
      </c>
      <c r="C101" s="308">
        <v>9352924</v>
      </c>
      <c r="D101" s="309" t="s">
        <v>330</v>
      </c>
      <c r="E101" s="170">
        <v>577912</v>
      </c>
      <c r="F101" s="170">
        <v>0</v>
      </c>
      <c r="G101" s="170">
        <v>0</v>
      </c>
      <c r="H101" s="170">
        <v>1600.0000000000011</v>
      </c>
      <c r="I101" s="170">
        <v>0</v>
      </c>
      <c r="J101" s="170">
        <v>300.2999999999999</v>
      </c>
      <c r="K101" s="170">
        <v>1474.1999999999987</v>
      </c>
      <c r="L101" s="170">
        <v>0</v>
      </c>
      <c r="M101" s="170">
        <v>1164.7999999999995</v>
      </c>
      <c r="N101" s="170">
        <v>0</v>
      </c>
      <c r="O101" s="170">
        <v>0</v>
      </c>
      <c r="P101" s="170">
        <v>0</v>
      </c>
      <c r="Q101" s="170">
        <v>0</v>
      </c>
      <c r="R101" s="170">
        <v>0</v>
      </c>
      <c r="S101" s="170">
        <v>0</v>
      </c>
      <c r="T101" s="170">
        <v>0</v>
      </c>
      <c r="U101" s="170">
        <v>0</v>
      </c>
      <c r="V101" s="170">
        <v>6989.0109890109961</v>
      </c>
      <c r="W101" s="170">
        <v>0</v>
      </c>
      <c r="X101" s="170">
        <v>0</v>
      </c>
      <c r="Y101" s="170">
        <v>23910.897582417609</v>
      </c>
      <c r="Z101" s="170">
        <v>0</v>
      </c>
      <c r="AA101" s="170">
        <v>0</v>
      </c>
      <c r="AB101" s="170">
        <v>0</v>
      </c>
      <c r="AC101" s="170">
        <v>114000</v>
      </c>
      <c r="AD101" s="170">
        <v>0</v>
      </c>
      <c r="AE101" s="170">
        <v>0</v>
      </c>
      <c r="AF101" s="170">
        <v>0</v>
      </c>
      <c r="AG101" s="170">
        <v>18920.5</v>
      </c>
      <c r="AH101" s="170">
        <v>0</v>
      </c>
      <c r="AI101" s="170">
        <v>0</v>
      </c>
      <c r="AJ101" s="170">
        <v>0</v>
      </c>
      <c r="AK101" s="170">
        <v>0</v>
      </c>
      <c r="AL101" s="170">
        <v>0</v>
      </c>
      <c r="AM101" s="170">
        <v>0</v>
      </c>
      <c r="AN101" s="170">
        <v>0</v>
      </c>
      <c r="AO101" s="170">
        <v>577912</v>
      </c>
      <c r="AP101" s="170">
        <v>35439.208571428608</v>
      </c>
      <c r="AQ101" s="170">
        <v>132920.5</v>
      </c>
      <c r="AR101" s="170">
        <v>36178.347582417613</v>
      </c>
      <c r="AS101" s="310">
        <v>746271.70857142867</v>
      </c>
      <c r="AT101" s="170">
        <v>746271.70857142867</v>
      </c>
      <c r="AU101" s="170">
        <v>0</v>
      </c>
      <c r="AV101" s="170">
        <v>613351.20857142867</v>
      </c>
      <c r="AW101" s="170">
        <v>2893.1660781671162</v>
      </c>
      <c r="AX101" s="170">
        <v>2881.1092512588721</v>
      </c>
      <c r="AY101" s="171">
        <v>4.1847864335502159E-3</v>
      </c>
      <c r="AZ101" s="171">
        <v>0</v>
      </c>
      <c r="BA101" s="170">
        <v>0</v>
      </c>
      <c r="BB101" s="310">
        <v>746271.70857142867</v>
      </c>
      <c r="BC101" s="310">
        <v>3520.149568733154</v>
      </c>
      <c r="BD101" s="171">
        <v>-1.8422363002115194E-3</v>
      </c>
      <c r="BE101" s="170">
        <v>-6415.12</v>
      </c>
      <c r="BF101" s="170">
        <v>739856.58857142867</v>
      </c>
      <c r="BG101" s="170">
        <v>-3523.44</v>
      </c>
      <c r="BH101" s="170">
        <v>736333.14857142873</v>
      </c>
      <c r="BI101" s="311">
        <v>3222.3935331190874</v>
      </c>
      <c r="BK101" s="296" t="str">
        <f t="shared" si="1"/>
        <v>311 - Birchwood Primary School</v>
      </c>
    </row>
    <row r="102" spans="1:63" ht="15" x14ac:dyDescent="0.25">
      <c r="A102" s="304">
        <v>418</v>
      </c>
      <c r="B102" s="308">
        <v>124682</v>
      </c>
      <c r="C102" s="308">
        <v>9352925</v>
      </c>
      <c r="D102" s="309" t="s">
        <v>684</v>
      </c>
      <c r="E102" s="170">
        <v>1117660</v>
      </c>
      <c r="F102" s="170">
        <v>0</v>
      </c>
      <c r="G102" s="170">
        <v>0</v>
      </c>
      <c r="H102" s="170">
        <v>2399.9999999999977</v>
      </c>
      <c r="I102" s="170">
        <v>0</v>
      </c>
      <c r="J102" s="170">
        <v>600.6</v>
      </c>
      <c r="K102" s="170">
        <v>0</v>
      </c>
      <c r="L102" s="170">
        <v>1119.2999999999988</v>
      </c>
      <c r="M102" s="170">
        <v>0</v>
      </c>
      <c r="N102" s="170">
        <v>0</v>
      </c>
      <c r="O102" s="170">
        <v>0</v>
      </c>
      <c r="P102" s="170">
        <v>0</v>
      </c>
      <c r="Q102" s="170">
        <v>0</v>
      </c>
      <c r="R102" s="170">
        <v>0</v>
      </c>
      <c r="S102" s="170">
        <v>0</v>
      </c>
      <c r="T102" s="170">
        <v>0</v>
      </c>
      <c r="U102" s="170">
        <v>0</v>
      </c>
      <c r="V102" s="170">
        <v>7048.7106017191782</v>
      </c>
      <c r="W102" s="170">
        <v>0</v>
      </c>
      <c r="X102" s="170">
        <v>0</v>
      </c>
      <c r="Y102" s="170">
        <v>58474.010348326876</v>
      </c>
      <c r="Z102" s="170">
        <v>0</v>
      </c>
      <c r="AA102" s="170">
        <v>0</v>
      </c>
      <c r="AB102" s="170">
        <v>0</v>
      </c>
      <c r="AC102" s="170">
        <v>114000</v>
      </c>
      <c r="AD102" s="170">
        <v>0</v>
      </c>
      <c r="AE102" s="170">
        <v>0</v>
      </c>
      <c r="AF102" s="170">
        <v>0</v>
      </c>
      <c r="AG102" s="170">
        <v>27303</v>
      </c>
      <c r="AH102" s="170">
        <v>0</v>
      </c>
      <c r="AI102" s="170">
        <v>0</v>
      </c>
      <c r="AJ102" s="170">
        <v>0</v>
      </c>
      <c r="AK102" s="170">
        <v>0</v>
      </c>
      <c r="AL102" s="170">
        <v>0</v>
      </c>
      <c r="AM102" s="170">
        <v>0</v>
      </c>
      <c r="AN102" s="170">
        <v>0</v>
      </c>
      <c r="AO102" s="170">
        <v>1117660</v>
      </c>
      <c r="AP102" s="170">
        <v>69642.620950046054</v>
      </c>
      <c r="AQ102" s="170">
        <v>141303</v>
      </c>
      <c r="AR102" s="170">
        <v>70531.760348326876</v>
      </c>
      <c r="AS102" s="310">
        <v>1328605.620950046</v>
      </c>
      <c r="AT102" s="170">
        <v>1328605.620950046</v>
      </c>
      <c r="AU102" s="170">
        <v>0</v>
      </c>
      <c r="AV102" s="170">
        <v>1187302.620950046</v>
      </c>
      <c r="AW102" s="170">
        <v>2895.860051097673</v>
      </c>
      <c r="AX102" s="170">
        <v>2901.7670725250559</v>
      </c>
      <c r="AY102" s="171">
        <v>-2.0356635387149633E-3</v>
      </c>
      <c r="AZ102" s="171">
        <v>0</v>
      </c>
      <c r="BA102" s="170">
        <v>0</v>
      </c>
      <c r="BB102" s="310">
        <v>1328605.620950046</v>
      </c>
      <c r="BC102" s="310">
        <v>3240.5015145123075</v>
      </c>
      <c r="BD102" s="171">
        <v>-1.1973423352668489E-2</v>
      </c>
      <c r="BE102" s="170">
        <v>-12406.599999999999</v>
      </c>
      <c r="BF102" s="170">
        <v>1316199.0209500459</v>
      </c>
      <c r="BG102" s="170">
        <v>-6814.2000000000007</v>
      </c>
      <c r="BH102" s="170">
        <v>1309384.8209500459</v>
      </c>
      <c r="BI102" s="311">
        <v>6007.5399997175336</v>
      </c>
      <c r="BK102" s="296" t="str">
        <f t="shared" si="1"/>
        <v>418 - Sebert Wood Comm.Primary Schoo</v>
      </c>
    </row>
    <row r="103" spans="1:63" ht="15" x14ac:dyDescent="0.25">
      <c r="A103" s="304">
        <v>341</v>
      </c>
      <c r="B103" s="308">
        <v>124685</v>
      </c>
      <c r="C103" s="308">
        <v>9352928</v>
      </c>
      <c r="D103" s="309" t="s">
        <v>349</v>
      </c>
      <c r="E103" s="170">
        <v>294408</v>
      </c>
      <c r="F103" s="170">
        <v>0</v>
      </c>
      <c r="G103" s="170">
        <v>0</v>
      </c>
      <c r="H103" s="170">
        <v>1200.0000000000011</v>
      </c>
      <c r="I103" s="170">
        <v>0</v>
      </c>
      <c r="J103" s="170">
        <v>0</v>
      </c>
      <c r="K103" s="170">
        <v>0</v>
      </c>
      <c r="L103" s="170">
        <v>0</v>
      </c>
      <c r="M103" s="170">
        <v>0</v>
      </c>
      <c r="N103" s="170">
        <v>0</v>
      </c>
      <c r="O103" s="170">
        <v>0</v>
      </c>
      <c r="P103" s="170">
        <v>0</v>
      </c>
      <c r="Q103" s="170">
        <v>0</v>
      </c>
      <c r="R103" s="170">
        <v>0</v>
      </c>
      <c r="S103" s="170">
        <v>0</v>
      </c>
      <c r="T103" s="170">
        <v>0</v>
      </c>
      <c r="U103" s="170">
        <v>0</v>
      </c>
      <c r="V103" s="170">
        <v>3767.441860465121</v>
      </c>
      <c r="W103" s="170">
        <v>0</v>
      </c>
      <c r="X103" s="170">
        <v>0</v>
      </c>
      <c r="Y103" s="170">
        <v>17896.217142857142</v>
      </c>
      <c r="Z103" s="170">
        <v>0</v>
      </c>
      <c r="AA103" s="170">
        <v>0</v>
      </c>
      <c r="AB103" s="170">
        <v>0</v>
      </c>
      <c r="AC103" s="170">
        <v>114000</v>
      </c>
      <c r="AD103" s="170">
        <v>27903.871829105465</v>
      </c>
      <c r="AE103" s="170">
        <v>0</v>
      </c>
      <c r="AF103" s="170">
        <v>0</v>
      </c>
      <c r="AG103" s="170">
        <v>8861.5</v>
      </c>
      <c r="AH103" s="170">
        <v>0</v>
      </c>
      <c r="AI103" s="170">
        <v>0</v>
      </c>
      <c r="AJ103" s="170">
        <v>0</v>
      </c>
      <c r="AK103" s="170">
        <v>46400</v>
      </c>
      <c r="AL103" s="170">
        <v>0</v>
      </c>
      <c r="AM103" s="170">
        <v>0</v>
      </c>
      <c r="AN103" s="170">
        <v>0</v>
      </c>
      <c r="AO103" s="170">
        <v>294408</v>
      </c>
      <c r="AP103" s="170">
        <v>22863.659003322264</v>
      </c>
      <c r="AQ103" s="170">
        <v>197165.37182910545</v>
      </c>
      <c r="AR103" s="170">
        <v>28494.017142857141</v>
      </c>
      <c r="AS103" s="310">
        <v>514437.03083242767</v>
      </c>
      <c r="AT103" s="170">
        <v>514437.03083242767</v>
      </c>
      <c r="AU103" s="170">
        <v>0</v>
      </c>
      <c r="AV103" s="170">
        <v>363671.65900332225</v>
      </c>
      <c r="AW103" s="170">
        <v>3367.3301759566875</v>
      </c>
      <c r="AX103" s="170">
        <v>3341.6960994808742</v>
      </c>
      <c r="AY103" s="171">
        <v>7.6709777647930187E-3</v>
      </c>
      <c r="AZ103" s="171">
        <v>-2.1609777647930185E-3</v>
      </c>
      <c r="BA103" s="170">
        <v>-779.90374450876266</v>
      </c>
      <c r="BB103" s="310">
        <v>513657.12708791893</v>
      </c>
      <c r="BC103" s="310">
        <v>4756.0845100733231</v>
      </c>
      <c r="BD103" s="171">
        <v>1.7730715587453316E-2</v>
      </c>
      <c r="BE103" s="170">
        <v>-3268.08</v>
      </c>
      <c r="BF103" s="170">
        <v>510389.04708791891</v>
      </c>
      <c r="BG103" s="170">
        <v>-1794.96</v>
      </c>
      <c r="BH103" s="170">
        <v>508594.08708791889</v>
      </c>
      <c r="BI103" s="311">
        <v>2027.4389305939619</v>
      </c>
      <c r="BK103" s="296" t="str">
        <f t="shared" si="1"/>
        <v>341 - Sandlings Primary School</v>
      </c>
    </row>
    <row r="104" spans="1:63" ht="15" x14ac:dyDescent="0.25">
      <c r="A104" s="304">
        <v>307</v>
      </c>
      <c r="B104" s="308">
        <v>131962</v>
      </c>
      <c r="C104" s="308">
        <v>9352929</v>
      </c>
      <c r="D104" s="309" t="s">
        <v>683</v>
      </c>
      <c r="E104" s="170">
        <v>1150372</v>
      </c>
      <c r="F104" s="170">
        <v>0</v>
      </c>
      <c r="G104" s="170">
        <v>0</v>
      </c>
      <c r="H104" s="170">
        <v>3600.0000000000036</v>
      </c>
      <c r="I104" s="170">
        <v>0</v>
      </c>
      <c r="J104" s="170">
        <v>300.3000000000003</v>
      </c>
      <c r="K104" s="170">
        <v>491.40000000000049</v>
      </c>
      <c r="L104" s="170">
        <v>0</v>
      </c>
      <c r="M104" s="170">
        <v>0</v>
      </c>
      <c r="N104" s="170">
        <v>0</v>
      </c>
      <c r="O104" s="170">
        <v>0</v>
      </c>
      <c r="P104" s="170">
        <v>0</v>
      </c>
      <c r="Q104" s="170">
        <v>0</v>
      </c>
      <c r="R104" s="170">
        <v>0</v>
      </c>
      <c r="S104" s="170">
        <v>0</v>
      </c>
      <c r="T104" s="170">
        <v>0</v>
      </c>
      <c r="U104" s="170">
        <v>0</v>
      </c>
      <c r="V104" s="170">
        <v>6994.4751381215601</v>
      </c>
      <c r="W104" s="170">
        <v>0</v>
      </c>
      <c r="X104" s="170">
        <v>933.85167464114841</v>
      </c>
      <c r="Y104" s="170">
        <v>58958.277189226501</v>
      </c>
      <c r="Z104" s="170">
        <v>0</v>
      </c>
      <c r="AA104" s="170">
        <v>0</v>
      </c>
      <c r="AB104" s="170">
        <v>0</v>
      </c>
      <c r="AC104" s="170">
        <v>114000</v>
      </c>
      <c r="AD104" s="170">
        <v>0</v>
      </c>
      <c r="AE104" s="170">
        <v>0</v>
      </c>
      <c r="AF104" s="170">
        <v>0</v>
      </c>
      <c r="AG104" s="170">
        <v>45026</v>
      </c>
      <c r="AH104" s="170">
        <v>0</v>
      </c>
      <c r="AI104" s="170">
        <v>0</v>
      </c>
      <c r="AJ104" s="170">
        <v>0</v>
      </c>
      <c r="AK104" s="170">
        <v>0</v>
      </c>
      <c r="AL104" s="170">
        <v>0</v>
      </c>
      <c r="AM104" s="170">
        <v>0</v>
      </c>
      <c r="AN104" s="170">
        <v>0</v>
      </c>
      <c r="AO104" s="170">
        <v>1150372</v>
      </c>
      <c r="AP104" s="170">
        <v>71278.304001989221</v>
      </c>
      <c r="AQ104" s="170">
        <v>159026</v>
      </c>
      <c r="AR104" s="170">
        <v>71151.92718922651</v>
      </c>
      <c r="AS104" s="310">
        <v>1380676.3040019893</v>
      </c>
      <c r="AT104" s="170">
        <v>1380676.3040019893</v>
      </c>
      <c r="AU104" s="170">
        <v>0</v>
      </c>
      <c r="AV104" s="170">
        <v>1221650.3040019893</v>
      </c>
      <c r="AW104" s="170">
        <v>2894.9059336540031</v>
      </c>
      <c r="AX104" s="170">
        <v>2884.3122578874209</v>
      </c>
      <c r="AY104" s="171">
        <v>3.6728602243438942E-3</v>
      </c>
      <c r="AZ104" s="171">
        <v>0</v>
      </c>
      <c r="BA104" s="170">
        <v>0</v>
      </c>
      <c r="BB104" s="310">
        <v>1380676.3040019893</v>
      </c>
      <c r="BC104" s="310">
        <v>3271.7447962132446</v>
      </c>
      <c r="BD104" s="171">
        <v>-3.7384501515632662E-3</v>
      </c>
      <c r="BE104" s="170">
        <v>-12769.72</v>
      </c>
      <c r="BF104" s="170">
        <v>1367906.5840019893</v>
      </c>
      <c r="BG104" s="170">
        <v>-7013.64</v>
      </c>
      <c r="BH104" s="170">
        <v>1360892.9440019894</v>
      </c>
      <c r="BI104" s="311">
        <v>6360.6507030580487</v>
      </c>
      <c r="BK104" s="296" t="str">
        <f t="shared" si="1"/>
        <v>307 - Cedarwood CP School</v>
      </c>
    </row>
    <row r="105" spans="1:63" ht="15" x14ac:dyDescent="0.25">
      <c r="A105" s="304">
        <v>274</v>
      </c>
      <c r="B105" s="308">
        <v>132836</v>
      </c>
      <c r="C105" s="308">
        <v>9352930</v>
      </c>
      <c r="D105" s="309" t="s">
        <v>308</v>
      </c>
      <c r="E105" s="170">
        <v>1011346</v>
      </c>
      <c r="F105" s="170">
        <v>0</v>
      </c>
      <c r="G105" s="170">
        <v>0</v>
      </c>
      <c r="H105" s="170">
        <v>45599.999999999993</v>
      </c>
      <c r="I105" s="170">
        <v>0</v>
      </c>
      <c r="J105" s="170">
        <v>1051.0500000000006</v>
      </c>
      <c r="K105" s="170">
        <v>6879.6000000000049</v>
      </c>
      <c r="L105" s="170">
        <v>109691.39999999983</v>
      </c>
      <c r="M105" s="170">
        <v>242278.40000000008</v>
      </c>
      <c r="N105" s="170">
        <v>11179.349999999997</v>
      </c>
      <c r="O105" s="170">
        <v>0</v>
      </c>
      <c r="P105" s="170">
        <v>0</v>
      </c>
      <c r="Q105" s="170">
        <v>0</v>
      </c>
      <c r="R105" s="170">
        <v>0</v>
      </c>
      <c r="S105" s="170">
        <v>0</v>
      </c>
      <c r="T105" s="170">
        <v>0</v>
      </c>
      <c r="U105" s="170">
        <v>0</v>
      </c>
      <c r="V105" s="170">
        <v>32105.769230769234</v>
      </c>
      <c r="W105" s="170">
        <v>0</v>
      </c>
      <c r="X105" s="170">
        <v>1933.3802816901411</v>
      </c>
      <c r="Y105" s="170">
        <v>119280.42681557912</v>
      </c>
      <c r="Z105" s="170">
        <v>0</v>
      </c>
      <c r="AA105" s="170">
        <v>0</v>
      </c>
      <c r="AB105" s="170">
        <v>0</v>
      </c>
      <c r="AC105" s="170">
        <v>114000</v>
      </c>
      <c r="AD105" s="170">
        <v>0</v>
      </c>
      <c r="AE105" s="170">
        <v>0</v>
      </c>
      <c r="AF105" s="170">
        <v>0</v>
      </c>
      <c r="AG105" s="170">
        <v>34967</v>
      </c>
      <c r="AH105" s="170">
        <v>0</v>
      </c>
      <c r="AI105" s="170">
        <v>0</v>
      </c>
      <c r="AJ105" s="170">
        <v>0</v>
      </c>
      <c r="AK105" s="170">
        <v>0</v>
      </c>
      <c r="AL105" s="170">
        <v>0</v>
      </c>
      <c r="AM105" s="170">
        <v>0</v>
      </c>
      <c r="AN105" s="170">
        <v>0</v>
      </c>
      <c r="AO105" s="170">
        <v>1011346</v>
      </c>
      <c r="AP105" s="170">
        <v>569999.37632803852</v>
      </c>
      <c r="AQ105" s="170">
        <v>148967</v>
      </c>
      <c r="AR105" s="170">
        <v>337618.12681557907</v>
      </c>
      <c r="AS105" s="310">
        <v>1730312.3763280385</v>
      </c>
      <c r="AT105" s="170">
        <v>1730312.376328039</v>
      </c>
      <c r="AU105" s="170">
        <v>0</v>
      </c>
      <c r="AV105" s="170">
        <v>1581345.3763280385</v>
      </c>
      <c r="AW105" s="170">
        <v>4262.3864591052252</v>
      </c>
      <c r="AX105" s="170">
        <v>4322.0712407301198</v>
      </c>
      <c r="AY105" s="171">
        <v>-1.3809300749705411E-2</v>
      </c>
      <c r="AZ105" s="171">
        <v>0</v>
      </c>
      <c r="BA105" s="170">
        <v>0</v>
      </c>
      <c r="BB105" s="310">
        <v>1730312.3763280385</v>
      </c>
      <c r="BC105" s="310">
        <v>4663.9147609920174</v>
      </c>
      <c r="BD105" s="171">
        <v>-2.5687215832139398E-2</v>
      </c>
      <c r="BE105" s="170">
        <v>-11226.46</v>
      </c>
      <c r="BF105" s="170">
        <v>1719085.9163280386</v>
      </c>
      <c r="BG105" s="170">
        <v>-6166.02</v>
      </c>
      <c r="BH105" s="170">
        <v>1712919.8963280385</v>
      </c>
      <c r="BI105" s="311">
        <v>7752.7151517592247</v>
      </c>
      <c r="BK105" s="296" t="str">
        <f t="shared" si="1"/>
        <v>274 - Pipers Vale Community Primary School</v>
      </c>
    </row>
    <row r="106" spans="1:63" ht="15" x14ac:dyDescent="0.25">
      <c r="A106" s="304">
        <v>238</v>
      </c>
      <c r="B106" s="308">
        <v>133605</v>
      </c>
      <c r="C106" s="308">
        <v>9352931</v>
      </c>
      <c r="D106" s="309" t="s">
        <v>682</v>
      </c>
      <c r="E106" s="170">
        <v>278052</v>
      </c>
      <c r="F106" s="170">
        <v>0</v>
      </c>
      <c r="G106" s="170">
        <v>0</v>
      </c>
      <c r="H106" s="170">
        <v>1600</v>
      </c>
      <c r="I106" s="170">
        <v>0</v>
      </c>
      <c r="J106" s="170">
        <v>900.89999999999986</v>
      </c>
      <c r="K106" s="170">
        <v>0</v>
      </c>
      <c r="L106" s="170">
        <v>0</v>
      </c>
      <c r="M106" s="170">
        <v>0</v>
      </c>
      <c r="N106" s="170">
        <v>1242.1500000000001</v>
      </c>
      <c r="O106" s="170">
        <v>0</v>
      </c>
      <c r="P106" s="170">
        <v>0</v>
      </c>
      <c r="Q106" s="170">
        <v>0</v>
      </c>
      <c r="R106" s="170">
        <v>0</v>
      </c>
      <c r="S106" s="170">
        <v>0</v>
      </c>
      <c r="T106" s="170">
        <v>0</v>
      </c>
      <c r="U106" s="170">
        <v>0</v>
      </c>
      <c r="V106" s="170">
        <v>1719.1011235955091</v>
      </c>
      <c r="W106" s="170">
        <v>0</v>
      </c>
      <c r="X106" s="170">
        <v>0</v>
      </c>
      <c r="Y106" s="170">
        <v>24582.658083973991</v>
      </c>
      <c r="Z106" s="170">
        <v>0</v>
      </c>
      <c r="AA106" s="170">
        <v>0</v>
      </c>
      <c r="AB106" s="170">
        <v>0</v>
      </c>
      <c r="AC106" s="170">
        <v>114000</v>
      </c>
      <c r="AD106" s="170">
        <v>0</v>
      </c>
      <c r="AE106" s="170">
        <v>0</v>
      </c>
      <c r="AF106" s="170">
        <v>0</v>
      </c>
      <c r="AG106" s="170">
        <v>17124.25</v>
      </c>
      <c r="AH106" s="170">
        <v>0</v>
      </c>
      <c r="AI106" s="170">
        <v>0</v>
      </c>
      <c r="AJ106" s="170">
        <v>0</v>
      </c>
      <c r="AK106" s="170">
        <v>0</v>
      </c>
      <c r="AL106" s="170">
        <v>0</v>
      </c>
      <c r="AM106" s="170">
        <v>0</v>
      </c>
      <c r="AN106" s="170">
        <v>0</v>
      </c>
      <c r="AO106" s="170">
        <v>278052</v>
      </c>
      <c r="AP106" s="170">
        <v>30044.809207569499</v>
      </c>
      <c r="AQ106" s="170">
        <v>131124.25</v>
      </c>
      <c r="AR106" s="170">
        <v>36451.983083973988</v>
      </c>
      <c r="AS106" s="310">
        <v>439221.05920756952</v>
      </c>
      <c r="AT106" s="170">
        <v>439221.05920756952</v>
      </c>
      <c r="AU106" s="170">
        <v>0</v>
      </c>
      <c r="AV106" s="170">
        <v>308096.80920756952</v>
      </c>
      <c r="AW106" s="170">
        <v>3020.5569530153875</v>
      </c>
      <c r="AX106" s="170">
        <v>3184.7735611924109</v>
      </c>
      <c r="AY106" s="171">
        <v>-5.1563040518189614E-2</v>
      </c>
      <c r="AZ106" s="171">
        <v>3.6563040518189614E-2</v>
      </c>
      <c r="BA106" s="170">
        <v>11877.39048543199</v>
      </c>
      <c r="BB106" s="310">
        <v>451098.44969300152</v>
      </c>
      <c r="BC106" s="310">
        <v>4422.5338205196231</v>
      </c>
      <c r="BD106" s="171">
        <v>-2.3721956672517752E-3</v>
      </c>
      <c r="BE106" s="170">
        <v>-3086.52</v>
      </c>
      <c r="BF106" s="170">
        <v>448011.9296930015</v>
      </c>
      <c r="BG106" s="170">
        <v>-1695.24</v>
      </c>
      <c r="BH106" s="170">
        <v>446316.68969300151</v>
      </c>
      <c r="BI106" s="311">
        <v>1797.8163524120478</v>
      </c>
      <c r="BK106" s="296" t="str">
        <f t="shared" si="1"/>
        <v>238 - Beaumont Community Primary Sch</v>
      </c>
    </row>
    <row r="107" spans="1:63" ht="15" x14ac:dyDescent="0.25">
      <c r="A107" s="304">
        <v>400</v>
      </c>
      <c r="B107" s="308">
        <v>124686</v>
      </c>
      <c r="C107" s="308">
        <v>9353000</v>
      </c>
      <c r="D107" s="309" t="s">
        <v>681</v>
      </c>
      <c r="E107" s="170">
        <v>501584</v>
      </c>
      <c r="F107" s="170">
        <v>0</v>
      </c>
      <c r="G107" s="170">
        <v>0</v>
      </c>
      <c r="H107" s="170">
        <v>3999.9999999999986</v>
      </c>
      <c r="I107" s="170">
        <v>0</v>
      </c>
      <c r="J107" s="170">
        <v>3303.2999999999906</v>
      </c>
      <c r="K107" s="170">
        <v>4422.6000000000031</v>
      </c>
      <c r="L107" s="170">
        <v>35817.60000000002</v>
      </c>
      <c r="M107" s="170">
        <v>2329.599999999999</v>
      </c>
      <c r="N107" s="170">
        <v>0</v>
      </c>
      <c r="O107" s="170">
        <v>0</v>
      </c>
      <c r="P107" s="170">
        <v>0</v>
      </c>
      <c r="Q107" s="170">
        <v>0</v>
      </c>
      <c r="R107" s="170">
        <v>0</v>
      </c>
      <c r="S107" s="170">
        <v>0</v>
      </c>
      <c r="T107" s="170">
        <v>0</v>
      </c>
      <c r="U107" s="170">
        <v>0</v>
      </c>
      <c r="V107" s="170">
        <v>0</v>
      </c>
      <c r="W107" s="170">
        <v>0</v>
      </c>
      <c r="X107" s="170">
        <v>0</v>
      </c>
      <c r="Y107" s="170">
        <v>37373.225506184557</v>
      </c>
      <c r="Z107" s="170">
        <v>0</v>
      </c>
      <c r="AA107" s="170">
        <v>0</v>
      </c>
      <c r="AB107" s="170">
        <v>0</v>
      </c>
      <c r="AC107" s="170">
        <v>114000</v>
      </c>
      <c r="AD107" s="170">
        <v>0</v>
      </c>
      <c r="AE107" s="170">
        <v>0</v>
      </c>
      <c r="AF107" s="170">
        <v>0</v>
      </c>
      <c r="AG107" s="170">
        <v>11017</v>
      </c>
      <c r="AH107" s="170">
        <v>0</v>
      </c>
      <c r="AI107" s="170">
        <v>0</v>
      </c>
      <c r="AJ107" s="170">
        <v>0</v>
      </c>
      <c r="AK107" s="170">
        <v>0</v>
      </c>
      <c r="AL107" s="170">
        <v>0</v>
      </c>
      <c r="AM107" s="170">
        <v>0</v>
      </c>
      <c r="AN107" s="170">
        <v>0</v>
      </c>
      <c r="AO107" s="170">
        <v>501584</v>
      </c>
      <c r="AP107" s="170">
        <v>87246.32550618457</v>
      </c>
      <c r="AQ107" s="170">
        <v>125017</v>
      </c>
      <c r="AR107" s="170">
        <v>72307.57550618457</v>
      </c>
      <c r="AS107" s="310">
        <v>713847.3255061846</v>
      </c>
      <c r="AT107" s="170">
        <v>713847.32550618448</v>
      </c>
      <c r="AU107" s="170">
        <v>0</v>
      </c>
      <c r="AV107" s="170">
        <v>588830.3255061846</v>
      </c>
      <c r="AW107" s="170">
        <v>3200.1648125336119</v>
      </c>
      <c r="AX107" s="170">
        <v>3162.0313604027619</v>
      </c>
      <c r="AY107" s="171">
        <v>1.205979567703994E-2</v>
      </c>
      <c r="AZ107" s="171">
        <v>-6.5497956770399395E-3</v>
      </c>
      <c r="BA107" s="170">
        <v>-3810.7613176456543</v>
      </c>
      <c r="BB107" s="310">
        <v>710036.56418853893</v>
      </c>
      <c r="BC107" s="310">
        <v>3858.8943705898855</v>
      </c>
      <c r="BD107" s="171">
        <v>-5.2973743024897768E-3</v>
      </c>
      <c r="BE107" s="170">
        <v>-5567.8399999999992</v>
      </c>
      <c r="BF107" s="170">
        <v>704468.72418853897</v>
      </c>
      <c r="BG107" s="170">
        <v>-3058.0800000000004</v>
      </c>
      <c r="BH107" s="170">
        <v>701410.64418853901</v>
      </c>
      <c r="BI107" s="311">
        <v>2986.085187905539</v>
      </c>
      <c r="BK107" s="296" t="str">
        <f t="shared" si="1"/>
        <v>400 - Acton CEVCP School</v>
      </c>
    </row>
    <row r="108" spans="1:63" ht="15" x14ac:dyDescent="0.25">
      <c r="A108" s="304">
        <v>405</v>
      </c>
      <c r="B108" s="308">
        <v>124688</v>
      </c>
      <c r="C108" s="308">
        <v>9353003</v>
      </c>
      <c r="D108" s="309" t="s">
        <v>680</v>
      </c>
      <c r="E108" s="170">
        <v>419804</v>
      </c>
      <c r="F108" s="170">
        <v>0</v>
      </c>
      <c r="G108" s="170">
        <v>0</v>
      </c>
      <c r="H108" s="170">
        <v>6400.0000000000073</v>
      </c>
      <c r="I108" s="170">
        <v>0</v>
      </c>
      <c r="J108" s="170">
        <v>1051.0500000000009</v>
      </c>
      <c r="K108" s="170">
        <v>3439.8000000000034</v>
      </c>
      <c r="L108" s="170">
        <v>7835.1000000000067</v>
      </c>
      <c r="M108" s="170">
        <v>0</v>
      </c>
      <c r="N108" s="170">
        <v>2484.3000000000029</v>
      </c>
      <c r="O108" s="170">
        <v>0</v>
      </c>
      <c r="P108" s="170">
        <v>0</v>
      </c>
      <c r="Q108" s="170">
        <v>0</v>
      </c>
      <c r="R108" s="170">
        <v>0</v>
      </c>
      <c r="S108" s="170">
        <v>0</v>
      </c>
      <c r="T108" s="170">
        <v>0</v>
      </c>
      <c r="U108" s="170">
        <v>0</v>
      </c>
      <c r="V108" s="170">
        <v>3397.0588235294172</v>
      </c>
      <c r="W108" s="170">
        <v>0</v>
      </c>
      <c r="X108" s="170">
        <v>1899.3333333333337</v>
      </c>
      <c r="Y108" s="170">
        <v>15373.187499999995</v>
      </c>
      <c r="Z108" s="170">
        <v>0</v>
      </c>
      <c r="AA108" s="170">
        <v>0</v>
      </c>
      <c r="AB108" s="170">
        <v>0</v>
      </c>
      <c r="AC108" s="170">
        <v>114000</v>
      </c>
      <c r="AD108" s="170">
        <v>0</v>
      </c>
      <c r="AE108" s="170">
        <v>0</v>
      </c>
      <c r="AF108" s="170">
        <v>0</v>
      </c>
      <c r="AG108" s="170">
        <v>6740.5</v>
      </c>
      <c r="AH108" s="170">
        <v>0</v>
      </c>
      <c r="AI108" s="170">
        <v>0</v>
      </c>
      <c r="AJ108" s="170">
        <v>0</v>
      </c>
      <c r="AK108" s="170">
        <v>0</v>
      </c>
      <c r="AL108" s="170">
        <v>0</v>
      </c>
      <c r="AM108" s="170">
        <v>0</v>
      </c>
      <c r="AN108" s="170">
        <v>0</v>
      </c>
      <c r="AO108" s="170">
        <v>419804</v>
      </c>
      <c r="AP108" s="170">
        <v>41879.829656862763</v>
      </c>
      <c r="AQ108" s="170">
        <v>120740.5</v>
      </c>
      <c r="AR108" s="170">
        <v>35976.112500000003</v>
      </c>
      <c r="AS108" s="310">
        <v>582424.32965686277</v>
      </c>
      <c r="AT108" s="170">
        <v>582424.32965686277</v>
      </c>
      <c r="AU108" s="170">
        <v>0</v>
      </c>
      <c r="AV108" s="170">
        <v>461683.82965686277</v>
      </c>
      <c r="AW108" s="170">
        <v>2997.9469458237841</v>
      </c>
      <c r="AX108" s="170">
        <v>3057.7548194000783</v>
      </c>
      <c r="AY108" s="171">
        <v>-1.9559407836377267E-2</v>
      </c>
      <c r="AZ108" s="171">
        <v>4.5594078363772675E-3</v>
      </c>
      <c r="BA108" s="170">
        <v>2146.9988979351333</v>
      </c>
      <c r="BB108" s="310">
        <v>584571.32855479792</v>
      </c>
      <c r="BC108" s="310">
        <v>3795.9177178882983</v>
      </c>
      <c r="BD108" s="171">
        <v>-2.8761414841648736E-2</v>
      </c>
      <c r="BE108" s="170">
        <v>-4660.04</v>
      </c>
      <c r="BF108" s="170">
        <v>579911.28855479788</v>
      </c>
      <c r="BG108" s="170">
        <v>-2559.48</v>
      </c>
      <c r="BH108" s="170">
        <v>577351.8085547979</v>
      </c>
      <c r="BI108" s="311">
        <v>2339.1261869886021</v>
      </c>
      <c r="BK108" s="296" t="str">
        <f t="shared" si="1"/>
        <v>405 - Barnham CEVC Primary School</v>
      </c>
    </row>
    <row r="109" spans="1:63" ht="15" x14ac:dyDescent="0.25">
      <c r="A109" s="304">
        <v>406</v>
      </c>
      <c r="B109" s="308">
        <v>124689</v>
      </c>
      <c r="C109" s="308">
        <v>9353004</v>
      </c>
      <c r="D109" s="309" t="s">
        <v>679</v>
      </c>
      <c r="E109" s="170">
        <v>231710</v>
      </c>
      <c r="F109" s="170">
        <v>0</v>
      </c>
      <c r="G109" s="170">
        <v>0</v>
      </c>
      <c r="H109" s="170">
        <v>2800.0000000000005</v>
      </c>
      <c r="I109" s="170">
        <v>0</v>
      </c>
      <c r="J109" s="170">
        <v>0</v>
      </c>
      <c r="K109" s="170">
        <v>0</v>
      </c>
      <c r="L109" s="170">
        <v>0</v>
      </c>
      <c r="M109" s="170">
        <v>0</v>
      </c>
      <c r="N109" s="170">
        <v>0</v>
      </c>
      <c r="O109" s="170">
        <v>0</v>
      </c>
      <c r="P109" s="170">
        <v>0</v>
      </c>
      <c r="Q109" s="170">
        <v>0</v>
      </c>
      <c r="R109" s="170">
        <v>0</v>
      </c>
      <c r="S109" s="170">
        <v>0</v>
      </c>
      <c r="T109" s="170">
        <v>0</v>
      </c>
      <c r="U109" s="170">
        <v>0</v>
      </c>
      <c r="V109" s="170">
        <v>0</v>
      </c>
      <c r="W109" s="170">
        <v>0</v>
      </c>
      <c r="X109" s="170">
        <v>0</v>
      </c>
      <c r="Y109" s="170">
        <v>15538.715774410766</v>
      </c>
      <c r="Z109" s="170">
        <v>0</v>
      </c>
      <c r="AA109" s="170">
        <v>0</v>
      </c>
      <c r="AB109" s="170">
        <v>0</v>
      </c>
      <c r="AC109" s="170">
        <v>114000</v>
      </c>
      <c r="AD109" s="170">
        <v>0</v>
      </c>
      <c r="AE109" s="170">
        <v>0</v>
      </c>
      <c r="AF109" s="170">
        <v>0</v>
      </c>
      <c r="AG109" s="170">
        <v>6762.35</v>
      </c>
      <c r="AH109" s="170">
        <v>0</v>
      </c>
      <c r="AI109" s="170">
        <v>0</v>
      </c>
      <c r="AJ109" s="170">
        <v>0</v>
      </c>
      <c r="AK109" s="170">
        <v>0</v>
      </c>
      <c r="AL109" s="170">
        <v>0</v>
      </c>
      <c r="AM109" s="170">
        <v>0</v>
      </c>
      <c r="AN109" s="170">
        <v>0</v>
      </c>
      <c r="AO109" s="170">
        <v>231710</v>
      </c>
      <c r="AP109" s="170">
        <v>18338.715774410768</v>
      </c>
      <c r="AQ109" s="170">
        <v>120762.35</v>
      </c>
      <c r="AR109" s="170">
        <v>26936.515774410767</v>
      </c>
      <c r="AS109" s="310">
        <v>370811.06577441073</v>
      </c>
      <c r="AT109" s="170">
        <v>370811.06577441073</v>
      </c>
      <c r="AU109" s="170">
        <v>0</v>
      </c>
      <c r="AV109" s="170">
        <v>250048.71577441072</v>
      </c>
      <c r="AW109" s="170">
        <v>2941.7495973460086</v>
      </c>
      <c r="AX109" s="170">
        <v>2935.5272440179037</v>
      </c>
      <c r="AY109" s="171">
        <v>2.1196714630344351E-3</v>
      </c>
      <c r="AZ109" s="171">
        <v>0</v>
      </c>
      <c r="BA109" s="170">
        <v>0</v>
      </c>
      <c r="BB109" s="310">
        <v>370811.06577441073</v>
      </c>
      <c r="BC109" s="310">
        <v>4362.4831267577729</v>
      </c>
      <c r="BD109" s="171">
        <v>-1.0560325548940486E-2</v>
      </c>
      <c r="BE109" s="170">
        <v>-2572.1</v>
      </c>
      <c r="BF109" s="170">
        <v>368238.96577441075</v>
      </c>
      <c r="BG109" s="170">
        <v>-1412.7</v>
      </c>
      <c r="BH109" s="170">
        <v>366826.26577441074</v>
      </c>
      <c r="BI109" s="311">
        <v>1285.4263465139895</v>
      </c>
      <c r="BK109" s="296" t="str">
        <f t="shared" si="1"/>
        <v>406 - Barningham CEVCP</v>
      </c>
    </row>
    <row r="110" spans="1:63" ht="15" x14ac:dyDescent="0.25">
      <c r="A110" s="304">
        <v>407</v>
      </c>
      <c r="B110" s="308">
        <v>124690</v>
      </c>
      <c r="C110" s="308">
        <v>9353005</v>
      </c>
      <c r="D110" s="309" t="s">
        <v>678</v>
      </c>
      <c r="E110" s="170">
        <v>400722</v>
      </c>
      <c r="F110" s="170">
        <v>0</v>
      </c>
      <c r="G110" s="170">
        <v>0</v>
      </c>
      <c r="H110" s="170">
        <v>3999.9999999999977</v>
      </c>
      <c r="I110" s="170">
        <v>0</v>
      </c>
      <c r="J110" s="170">
        <v>0</v>
      </c>
      <c r="K110" s="170">
        <v>0</v>
      </c>
      <c r="L110" s="170">
        <v>0</v>
      </c>
      <c r="M110" s="170">
        <v>0</v>
      </c>
      <c r="N110" s="170">
        <v>0</v>
      </c>
      <c r="O110" s="170">
        <v>0</v>
      </c>
      <c r="P110" s="170">
        <v>0</v>
      </c>
      <c r="Q110" s="170">
        <v>0</v>
      </c>
      <c r="R110" s="170">
        <v>0</v>
      </c>
      <c r="S110" s="170">
        <v>0</v>
      </c>
      <c r="T110" s="170">
        <v>0</v>
      </c>
      <c r="U110" s="170">
        <v>0</v>
      </c>
      <c r="V110" s="170">
        <v>3737.2881355932245</v>
      </c>
      <c r="W110" s="170">
        <v>0</v>
      </c>
      <c r="X110" s="170">
        <v>0</v>
      </c>
      <c r="Y110" s="170">
        <v>20872.259210526354</v>
      </c>
      <c r="Z110" s="170">
        <v>0</v>
      </c>
      <c r="AA110" s="170">
        <v>0</v>
      </c>
      <c r="AB110" s="170">
        <v>0</v>
      </c>
      <c r="AC110" s="170">
        <v>114000</v>
      </c>
      <c r="AD110" s="170">
        <v>0</v>
      </c>
      <c r="AE110" s="170">
        <v>0</v>
      </c>
      <c r="AF110" s="170">
        <v>0</v>
      </c>
      <c r="AG110" s="170">
        <v>10897.25</v>
      </c>
      <c r="AH110" s="170">
        <v>0</v>
      </c>
      <c r="AI110" s="170">
        <v>0</v>
      </c>
      <c r="AJ110" s="170">
        <v>0</v>
      </c>
      <c r="AK110" s="170">
        <v>0</v>
      </c>
      <c r="AL110" s="170">
        <v>0</v>
      </c>
      <c r="AM110" s="170">
        <v>0</v>
      </c>
      <c r="AN110" s="170">
        <v>0</v>
      </c>
      <c r="AO110" s="170">
        <v>400722</v>
      </c>
      <c r="AP110" s="170">
        <v>28609.547346119576</v>
      </c>
      <c r="AQ110" s="170">
        <v>124897.25</v>
      </c>
      <c r="AR110" s="170">
        <v>32870.059210526349</v>
      </c>
      <c r="AS110" s="310">
        <v>554228.79734611954</v>
      </c>
      <c r="AT110" s="170">
        <v>554228.79734611954</v>
      </c>
      <c r="AU110" s="170">
        <v>0</v>
      </c>
      <c r="AV110" s="170">
        <v>429331.54734611954</v>
      </c>
      <c r="AW110" s="170">
        <v>2920.6227710620378</v>
      </c>
      <c r="AX110" s="170">
        <v>2874.605387533155</v>
      </c>
      <c r="AY110" s="171">
        <v>1.6008243680490954E-2</v>
      </c>
      <c r="AZ110" s="171">
        <v>-1.0498243680490953E-2</v>
      </c>
      <c r="BA110" s="170">
        <v>-4436.2112530055529</v>
      </c>
      <c r="BB110" s="310">
        <v>549792.58609311399</v>
      </c>
      <c r="BC110" s="310">
        <v>3740.0856196810478</v>
      </c>
      <c r="BD110" s="171">
        <v>-8.5168378761826258E-3</v>
      </c>
      <c r="BE110" s="170">
        <v>-4448.2199999999993</v>
      </c>
      <c r="BF110" s="170">
        <v>545344.36609311402</v>
      </c>
      <c r="BG110" s="170">
        <v>-2443.1400000000003</v>
      </c>
      <c r="BH110" s="170">
        <v>542901.226093114</v>
      </c>
      <c r="BI110" s="311">
        <v>2153.5232702919784</v>
      </c>
      <c r="BK110" s="296" t="str">
        <f t="shared" si="1"/>
        <v>407 - Barrow Primary School</v>
      </c>
    </row>
    <row r="111" spans="1:63" ht="15" x14ac:dyDescent="0.25">
      <c r="A111" s="304">
        <v>409</v>
      </c>
      <c r="B111" s="308">
        <v>124691</v>
      </c>
      <c r="C111" s="308">
        <v>9353006</v>
      </c>
      <c r="D111" s="309" t="s">
        <v>677</v>
      </c>
      <c r="E111" s="170">
        <v>567008</v>
      </c>
      <c r="F111" s="170">
        <v>0</v>
      </c>
      <c r="G111" s="170">
        <v>0</v>
      </c>
      <c r="H111" s="170">
        <v>2800.0000000000041</v>
      </c>
      <c r="I111" s="170">
        <v>0</v>
      </c>
      <c r="J111" s="170">
        <v>621.51641791044744</v>
      </c>
      <c r="K111" s="170">
        <v>1017.0268656716424</v>
      </c>
      <c r="L111" s="170">
        <v>2316.5611940298522</v>
      </c>
      <c r="M111" s="170">
        <v>0</v>
      </c>
      <c r="N111" s="170">
        <v>0</v>
      </c>
      <c r="O111" s="170">
        <v>0</v>
      </c>
      <c r="P111" s="170">
        <v>0</v>
      </c>
      <c r="Q111" s="170">
        <v>0</v>
      </c>
      <c r="R111" s="170">
        <v>0</v>
      </c>
      <c r="S111" s="170">
        <v>0</v>
      </c>
      <c r="T111" s="170">
        <v>0</v>
      </c>
      <c r="U111" s="170">
        <v>0</v>
      </c>
      <c r="V111" s="170">
        <v>1752.8089887640456</v>
      </c>
      <c r="W111" s="170">
        <v>0</v>
      </c>
      <c r="X111" s="170">
        <v>0</v>
      </c>
      <c r="Y111" s="170">
        <v>32496.701879659799</v>
      </c>
      <c r="Z111" s="170">
        <v>0</v>
      </c>
      <c r="AA111" s="170">
        <v>0</v>
      </c>
      <c r="AB111" s="170">
        <v>0</v>
      </c>
      <c r="AC111" s="170">
        <v>114000</v>
      </c>
      <c r="AD111" s="170">
        <v>0</v>
      </c>
      <c r="AE111" s="170">
        <v>0</v>
      </c>
      <c r="AF111" s="170">
        <v>0</v>
      </c>
      <c r="AG111" s="170">
        <v>12933</v>
      </c>
      <c r="AH111" s="170">
        <v>0</v>
      </c>
      <c r="AI111" s="170">
        <v>0</v>
      </c>
      <c r="AJ111" s="170">
        <v>0</v>
      </c>
      <c r="AK111" s="170">
        <v>0</v>
      </c>
      <c r="AL111" s="170">
        <v>0</v>
      </c>
      <c r="AM111" s="170">
        <v>0</v>
      </c>
      <c r="AN111" s="170">
        <v>0</v>
      </c>
      <c r="AO111" s="170">
        <v>567008</v>
      </c>
      <c r="AP111" s="170">
        <v>41004.615346035789</v>
      </c>
      <c r="AQ111" s="170">
        <v>126933</v>
      </c>
      <c r="AR111" s="170">
        <v>45872.054118465778</v>
      </c>
      <c r="AS111" s="310">
        <v>734945.6153460358</v>
      </c>
      <c r="AT111" s="170">
        <v>734945.6153460358</v>
      </c>
      <c r="AU111" s="170">
        <v>0</v>
      </c>
      <c r="AV111" s="170">
        <v>608012.6153460358</v>
      </c>
      <c r="AW111" s="170">
        <v>2923.1375737790181</v>
      </c>
      <c r="AX111" s="170">
        <v>2945.4859733408844</v>
      </c>
      <c r="AY111" s="171">
        <v>-7.5873386477267194E-3</v>
      </c>
      <c r="AZ111" s="171">
        <v>0</v>
      </c>
      <c r="BA111" s="170">
        <v>0</v>
      </c>
      <c r="BB111" s="310">
        <v>734945.6153460358</v>
      </c>
      <c r="BC111" s="310">
        <v>3533.3923814713262</v>
      </c>
      <c r="BD111" s="171">
        <v>-1.1843561014910353E-3</v>
      </c>
      <c r="BE111" s="170">
        <v>-6294.08</v>
      </c>
      <c r="BF111" s="170">
        <v>728651.53534603585</v>
      </c>
      <c r="BG111" s="170">
        <v>-3456.96</v>
      </c>
      <c r="BH111" s="170">
        <v>725194.57534603588</v>
      </c>
      <c r="BI111" s="311">
        <v>3434.2524916645702</v>
      </c>
      <c r="BK111" s="296" t="str">
        <f t="shared" si="1"/>
        <v>409 - Boxford CEVC Primary</v>
      </c>
    </row>
    <row r="112" spans="1:63" ht="15" x14ac:dyDescent="0.25">
      <c r="A112" s="304">
        <v>412</v>
      </c>
      <c r="B112" s="308">
        <v>124692</v>
      </c>
      <c r="C112" s="308">
        <v>9353009</v>
      </c>
      <c r="D112" s="309" t="s">
        <v>676</v>
      </c>
      <c r="E112" s="170">
        <v>523392</v>
      </c>
      <c r="F112" s="170">
        <v>0</v>
      </c>
      <c r="G112" s="170">
        <v>0</v>
      </c>
      <c r="H112" s="170">
        <v>6399.9999999999973</v>
      </c>
      <c r="I112" s="170">
        <v>0</v>
      </c>
      <c r="J112" s="170">
        <v>450.45000000000005</v>
      </c>
      <c r="K112" s="170">
        <v>0</v>
      </c>
      <c r="L112" s="170">
        <v>1119.2999999999993</v>
      </c>
      <c r="M112" s="170">
        <v>0</v>
      </c>
      <c r="N112" s="170">
        <v>0</v>
      </c>
      <c r="O112" s="170">
        <v>0</v>
      </c>
      <c r="P112" s="170">
        <v>0</v>
      </c>
      <c r="Q112" s="170">
        <v>0</v>
      </c>
      <c r="R112" s="170">
        <v>0</v>
      </c>
      <c r="S112" s="170">
        <v>0</v>
      </c>
      <c r="T112" s="170">
        <v>0</v>
      </c>
      <c r="U112" s="170">
        <v>0</v>
      </c>
      <c r="V112" s="170">
        <v>0</v>
      </c>
      <c r="W112" s="170">
        <v>0</v>
      </c>
      <c r="X112" s="170">
        <v>0</v>
      </c>
      <c r="Y112" s="170">
        <v>26609.79788173049</v>
      </c>
      <c r="Z112" s="170">
        <v>0</v>
      </c>
      <c r="AA112" s="170">
        <v>0</v>
      </c>
      <c r="AB112" s="170">
        <v>0</v>
      </c>
      <c r="AC112" s="170">
        <v>114000</v>
      </c>
      <c r="AD112" s="170">
        <v>0</v>
      </c>
      <c r="AE112" s="170">
        <v>0</v>
      </c>
      <c r="AF112" s="170">
        <v>0</v>
      </c>
      <c r="AG112" s="170">
        <v>11855.25</v>
      </c>
      <c r="AH112" s="170">
        <v>0</v>
      </c>
      <c r="AI112" s="170">
        <v>0</v>
      </c>
      <c r="AJ112" s="170">
        <v>0</v>
      </c>
      <c r="AK112" s="170">
        <v>0</v>
      </c>
      <c r="AL112" s="170">
        <v>0</v>
      </c>
      <c r="AM112" s="170">
        <v>0</v>
      </c>
      <c r="AN112" s="170">
        <v>0</v>
      </c>
      <c r="AO112" s="170">
        <v>523392</v>
      </c>
      <c r="AP112" s="170">
        <v>34579.547881730483</v>
      </c>
      <c r="AQ112" s="170">
        <v>125855.25</v>
      </c>
      <c r="AR112" s="170">
        <v>40592.472881730486</v>
      </c>
      <c r="AS112" s="310">
        <v>683826.79788173048</v>
      </c>
      <c r="AT112" s="170">
        <v>683826.79788173048</v>
      </c>
      <c r="AU112" s="170">
        <v>0</v>
      </c>
      <c r="AV112" s="170">
        <v>557971.54788173048</v>
      </c>
      <c r="AW112" s="170">
        <v>2906.1018118840129</v>
      </c>
      <c r="AX112" s="170">
        <v>2867.526663002121</v>
      </c>
      <c r="AY112" s="171">
        <v>1.3452411578104081E-2</v>
      </c>
      <c r="AZ112" s="171">
        <v>-7.9424115781040819E-3</v>
      </c>
      <c r="BA112" s="170">
        <v>-4372.81477800004</v>
      </c>
      <c r="BB112" s="310">
        <v>679453.98310373048</v>
      </c>
      <c r="BC112" s="310">
        <v>3538.8228286652629</v>
      </c>
      <c r="BD112" s="171">
        <v>2.399676449305943E-3</v>
      </c>
      <c r="BE112" s="170">
        <v>-5809.92</v>
      </c>
      <c r="BF112" s="170">
        <v>673644.06310373044</v>
      </c>
      <c r="BG112" s="170">
        <v>-3191.04</v>
      </c>
      <c r="BH112" s="170">
        <v>670453.0231037304</v>
      </c>
      <c r="BI112" s="311">
        <v>2950.0207145863278</v>
      </c>
      <c r="BK112" s="296" t="str">
        <f t="shared" si="1"/>
        <v>412 -  Bures C E V C Primary School</v>
      </c>
    </row>
    <row r="113" spans="1:63" ht="15" x14ac:dyDescent="0.25">
      <c r="A113" s="304">
        <v>426</v>
      </c>
      <c r="B113" s="308">
        <v>124693</v>
      </c>
      <c r="C113" s="308">
        <v>9353010</v>
      </c>
      <c r="D113" s="309" t="s">
        <v>389</v>
      </c>
      <c r="E113" s="170">
        <v>253518</v>
      </c>
      <c r="F113" s="170">
        <v>0</v>
      </c>
      <c r="G113" s="170">
        <v>0</v>
      </c>
      <c r="H113" s="170">
        <v>4399.9999999999955</v>
      </c>
      <c r="I113" s="170">
        <v>0</v>
      </c>
      <c r="J113" s="170">
        <v>1994.8500000000017</v>
      </c>
      <c r="K113" s="170">
        <v>502.20000000000056</v>
      </c>
      <c r="L113" s="170">
        <v>0</v>
      </c>
      <c r="M113" s="170">
        <v>2380.8000000000025</v>
      </c>
      <c r="N113" s="170">
        <v>0</v>
      </c>
      <c r="O113" s="170">
        <v>0</v>
      </c>
      <c r="P113" s="170">
        <v>0</v>
      </c>
      <c r="Q113" s="170">
        <v>0</v>
      </c>
      <c r="R113" s="170">
        <v>0</v>
      </c>
      <c r="S113" s="170">
        <v>0</v>
      </c>
      <c r="T113" s="170">
        <v>0</v>
      </c>
      <c r="U113" s="170">
        <v>0</v>
      </c>
      <c r="V113" s="170">
        <v>1788.4615384615354</v>
      </c>
      <c r="W113" s="170">
        <v>0</v>
      </c>
      <c r="X113" s="170">
        <v>955.83333333333348</v>
      </c>
      <c r="Y113" s="170">
        <v>10350.860979020967</v>
      </c>
      <c r="Z113" s="170">
        <v>0</v>
      </c>
      <c r="AA113" s="170">
        <v>0</v>
      </c>
      <c r="AB113" s="170">
        <v>0</v>
      </c>
      <c r="AC113" s="170">
        <v>114000</v>
      </c>
      <c r="AD113" s="170">
        <v>0</v>
      </c>
      <c r="AE113" s="170">
        <v>0</v>
      </c>
      <c r="AF113" s="170">
        <v>0</v>
      </c>
      <c r="AG113" s="170">
        <v>6295.99</v>
      </c>
      <c r="AH113" s="170">
        <v>0</v>
      </c>
      <c r="AI113" s="170">
        <v>0</v>
      </c>
      <c r="AJ113" s="170">
        <v>0</v>
      </c>
      <c r="AK113" s="170">
        <v>0</v>
      </c>
      <c r="AL113" s="170">
        <v>0</v>
      </c>
      <c r="AM113" s="170">
        <v>0</v>
      </c>
      <c r="AN113" s="170">
        <v>0</v>
      </c>
      <c r="AO113" s="170">
        <v>253518</v>
      </c>
      <c r="AP113" s="170">
        <v>22373.005850815836</v>
      </c>
      <c r="AQ113" s="170">
        <v>120295.99</v>
      </c>
      <c r="AR113" s="170">
        <v>24987.585979020965</v>
      </c>
      <c r="AS113" s="310">
        <v>396186.99585081585</v>
      </c>
      <c r="AT113" s="170">
        <v>396186.9958508159</v>
      </c>
      <c r="AU113" s="170">
        <v>0</v>
      </c>
      <c r="AV113" s="170">
        <v>275891.00585081585</v>
      </c>
      <c r="AW113" s="170">
        <v>2966.5699553851168</v>
      </c>
      <c r="AX113" s="170">
        <v>2912.2942013472439</v>
      </c>
      <c r="AY113" s="171">
        <v>1.8636768913238465E-2</v>
      </c>
      <c r="AZ113" s="171">
        <v>-1.3126768913238464E-2</v>
      </c>
      <c r="BA113" s="170">
        <v>-3555.2982079258163</v>
      </c>
      <c r="BB113" s="310">
        <v>392631.69764289004</v>
      </c>
      <c r="BC113" s="310">
        <v>4221.8462112138714</v>
      </c>
      <c r="BD113" s="171">
        <v>-1.4038237655204733E-2</v>
      </c>
      <c r="BE113" s="170">
        <v>-2814.18</v>
      </c>
      <c r="BF113" s="170">
        <v>389817.51764289004</v>
      </c>
      <c r="BG113" s="170">
        <v>-1545.66</v>
      </c>
      <c r="BH113" s="170">
        <v>388271.85764289007</v>
      </c>
      <c r="BI113" s="311">
        <v>1367.4398800953115</v>
      </c>
      <c r="BK113" s="296" t="str">
        <f t="shared" si="1"/>
        <v>426 - Cavendish CEVCP School</v>
      </c>
    </row>
    <row r="114" spans="1:63" ht="15" x14ac:dyDescent="0.25">
      <c r="A114" s="304">
        <v>430</v>
      </c>
      <c r="B114" s="308">
        <v>124694</v>
      </c>
      <c r="C114" s="308">
        <v>9353013</v>
      </c>
      <c r="D114" s="309" t="s">
        <v>675</v>
      </c>
      <c r="E114" s="170">
        <v>174464</v>
      </c>
      <c r="F114" s="170">
        <v>0</v>
      </c>
      <c r="G114" s="170">
        <v>0</v>
      </c>
      <c r="H114" s="170">
        <v>6400</v>
      </c>
      <c r="I114" s="170">
        <v>0</v>
      </c>
      <c r="J114" s="170">
        <v>0</v>
      </c>
      <c r="K114" s="170">
        <v>0</v>
      </c>
      <c r="L114" s="170">
        <v>0</v>
      </c>
      <c r="M114" s="170">
        <v>0</v>
      </c>
      <c r="N114" s="170">
        <v>0</v>
      </c>
      <c r="O114" s="170">
        <v>0</v>
      </c>
      <c r="P114" s="170">
        <v>0</v>
      </c>
      <c r="Q114" s="170">
        <v>0</v>
      </c>
      <c r="R114" s="170">
        <v>0</v>
      </c>
      <c r="S114" s="170">
        <v>0</v>
      </c>
      <c r="T114" s="170">
        <v>0</v>
      </c>
      <c r="U114" s="170">
        <v>0</v>
      </c>
      <c r="V114" s="170">
        <v>0</v>
      </c>
      <c r="W114" s="170">
        <v>0</v>
      </c>
      <c r="X114" s="170">
        <v>0</v>
      </c>
      <c r="Y114" s="170">
        <v>12460.799999999992</v>
      </c>
      <c r="Z114" s="170">
        <v>0</v>
      </c>
      <c r="AA114" s="170">
        <v>0</v>
      </c>
      <c r="AB114" s="170">
        <v>0</v>
      </c>
      <c r="AC114" s="170">
        <v>114000</v>
      </c>
      <c r="AD114" s="170">
        <v>57276.368491321758</v>
      </c>
      <c r="AE114" s="170">
        <v>0</v>
      </c>
      <c r="AF114" s="170">
        <v>0</v>
      </c>
      <c r="AG114" s="170">
        <v>3544.41</v>
      </c>
      <c r="AH114" s="170">
        <v>0</v>
      </c>
      <c r="AI114" s="170">
        <v>0</v>
      </c>
      <c r="AJ114" s="170">
        <v>0</v>
      </c>
      <c r="AK114" s="170">
        <v>0</v>
      </c>
      <c r="AL114" s="170">
        <v>0</v>
      </c>
      <c r="AM114" s="170">
        <v>0</v>
      </c>
      <c r="AN114" s="170">
        <v>0</v>
      </c>
      <c r="AO114" s="170">
        <v>174464</v>
      </c>
      <c r="AP114" s="170">
        <v>18860.799999999992</v>
      </c>
      <c r="AQ114" s="170">
        <v>174820.77849132175</v>
      </c>
      <c r="AR114" s="170">
        <v>25658.599999999991</v>
      </c>
      <c r="AS114" s="310">
        <v>368145.57849132176</v>
      </c>
      <c r="AT114" s="170">
        <v>368145.57849132176</v>
      </c>
      <c r="AU114" s="170">
        <v>0</v>
      </c>
      <c r="AV114" s="170">
        <v>193324.80000000002</v>
      </c>
      <c r="AW114" s="170">
        <v>3020.7000000000003</v>
      </c>
      <c r="AX114" s="170">
        <v>2217.4366883926937</v>
      </c>
      <c r="AY114" s="171">
        <v>0.36224858901813833</v>
      </c>
      <c r="AZ114" s="171">
        <v>-0.35673858901813832</v>
      </c>
      <c r="BA114" s="170">
        <v>-50626.895069072816</v>
      </c>
      <c r="BB114" s="310">
        <v>317518.68342224893</v>
      </c>
      <c r="BC114" s="310">
        <v>4961.2294284726395</v>
      </c>
      <c r="BD114" s="171">
        <v>3.3161611593782059E-2</v>
      </c>
      <c r="BE114" s="170">
        <v>-1936.6399999999999</v>
      </c>
      <c r="BF114" s="170">
        <v>315582.04342224891</v>
      </c>
      <c r="BG114" s="170">
        <v>-1063.68</v>
      </c>
      <c r="BH114" s="170">
        <v>314518.36342224892</v>
      </c>
      <c r="BI114" s="311">
        <v>795.5053979751043</v>
      </c>
      <c r="BK114" s="296" t="str">
        <f t="shared" si="1"/>
        <v>430 - Cockfield CEVCP</v>
      </c>
    </row>
    <row r="115" spans="1:63" ht="15" x14ac:dyDescent="0.25">
      <c r="A115" s="304">
        <v>224</v>
      </c>
      <c r="B115" s="308">
        <v>124695</v>
      </c>
      <c r="C115" s="308">
        <v>9353020</v>
      </c>
      <c r="D115" s="309" t="s">
        <v>674</v>
      </c>
      <c r="E115" s="170">
        <v>198998</v>
      </c>
      <c r="F115" s="170">
        <v>0</v>
      </c>
      <c r="G115" s="170">
        <v>0</v>
      </c>
      <c r="H115" s="170">
        <v>400</v>
      </c>
      <c r="I115" s="170">
        <v>0</v>
      </c>
      <c r="J115" s="170">
        <v>0</v>
      </c>
      <c r="K115" s="170">
        <v>0</v>
      </c>
      <c r="L115" s="170">
        <v>0</v>
      </c>
      <c r="M115" s="170">
        <v>0</v>
      </c>
      <c r="N115" s="170">
        <v>0</v>
      </c>
      <c r="O115" s="170">
        <v>0</v>
      </c>
      <c r="P115" s="170">
        <v>0</v>
      </c>
      <c r="Q115" s="170">
        <v>0</v>
      </c>
      <c r="R115" s="170">
        <v>0</v>
      </c>
      <c r="S115" s="170">
        <v>0</v>
      </c>
      <c r="T115" s="170">
        <v>0</v>
      </c>
      <c r="U115" s="170">
        <v>0</v>
      </c>
      <c r="V115" s="170">
        <v>0</v>
      </c>
      <c r="W115" s="170">
        <v>0</v>
      </c>
      <c r="X115" s="170">
        <v>900.33333333333337</v>
      </c>
      <c r="Y115" s="170">
        <v>8160.631578947361</v>
      </c>
      <c r="Z115" s="170">
        <v>0</v>
      </c>
      <c r="AA115" s="170">
        <v>0</v>
      </c>
      <c r="AB115" s="170">
        <v>0</v>
      </c>
      <c r="AC115" s="170">
        <v>114000</v>
      </c>
      <c r="AD115" s="170">
        <v>0</v>
      </c>
      <c r="AE115" s="170">
        <v>0</v>
      </c>
      <c r="AF115" s="170">
        <v>0</v>
      </c>
      <c r="AG115" s="170">
        <v>5713.02</v>
      </c>
      <c r="AH115" s="170">
        <v>0</v>
      </c>
      <c r="AI115" s="170">
        <v>0</v>
      </c>
      <c r="AJ115" s="170">
        <v>0</v>
      </c>
      <c r="AK115" s="170">
        <v>7656</v>
      </c>
      <c r="AL115" s="170">
        <v>0</v>
      </c>
      <c r="AM115" s="170">
        <v>0</v>
      </c>
      <c r="AN115" s="170">
        <v>0</v>
      </c>
      <c r="AO115" s="170">
        <v>198998</v>
      </c>
      <c r="AP115" s="170">
        <v>9460.964912280695</v>
      </c>
      <c r="AQ115" s="170">
        <v>127369.02</v>
      </c>
      <c r="AR115" s="170">
        <v>18358.431578947362</v>
      </c>
      <c r="AS115" s="310">
        <v>335827.98491228069</v>
      </c>
      <c r="AT115" s="170">
        <v>335827.98491228069</v>
      </c>
      <c r="AU115" s="170">
        <v>0</v>
      </c>
      <c r="AV115" s="170">
        <v>216114.9649122807</v>
      </c>
      <c r="AW115" s="170">
        <v>2960.4789714011054</v>
      </c>
      <c r="AX115" s="170">
        <v>3003.2664679548784</v>
      </c>
      <c r="AY115" s="171">
        <v>-1.4246986409737353E-2</v>
      </c>
      <c r="AZ115" s="171">
        <v>0</v>
      </c>
      <c r="BA115" s="170">
        <v>0</v>
      </c>
      <c r="BB115" s="310">
        <v>335827.98491228069</v>
      </c>
      <c r="BC115" s="310">
        <v>4600.3833549627489</v>
      </c>
      <c r="BD115" s="171">
        <v>7.1267954140963319E-4</v>
      </c>
      <c r="BE115" s="170">
        <v>-2208.98</v>
      </c>
      <c r="BF115" s="170">
        <v>333619.00491228071</v>
      </c>
      <c r="BG115" s="170">
        <v>-1213.26</v>
      </c>
      <c r="BH115" s="170">
        <v>332405.7449122807</v>
      </c>
      <c r="BI115" s="311">
        <v>1204.1773354292168</v>
      </c>
      <c r="BK115" s="296" t="str">
        <f t="shared" si="1"/>
        <v>224 - Elmsett C of E VCP</v>
      </c>
    </row>
    <row r="116" spans="1:63" ht="15" x14ac:dyDescent="0.25">
      <c r="A116" s="304">
        <v>513</v>
      </c>
      <c r="B116" s="308">
        <v>124698</v>
      </c>
      <c r="C116" s="308">
        <v>9353026</v>
      </c>
      <c r="D116" s="309" t="s">
        <v>454</v>
      </c>
      <c r="E116" s="170">
        <v>267148</v>
      </c>
      <c r="F116" s="170">
        <v>0</v>
      </c>
      <c r="G116" s="170">
        <v>0</v>
      </c>
      <c r="H116" s="170">
        <v>799.99999999999909</v>
      </c>
      <c r="I116" s="170">
        <v>0</v>
      </c>
      <c r="J116" s="170">
        <v>450.45000000000027</v>
      </c>
      <c r="K116" s="170">
        <v>982.79999999999893</v>
      </c>
      <c r="L116" s="170">
        <v>0</v>
      </c>
      <c r="M116" s="170">
        <v>0</v>
      </c>
      <c r="N116" s="170">
        <v>0</v>
      </c>
      <c r="O116" s="170">
        <v>0</v>
      </c>
      <c r="P116" s="170">
        <v>0</v>
      </c>
      <c r="Q116" s="170">
        <v>0</v>
      </c>
      <c r="R116" s="170">
        <v>0</v>
      </c>
      <c r="S116" s="170">
        <v>0</v>
      </c>
      <c r="T116" s="170">
        <v>0</v>
      </c>
      <c r="U116" s="170">
        <v>0</v>
      </c>
      <c r="V116" s="170">
        <v>1670.454545454551</v>
      </c>
      <c r="W116" s="170">
        <v>0</v>
      </c>
      <c r="X116" s="170">
        <v>888.72549019607845</v>
      </c>
      <c r="Y116" s="170">
        <v>15051.495317398114</v>
      </c>
      <c r="Z116" s="170">
        <v>0</v>
      </c>
      <c r="AA116" s="170">
        <v>0</v>
      </c>
      <c r="AB116" s="170">
        <v>0</v>
      </c>
      <c r="AC116" s="170">
        <v>114000</v>
      </c>
      <c r="AD116" s="170">
        <v>34579.439252336444</v>
      </c>
      <c r="AE116" s="170">
        <v>0</v>
      </c>
      <c r="AF116" s="170">
        <v>0</v>
      </c>
      <c r="AG116" s="170">
        <v>6995.54</v>
      </c>
      <c r="AH116" s="170">
        <v>0</v>
      </c>
      <c r="AI116" s="170">
        <v>0</v>
      </c>
      <c r="AJ116" s="170">
        <v>0</v>
      </c>
      <c r="AK116" s="170">
        <v>0</v>
      </c>
      <c r="AL116" s="170">
        <v>0</v>
      </c>
      <c r="AM116" s="170">
        <v>0</v>
      </c>
      <c r="AN116" s="170">
        <v>0</v>
      </c>
      <c r="AO116" s="170">
        <v>267148</v>
      </c>
      <c r="AP116" s="170">
        <v>19843.92535304874</v>
      </c>
      <c r="AQ116" s="170">
        <v>155574.97925233646</v>
      </c>
      <c r="AR116" s="170">
        <v>26165.920317398111</v>
      </c>
      <c r="AS116" s="310">
        <v>442566.90460538515</v>
      </c>
      <c r="AT116" s="170">
        <v>442566.90460538515</v>
      </c>
      <c r="AU116" s="170">
        <v>0</v>
      </c>
      <c r="AV116" s="170">
        <v>286991.92535304872</v>
      </c>
      <c r="AW116" s="170">
        <v>2928.4890342147828</v>
      </c>
      <c r="AX116" s="170">
        <v>2839.32413717804</v>
      </c>
      <c r="AY116" s="171">
        <v>3.140356392185726E-2</v>
      </c>
      <c r="AZ116" s="171">
        <v>-2.5893563921857259E-2</v>
      </c>
      <c r="BA116" s="170">
        <v>-7204.9816620073943</v>
      </c>
      <c r="BB116" s="310">
        <v>435361.92294337775</v>
      </c>
      <c r="BC116" s="310">
        <v>4442.4686014630379</v>
      </c>
      <c r="BD116" s="171">
        <v>6.7501686643169911E-3</v>
      </c>
      <c r="BE116" s="170">
        <v>-2965.48</v>
      </c>
      <c r="BF116" s="170">
        <v>432396.44294337777</v>
      </c>
      <c r="BG116" s="170">
        <v>-1628.76</v>
      </c>
      <c r="BH116" s="170">
        <v>430767.68294337776</v>
      </c>
      <c r="BI116" s="311">
        <v>1497.952229859545</v>
      </c>
      <c r="BK116" s="296" t="str">
        <f t="shared" si="1"/>
        <v>513 - Thurlow CEVCP School</v>
      </c>
    </row>
    <row r="117" spans="1:63" ht="15" x14ac:dyDescent="0.25">
      <c r="A117" s="304">
        <v>445</v>
      </c>
      <c r="B117" s="308">
        <v>124699</v>
      </c>
      <c r="C117" s="308">
        <v>9353027</v>
      </c>
      <c r="D117" s="309" t="s">
        <v>673</v>
      </c>
      <c r="E117" s="170">
        <v>433434</v>
      </c>
      <c r="F117" s="170">
        <v>0</v>
      </c>
      <c r="G117" s="170">
        <v>0</v>
      </c>
      <c r="H117" s="170">
        <v>9599.9999999999945</v>
      </c>
      <c r="I117" s="170">
        <v>0</v>
      </c>
      <c r="J117" s="170">
        <v>450.45000000000033</v>
      </c>
      <c r="K117" s="170">
        <v>2948.4000000000024</v>
      </c>
      <c r="L117" s="170">
        <v>72754.500000000015</v>
      </c>
      <c r="M117" s="170">
        <v>0</v>
      </c>
      <c r="N117" s="170">
        <v>0</v>
      </c>
      <c r="O117" s="170">
        <v>0</v>
      </c>
      <c r="P117" s="170">
        <v>0</v>
      </c>
      <c r="Q117" s="170">
        <v>0</v>
      </c>
      <c r="R117" s="170">
        <v>0</v>
      </c>
      <c r="S117" s="170">
        <v>0</v>
      </c>
      <c r="T117" s="170">
        <v>0</v>
      </c>
      <c r="U117" s="170">
        <v>0</v>
      </c>
      <c r="V117" s="170">
        <v>0</v>
      </c>
      <c r="W117" s="170">
        <v>0</v>
      </c>
      <c r="X117" s="170">
        <v>1028.4965034965035</v>
      </c>
      <c r="Y117" s="170">
        <v>26477.755959356215</v>
      </c>
      <c r="Z117" s="170">
        <v>0</v>
      </c>
      <c r="AA117" s="170">
        <v>0</v>
      </c>
      <c r="AB117" s="170">
        <v>0</v>
      </c>
      <c r="AC117" s="170">
        <v>114000</v>
      </c>
      <c r="AD117" s="170">
        <v>0</v>
      </c>
      <c r="AE117" s="170">
        <v>0</v>
      </c>
      <c r="AF117" s="170">
        <v>0</v>
      </c>
      <c r="AG117" s="170">
        <v>4104.05</v>
      </c>
      <c r="AH117" s="170">
        <v>0</v>
      </c>
      <c r="AI117" s="170">
        <v>0</v>
      </c>
      <c r="AJ117" s="170">
        <v>0</v>
      </c>
      <c r="AK117" s="170">
        <v>0</v>
      </c>
      <c r="AL117" s="170">
        <v>0</v>
      </c>
      <c r="AM117" s="170">
        <v>0</v>
      </c>
      <c r="AN117" s="170">
        <v>0</v>
      </c>
      <c r="AO117" s="170">
        <v>433434</v>
      </c>
      <c r="AP117" s="170">
        <v>113259.60246285272</v>
      </c>
      <c r="AQ117" s="170">
        <v>118104.05</v>
      </c>
      <c r="AR117" s="170">
        <v>79352.230959356224</v>
      </c>
      <c r="AS117" s="310">
        <v>664797.65246285277</v>
      </c>
      <c r="AT117" s="170">
        <v>664797.65246285277</v>
      </c>
      <c r="AU117" s="170">
        <v>0</v>
      </c>
      <c r="AV117" s="170">
        <v>546693.60246285272</v>
      </c>
      <c r="AW117" s="170">
        <v>3438.3245437915266</v>
      </c>
      <c r="AX117" s="170">
        <v>3036.9821805702441</v>
      </c>
      <c r="AY117" s="171">
        <v>0.13215170170867577</v>
      </c>
      <c r="AZ117" s="171">
        <v>-0.12664170170867578</v>
      </c>
      <c r="BA117" s="170">
        <v>-61152.766033608146</v>
      </c>
      <c r="BB117" s="310">
        <v>603644.88642924465</v>
      </c>
      <c r="BC117" s="310">
        <v>3796.508719680784</v>
      </c>
      <c r="BD117" s="171">
        <v>-2.2981183096679403E-2</v>
      </c>
      <c r="BE117" s="170">
        <v>-4811.3399999999992</v>
      </c>
      <c r="BF117" s="170">
        <v>598833.54642924468</v>
      </c>
      <c r="BG117" s="170">
        <v>-2642.5800000000004</v>
      </c>
      <c r="BH117" s="170">
        <v>596190.96642924473</v>
      </c>
      <c r="BI117" s="311">
        <v>2275.1685590252732</v>
      </c>
      <c r="BK117" s="296" t="str">
        <f t="shared" si="1"/>
        <v>445 - Gt. Waldingfield CEVCP</v>
      </c>
    </row>
    <row r="118" spans="1:63" ht="15" x14ac:dyDescent="0.25">
      <c r="A118" s="304">
        <v>446</v>
      </c>
      <c r="B118" s="308">
        <v>124700</v>
      </c>
      <c r="C118" s="308">
        <v>9353028</v>
      </c>
      <c r="D118" s="309" t="s">
        <v>672</v>
      </c>
      <c r="E118" s="170">
        <v>414352</v>
      </c>
      <c r="F118" s="170">
        <v>0</v>
      </c>
      <c r="G118" s="170">
        <v>0</v>
      </c>
      <c r="H118" s="170">
        <v>6800.0000000000073</v>
      </c>
      <c r="I118" s="170">
        <v>0</v>
      </c>
      <c r="J118" s="170">
        <v>300.2999999999999</v>
      </c>
      <c r="K118" s="170">
        <v>0</v>
      </c>
      <c r="L118" s="170">
        <v>0</v>
      </c>
      <c r="M118" s="170">
        <v>0</v>
      </c>
      <c r="N118" s="170">
        <v>0</v>
      </c>
      <c r="O118" s="170">
        <v>0</v>
      </c>
      <c r="P118" s="170">
        <v>0</v>
      </c>
      <c r="Q118" s="170">
        <v>0</v>
      </c>
      <c r="R118" s="170">
        <v>0</v>
      </c>
      <c r="S118" s="170">
        <v>0</v>
      </c>
      <c r="T118" s="170">
        <v>0</v>
      </c>
      <c r="U118" s="170">
        <v>0</v>
      </c>
      <c r="V118" s="170">
        <v>0</v>
      </c>
      <c r="W118" s="170">
        <v>0</v>
      </c>
      <c r="X118" s="170">
        <v>0</v>
      </c>
      <c r="Y118" s="170">
        <v>22599.30642771802</v>
      </c>
      <c r="Z118" s="170">
        <v>0</v>
      </c>
      <c r="AA118" s="170">
        <v>0</v>
      </c>
      <c r="AB118" s="170">
        <v>0</v>
      </c>
      <c r="AC118" s="170">
        <v>114000</v>
      </c>
      <c r="AD118" s="170">
        <v>0</v>
      </c>
      <c r="AE118" s="170">
        <v>0</v>
      </c>
      <c r="AF118" s="170">
        <v>0</v>
      </c>
      <c r="AG118" s="170">
        <v>6878.94</v>
      </c>
      <c r="AH118" s="170">
        <v>0</v>
      </c>
      <c r="AI118" s="170">
        <v>0</v>
      </c>
      <c r="AJ118" s="170">
        <v>0</v>
      </c>
      <c r="AK118" s="170">
        <v>0</v>
      </c>
      <c r="AL118" s="170">
        <v>0</v>
      </c>
      <c r="AM118" s="170">
        <v>0</v>
      </c>
      <c r="AN118" s="170">
        <v>0</v>
      </c>
      <c r="AO118" s="170">
        <v>414352</v>
      </c>
      <c r="AP118" s="170">
        <v>29699.606427718027</v>
      </c>
      <c r="AQ118" s="170">
        <v>120878.94</v>
      </c>
      <c r="AR118" s="170">
        <v>36147.256427718021</v>
      </c>
      <c r="AS118" s="310">
        <v>564930.54642771801</v>
      </c>
      <c r="AT118" s="170">
        <v>564930.54642771801</v>
      </c>
      <c r="AU118" s="170">
        <v>0</v>
      </c>
      <c r="AV118" s="170">
        <v>444051.60642771801</v>
      </c>
      <c r="AW118" s="170">
        <v>2921.3921475507764</v>
      </c>
      <c r="AX118" s="170">
        <v>2949.1854490137162</v>
      </c>
      <c r="AY118" s="171">
        <v>-9.4240602849287002E-3</v>
      </c>
      <c r="AZ118" s="171">
        <v>0</v>
      </c>
      <c r="BA118" s="170">
        <v>0</v>
      </c>
      <c r="BB118" s="310">
        <v>564930.54642771801</v>
      </c>
      <c r="BC118" s="310">
        <v>3716.6483317613029</v>
      </c>
      <c r="BD118" s="171">
        <v>-1.7487122807385735E-2</v>
      </c>
      <c r="BE118" s="170">
        <v>-4599.5199999999995</v>
      </c>
      <c r="BF118" s="170">
        <v>560331.026427718</v>
      </c>
      <c r="BG118" s="170">
        <v>-2526.2400000000002</v>
      </c>
      <c r="BH118" s="170">
        <v>557804.78642771801</v>
      </c>
      <c r="BI118" s="311">
        <v>2303.9947100489271</v>
      </c>
      <c r="BK118" s="296" t="str">
        <f t="shared" si="1"/>
        <v>446 - Great Whelnetham Primary School</v>
      </c>
    </row>
    <row r="119" spans="1:63" ht="15" x14ac:dyDescent="0.25">
      <c r="A119" s="304">
        <v>448</v>
      </c>
      <c r="B119" s="308">
        <v>124701</v>
      </c>
      <c r="C119" s="308">
        <v>9353029</v>
      </c>
      <c r="D119" s="309" t="s">
        <v>671</v>
      </c>
      <c r="E119" s="170">
        <v>144478</v>
      </c>
      <c r="F119" s="170">
        <v>0</v>
      </c>
      <c r="G119" s="170">
        <v>0</v>
      </c>
      <c r="H119" s="170">
        <v>1599.9999999999991</v>
      </c>
      <c r="I119" s="170">
        <v>0</v>
      </c>
      <c r="J119" s="170">
        <v>750.74999999999977</v>
      </c>
      <c r="K119" s="170">
        <v>0</v>
      </c>
      <c r="L119" s="170">
        <v>0</v>
      </c>
      <c r="M119" s="170">
        <v>0</v>
      </c>
      <c r="N119" s="170">
        <v>0</v>
      </c>
      <c r="O119" s="170">
        <v>0</v>
      </c>
      <c r="P119" s="170">
        <v>0</v>
      </c>
      <c r="Q119" s="170">
        <v>0</v>
      </c>
      <c r="R119" s="170">
        <v>0</v>
      </c>
      <c r="S119" s="170">
        <v>0</v>
      </c>
      <c r="T119" s="170">
        <v>0</v>
      </c>
      <c r="U119" s="170">
        <v>0</v>
      </c>
      <c r="V119" s="170">
        <v>0</v>
      </c>
      <c r="W119" s="170">
        <v>0</v>
      </c>
      <c r="X119" s="170">
        <v>628.52564102564111</v>
      </c>
      <c r="Y119" s="170">
        <v>12170.08790593505</v>
      </c>
      <c r="Z119" s="170">
        <v>0</v>
      </c>
      <c r="AA119" s="170">
        <v>0</v>
      </c>
      <c r="AB119" s="170">
        <v>0</v>
      </c>
      <c r="AC119" s="170">
        <v>114000</v>
      </c>
      <c r="AD119" s="170">
        <v>64619.492656875831</v>
      </c>
      <c r="AE119" s="170">
        <v>0</v>
      </c>
      <c r="AF119" s="170">
        <v>0</v>
      </c>
      <c r="AG119" s="170">
        <v>8741.75</v>
      </c>
      <c r="AH119" s="170">
        <v>0</v>
      </c>
      <c r="AI119" s="170">
        <v>0</v>
      </c>
      <c r="AJ119" s="170">
        <v>0</v>
      </c>
      <c r="AK119" s="170">
        <v>0</v>
      </c>
      <c r="AL119" s="170">
        <v>0</v>
      </c>
      <c r="AM119" s="170">
        <v>0</v>
      </c>
      <c r="AN119" s="170">
        <v>0</v>
      </c>
      <c r="AO119" s="170">
        <v>144478</v>
      </c>
      <c r="AP119" s="170">
        <v>15149.363546960691</v>
      </c>
      <c r="AQ119" s="170">
        <v>187361.24265687584</v>
      </c>
      <c r="AR119" s="170">
        <v>23343.262905935051</v>
      </c>
      <c r="AS119" s="310">
        <v>346988.60620383651</v>
      </c>
      <c r="AT119" s="170">
        <v>346988.60620383651</v>
      </c>
      <c r="AU119" s="170">
        <v>0</v>
      </c>
      <c r="AV119" s="170">
        <v>159627.36354696067</v>
      </c>
      <c r="AW119" s="170">
        <v>3011.8370480558615</v>
      </c>
      <c r="AX119" s="170">
        <v>2475.1782350960252</v>
      </c>
      <c r="AY119" s="171">
        <v>0.21681622977709178</v>
      </c>
      <c r="AZ119" s="171">
        <v>-0.21130622977709179</v>
      </c>
      <c r="BA119" s="170">
        <v>-27720.090786876233</v>
      </c>
      <c r="BB119" s="310">
        <v>319268.51541696029</v>
      </c>
      <c r="BC119" s="310">
        <v>6023.9342531501943</v>
      </c>
      <c r="BD119" s="171">
        <v>0.22294371361630994</v>
      </c>
      <c r="BE119" s="170">
        <v>-1603.78</v>
      </c>
      <c r="BF119" s="170">
        <v>317664.73541696026</v>
      </c>
      <c r="BG119" s="170">
        <v>-880.86</v>
      </c>
      <c r="BH119" s="170">
        <v>316783.87541696028</v>
      </c>
      <c r="BI119" s="311">
        <v>1005.4956407302391</v>
      </c>
      <c r="BK119" s="296" t="str">
        <f t="shared" si="1"/>
        <v>448 - Hartest CEVC Primary</v>
      </c>
    </row>
    <row r="120" spans="1:63" ht="15" x14ac:dyDescent="0.25">
      <c r="A120" s="304">
        <v>457</v>
      </c>
      <c r="B120" s="308">
        <v>124702</v>
      </c>
      <c r="C120" s="308">
        <v>9353036</v>
      </c>
      <c r="D120" s="309" t="s">
        <v>670</v>
      </c>
      <c r="E120" s="170">
        <v>436160</v>
      </c>
      <c r="F120" s="170">
        <v>0</v>
      </c>
      <c r="G120" s="170">
        <v>0</v>
      </c>
      <c r="H120" s="170">
        <v>3200</v>
      </c>
      <c r="I120" s="170">
        <v>0</v>
      </c>
      <c r="J120" s="170">
        <v>0</v>
      </c>
      <c r="K120" s="170">
        <v>0</v>
      </c>
      <c r="L120" s="170">
        <v>4505.3584905660346</v>
      </c>
      <c r="M120" s="170">
        <v>0</v>
      </c>
      <c r="N120" s="170">
        <v>0</v>
      </c>
      <c r="O120" s="170">
        <v>0</v>
      </c>
      <c r="P120" s="170">
        <v>0</v>
      </c>
      <c r="Q120" s="170">
        <v>0</v>
      </c>
      <c r="R120" s="170">
        <v>0</v>
      </c>
      <c r="S120" s="170">
        <v>0</v>
      </c>
      <c r="T120" s="170">
        <v>0</v>
      </c>
      <c r="U120" s="170">
        <v>0</v>
      </c>
      <c r="V120" s="170">
        <v>0</v>
      </c>
      <c r="W120" s="170">
        <v>0</v>
      </c>
      <c r="X120" s="170">
        <v>0</v>
      </c>
      <c r="Y120" s="170">
        <v>29644.482442748082</v>
      </c>
      <c r="Z120" s="170">
        <v>0</v>
      </c>
      <c r="AA120" s="170">
        <v>0</v>
      </c>
      <c r="AB120" s="170">
        <v>0</v>
      </c>
      <c r="AC120" s="170">
        <v>114000</v>
      </c>
      <c r="AD120" s="170">
        <v>0</v>
      </c>
      <c r="AE120" s="170">
        <v>0</v>
      </c>
      <c r="AF120" s="170">
        <v>0</v>
      </c>
      <c r="AG120" s="170">
        <v>12933</v>
      </c>
      <c r="AH120" s="170">
        <v>0</v>
      </c>
      <c r="AI120" s="170">
        <v>0</v>
      </c>
      <c r="AJ120" s="170">
        <v>0</v>
      </c>
      <c r="AK120" s="170">
        <v>0</v>
      </c>
      <c r="AL120" s="170">
        <v>0</v>
      </c>
      <c r="AM120" s="170">
        <v>0</v>
      </c>
      <c r="AN120" s="170">
        <v>0</v>
      </c>
      <c r="AO120" s="170">
        <v>436160</v>
      </c>
      <c r="AP120" s="170">
        <v>37349.840933314117</v>
      </c>
      <c r="AQ120" s="170">
        <v>126933</v>
      </c>
      <c r="AR120" s="170">
        <v>43494.961688031093</v>
      </c>
      <c r="AS120" s="310">
        <v>600442.84093331406</v>
      </c>
      <c r="AT120" s="170">
        <v>600442.84093331406</v>
      </c>
      <c r="AU120" s="170">
        <v>0</v>
      </c>
      <c r="AV120" s="170">
        <v>473509.84093331406</v>
      </c>
      <c r="AW120" s="170">
        <v>2959.4365058332128</v>
      </c>
      <c r="AX120" s="170">
        <v>2983.567645636826</v>
      </c>
      <c r="AY120" s="171">
        <v>-8.0880149772714696E-3</v>
      </c>
      <c r="AZ120" s="171">
        <v>0</v>
      </c>
      <c r="BA120" s="170">
        <v>0</v>
      </c>
      <c r="BB120" s="310">
        <v>600442.84093331406</v>
      </c>
      <c r="BC120" s="310">
        <v>3752.767755833213</v>
      </c>
      <c r="BD120" s="171">
        <v>-1.2607662731848435E-2</v>
      </c>
      <c r="BE120" s="170">
        <v>-4841.5999999999995</v>
      </c>
      <c r="BF120" s="170">
        <v>595601.24093331408</v>
      </c>
      <c r="BG120" s="170">
        <v>-2659.2000000000003</v>
      </c>
      <c r="BH120" s="170">
        <v>592942.04093331413</v>
      </c>
      <c r="BI120" s="311">
        <v>2502.7415437446371</v>
      </c>
      <c r="BK120" s="296" t="str">
        <f t="shared" si="1"/>
        <v>457 - Honington CEVCP</v>
      </c>
    </row>
    <row r="121" spans="1:63" ht="15" x14ac:dyDescent="0.25">
      <c r="A121" s="304">
        <v>458</v>
      </c>
      <c r="B121" s="308">
        <v>124703</v>
      </c>
      <c r="C121" s="308">
        <v>9353037</v>
      </c>
      <c r="D121" s="309" t="s">
        <v>669</v>
      </c>
      <c r="E121" s="170">
        <v>264422</v>
      </c>
      <c r="F121" s="170">
        <v>0</v>
      </c>
      <c r="G121" s="170">
        <v>0</v>
      </c>
      <c r="H121" s="170">
        <v>3199.9999999999991</v>
      </c>
      <c r="I121" s="170">
        <v>0</v>
      </c>
      <c r="J121" s="170">
        <v>0</v>
      </c>
      <c r="K121" s="170">
        <v>0</v>
      </c>
      <c r="L121" s="170">
        <v>0</v>
      </c>
      <c r="M121" s="170">
        <v>0</v>
      </c>
      <c r="N121" s="170">
        <v>0</v>
      </c>
      <c r="O121" s="170">
        <v>0</v>
      </c>
      <c r="P121" s="170">
        <v>0</v>
      </c>
      <c r="Q121" s="170">
        <v>0</v>
      </c>
      <c r="R121" s="170">
        <v>0</v>
      </c>
      <c r="S121" s="170">
        <v>0</v>
      </c>
      <c r="T121" s="170">
        <v>0</v>
      </c>
      <c r="U121" s="170">
        <v>0</v>
      </c>
      <c r="V121" s="170">
        <v>1774.3902439024373</v>
      </c>
      <c r="W121" s="170">
        <v>0</v>
      </c>
      <c r="X121" s="170">
        <v>0</v>
      </c>
      <c r="Y121" s="170">
        <v>13829.420121951225</v>
      </c>
      <c r="Z121" s="170">
        <v>0</v>
      </c>
      <c r="AA121" s="170">
        <v>0</v>
      </c>
      <c r="AB121" s="170">
        <v>0</v>
      </c>
      <c r="AC121" s="170">
        <v>114000</v>
      </c>
      <c r="AD121" s="170">
        <v>0</v>
      </c>
      <c r="AE121" s="170">
        <v>0</v>
      </c>
      <c r="AF121" s="170">
        <v>0</v>
      </c>
      <c r="AG121" s="170">
        <v>5596.43</v>
      </c>
      <c r="AH121" s="170">
        <v>0</v>
      </c>
      <c r="AI121" s="170">
        <v>0</v>
      </c>
      <c r="AJ121" s="170">
        <v>0</v>
      </c>
      <c r="AK121" s="170">
        <v>0</v>
      </c>
      <c r="AL121" s="170">
        <v>0</v>
      </c>
      <c r="AM121" s="170">
        <v>0</v>
      </c>
      <c r="AN121" s="170">
        <v>0</v>
      </c>
      <c r="AO121" s="170">
        <v>264422</v>
      </c>
      <c r="AP121" s="170">
        <v>18803.810365853664</v>
      </c>
      <c r="AQ121" s="170">
        <v>119596.43</v>
      </c>
      <c r="AR121" s="170">
        <v>25427.220121951224</v>
      </c>
      <c r="AS121" s="310">
        <v>402822.24036585365</v>
      </c>
      <c r="AT121" s="170">
        <v>402822.24036585365</v>
      </c>
      <c r="AU121" s="170">
        <v>0</v>
      </c>
      <c r="AV121" s="170">
        <v>283225.81036585366</v>
      </c>
      <c r="AW121" s="170">
        <v>2919.8537151118935</v>
      </c>
      <c r="AX121" s="170">
        <v>2951.7092767298668</v>
      </c>
      <c r="AY121" s="171">
        <v>-1.0792242267593974E-2</v>
      </c>
      <c r="AZ121" s="171">
        <v>0</v>
      </c>
      <c r="BA121" s="170">
        <v>0</v>
      </c>
      <c r="BB121" s="310">
        <v>402822.24036585365</v>
      </c>
      <c r="BC121" s="310">
        <v>4152.8066017098317</v>
      </c>
      <c r="BD121" s="171">
        <v>-8.8292448831822634E-3</v>
      </c>
      <c r="BE121" s="170">
        <v>-2935.22</v>
      </c>
      <c r="BF121" s="170">
        <v>399887.02036585368</v>
      </c>
      <c r="BG121" s="170">
        <v>-1612.14</v>
      </c>
      <c r="BH121" s="170">
        <v>398274.88036585366</v>
      </c>
      <c r="BI121" s="311">
        <v>1526.0987804730553</v>
      </c>
      <c r="BK121" s="296" t="str">
        <f t="shared" si="1"/>
        <v>458 - Hopton CEVC Primary School</v>
      </c>
    </row>
    <row r="122" spans="1:63" ht="15" x14ac:dyDescent="0.25">
      <c r="A122" s="304">
        <v>464</v>
      </c>
      <c r="B122" s="308">
        <v>124704</v>
      </c>
      <c r="C122" s="308">
        <v>9353040</v>
      </c>
      <c r="D122" s="309" t="s">
        <v>415</v>
      </c>
      <c r="E122" s="170">
        <v>498858</v>
      </c>
      <c r="F122" s="170">
        <v>0</v>
      </c>
      <c r="G122" s="170">
        <v>0</v>
      </c>
      <c r="H122" s="170">
        <v>4399.9999999999973</v>
      </c>
      <c r="I122" s="170">
        <v>0</v>
      </c>
      <c r="J122" s="170">
        <v>0</v>
      </c>
      <c r="K122" s="170">
        <v>0</v>
      </c>
      <c r="L122" s="170">
        <v>0</v>
      </c>
      <c r="M122" s="170">
        <v>0</v>
      </c>
      <c r="N122" s="170">
        <v>0</v>
      </c>
      <c r="O122" s="170">
        <v>0</v>
      </c>
      <c r="P122" s="170">
        <v>0</v>
      </c>
      <c r="Q122" s="170">
        <v>0</v>
      </c>
      <c r="R122" s="170">
        <v>0</v>
      </c>
      <c r="S122" s="170">
        <v>0</v>
      </c>
      <c r="T122" s="170">
        <v>0</v>
      </c>
      <c r="U122" s="170">
        <v>0</v>
      </c>
      <c r="V122" s="170">
        <v>0</v>
      </c>
      <c r="W122" s="170">
        <v>0</v>
      </c>
      <c r="X122" s="170">
        <v>895.63492063492049</v>
      </c>
      <c r="Y122" s="170">
        <v>22818.491886906664</v>
      </c>
      <c r="Z122" s="170">
        <v>0</v>
      </c>
      <c r="AA122" s="170">
        <v>0</v>
      </c>
      <c r="AB122" s="170">
        <v>0</v>
      </c>
      <c r="AC122" s="170">
        <v>114000</v>
      </c>
      <c r="AD122" s="170">
        <v>0</v>
      </c>
      <c r="AE122" s="170">
        <v>0</v>
      </c>
      <c r="AF122" s="170">
        <v>0</v>
      </c>
      <c r="AG122" s="170">
        <v>12933</v>
      </c>
      <c r="AH122" s="170">
        <v>0</v>
      </c>
      <c r="AI122" s="170">
        <v>0</v>
      </c>
      <c r="AJ122" s="170">
        <v>0</v>
      </c>
      <c r="AK122" s="170">
        <v>0</v>
      </c>
      <c r="AL122" s="170">
        <v>0</v>
      </c>
      <c r="AM122" s="170">
        <v>0</v>
      </c>
      <c r="AN122" s="170">
        <v>0</v>
      </c>
      <c r="AO122" s="170">
        <v>498858</v>
      </c>
      <c r="AP122" s="170">
        <v>28114.126807541583</v>
      </c>
      <c r="AQ122" s="170">
        <v>126933</v>
      </c>
      <c r="AR122" s="170">
        <v>35016.291886906663</v>
      </c>
      <c r="AS122" s="310">
        <v>653905.12680754159</v>
      </c>
      <c r="AT122" s="170">
        <v>653905.12680754159</v>
      </c>
      <c r="AU122" s="170">
        <v>0</v>
      </c>
      <c r="AV122" s="170">
        <v>526972.12680754159</v>
      </c>
      <c r="AW122" s="170">
        <v>2879.6291082379321</v>
      </c>
      <c r="AX122" s="170">
        <v>2875.7205281852935</v>
      </c>
      <c r="AY122" s="171">
        <v>1.3591654732544936E-3</v>
      </c>
      <c r="AZ122" s="171">
        <v>0</v>
      </c>
      <c r="BA122" s="170">
        <v>0</v>
      </c>
      <c r="BB122" s="310">
        <v>653905.12680754159</v>
      </c>
      <c r="BC122" s="310">
        <v>3573.2520590576041</v>
      </c>
      <c r="BD122" s="171">
        <v>8.1621293963827224E-3</v>
      </c>
      <c r="BE122" s="170">
        <v>-5537.58</v>
      </c>
      <c r="BF122" s="170">
        <v>648367.54680754163</v>
      </c>
      <c r="BG122" s="170">
        <v>-3041.46</v>
      </c>
      <c r="BH122" s="170">
        <v>645326.08680754167</v>
      </c>
      <c r="BI122" s="311">
        <v>2958.4503038678372</v>
      </c>
      <c r="BK122" s="296" t="str">
        <f t="shared" si="1"/>
        <v>464 - Ixworth CEVCP School</v>
      </c>
    </row>
    <row r="123" spans="1:63" ht="15" x14ac:dyDescent="0.25">
      <c r="A123" s="304">
        <v>308</v>
      </c>
      <c r="B123" s="308">
        <v>124705</v>
      </c>
      <c r="C123" s="308">
        <v>9353042</v>
      </c>
      <c r="D123" s="309" t="s">
        <v>327</v>
      </c>
      <c r="E123" s="170">
        <v>190820</v>
      </c>
      <c r="F123" s="170">
        <v>0</v>
      </c>
      <c r="G123" s="170">
        <v>0</v>
      </c>
      <c r="H123" s="170">
        <v>800.00000000000068</v>
      </c>
      <c r="I123" s="170">
        <v>0</v>
      </c>
      <c r="J123" s="170">
        <v>300.3000000000003</v>
      </c>
      <c r="K123" s="170">
        <v>0</v>
      </c>
      <c r="L123" s="170">
        <v>0</v>
      </c>
      <c r="M123" s="170">
        <v>0</v>
      </c>
      <c r="N123" s="170">
        <v>0</v>
      </c>
      <c r="O123" s="170">
        <v>0</v>
      </c>
      <c r="P123" s="170">
        <v>0</v>
      </c>
      <c r="Q123" s="170">
        <v>0</v>
      </c>
      <c r="R123" s="170">
        <v>0</v>
      </c>
      <c r="S123" s="170">
        <v>0</v>
      </c>
      <c r="T123" s="170">
        <v>0</v>
      </c>
      <c r="U123" s="170">
        <v>0</v>
      </c>
      <c r="V123" s="170">
        <v>1810.3448275862038</v>
      </c>
      <c r="W123" s="170">
        <v>0</v>
      </c>
      <c r="X123" s="170">
        <v>0</v>
      </c>
      <c r="Y123" s="170">
        <v>3847.3633952254763</v>
      </c>
      <c r="Z123" s="170">
        <v>0</v>
      </c>
      <c r="AA123" s="170">
        <v>0</v>
      </c>
      <c r="AB123" s="170">
        <v>0</v>
      </c>
      <c r="AC123" s="170">
        <v>114000</v>
      </c>
      <c r="AD123" s="170">
        <v>53271.02803738317</v>
      </c>
      <c r="AE123" s="170">
        <v>0</v>
      </c>
      <c r="AF123" s="170">
        <v>0</v>
      </c>
      <c r="AG123" s="170">
        <v>2471.7600000000002</v>
      </c>
      <c r="AH123" s="170">
        <v>0</v>
      </c>
      <c r="AI123" s="170">
        <v>0</v>
      </c>
      <c r="AJ123" s="170">
        <v>0</v>
      </c>
      <c r="AK123" s="170">
        <v>5022</v>
      </c>
      <c r="AL123" s="170">
        <v>0</v>
      </c>
      <c r="AM123" s="170">
        <v>0</v>
      </c>
      <c r="AN123" s="170">
        <v>0</v>
      </c>
      <c r="AO123" s="170">
        <v>190820</v>
      </c>
      <c r="AP123" s="170">
        <v>6758.0082228116808</v>
      </c>
      <c r="AQ123" s="170">
        <v>174764.78803738317</v>
      </c>
      <c r="AR123" s="170">
        <v>14395.313395225476</v>
      </c>
      <c r="AS123" s="310">
        <v>372342.79626019485</v>
      </c>
      <c r="AT123" s="170">
        <v>372342.79626019485</v>
      </c>
      <c r="AU123" s="170">
        <v>0</v>
      </c>
      <c r="AV123" s="170">
        <v>202600.00822281168</v>
      </c>
      <c r="AW123" s="170">
        <v>2894.2858317544524</v>
      </c>
      <c r="AX123" s="170">
        <v>2345.1394036642055</v>
      </c>
      <c r="AY123" s="171">
        <v>0.23416366090315277</v>
      </c>
      <c r="AZ123" s="171">
        <v>-0.22865366090315278</v>
      </c>
      <c r="BA123" s="170">
        <v>-37535.729698324001</v>
      </c>
      <c r="BB123" s="310">
        <v>334807.06656187086</v>
      </c>
      <c r="BC123" s="310">
        <v>4782.9580937410119</v>
      </c>
      <c r="BD123" s="171">
        <v>3.4827179495513949E-2</v>
      </c>
      <c r="BE123" s="170">
        <v>-2118.1999999999998</v>
      </c>
      <c r="BF123" s="170">
        <v>332688.86656187085</v>
      </c>
      <c r="BG123" s="170">
        <v>-1163.4000000000001</v>
      </c>
      <c r="BH123" s="170">
        <v>331525.46656187082</v>
      </c>
      <c r="BI123" s="311">
        <v>927.92508780145045</v>
      </c>
      <c r="BK123" s="296" t="str">
        <f t="shared" si="1"/>
        <v>308 - Kersey CEVCP School</v>
      </c>
    </row>
    <row r="124" spans="1:63" ht="15" x14ac:dyDescent="0.25">
      <c r="A124" s="304">
        <v>468</v>
      </c>
      <c r="B124" s="308">
        <v>124706</v>
      </c>
      <c r="C124" s="308">
        <v>9353043</v>
      </c>
      <c r="D124" s="309" t="s">
        <v>668</v>
      </c>
      <c r="E124" s="170">
        <v>444338</v>
      </c>
      <c r="F124" s="170">
        <v>0</v>
      </c>
      <c r="G124" s="170">
        <v>0</v>
      </c>
      <c r="H124" s="170">
        <v>3200.0000000000009</v>
      </c>
      <c r="I124" s="170">
        <v>0</v>
      </c>
      <c r="J124" s="170">
        <v>750.75000000000068</v>
      </c>
      <c r="K124" s="170">
        <v>0</v>
      </c>
      <c r="L124" s="170">
        <v>0</v>
      </c>
      <c r="M124" s="170">
        <v>0</v>
      </c>
      <c r="N124" s="170">
        <v>0</v>
      </c>
      <c r="O124" s="170">
        <v>0</v>
      </c>
      <c r="P124" s="170">
        <v>0</v>
      </c>
      <c r="Q124" s="170">
        <v>0</v>
      </c>
      <c r="R124" s="170">
        <v>0</v>
      </c>
      <c r="S124" s="170">
        <v>0</v>
      </c>
      <c r="T124" s="170">
        <v>0</v>
      </c>
      <c r="U124" s="170">
        <v>0</v>
      </c>
      <c r="V124" s="170">
        <v>1797.794117647059</v>
      </c>
      <c r="W124" s="170">
        <v>0</v>
      </c>
      <c r="X124" s="170">
        <v>1125.1865671641792</v>
      </c>
      <c r="Y124" s="170">
        <v>22070.072156862741</v>
      </c>
      <c r="Z124" s="170">
        <v>0</v>
      </c>
      <c r="AA124" s="170">
        <v>0</v>
      </c>
      <c r="AB124" s="170">
        <v>0</v>
      </c>
      <c r="AC124" s="170">
        <v>114000</v>
      </c>
      <c r="AD124" s="170">
        <v>0</v>
      </c>
      <c r="AE124" s="170">
        <v>0</v>
      </c>
      <c r="AF124" s="170">
        <v>0</v>
      </c>
      <c r="AG124" s="170">
        <v>10777.5</v>
      </c>
      <c r="AH124" s="170">
        <v>0</v>
      </c>
      <c r="AI124" s="170">
        <v>0</v>
      </c>
      <c r="AJ124" s="170">
        <v>0</v>
      </c>
      <c r="AK124" s="170">
        <v>0</v>
      </c>
      <c r="AL124" s="170">
        <v>0</v>
      </c>
      <c r="AM124" s="170">
        <v>0</v>
      </c>
      <c r="AN124" s="170">
        <v>0</v>
      </c>
      <c r="AO124" s="170">
        <v>444338</v>
      </c>
      <c r="AP124" s="170">
        <v>28943.802841673983</v>
      </c>
      <c r="AQ124" s="170">
        <v>124777.5</v>
      </c>
      <c r="AR124" s="170">
        <v>34043.247156862737</v>
      </c>
      <c r="AS124" s="310">
        <v>598059.30284167395</v>
      </c>
      <c r="AT124" s="170">
        <v>598059.30284167395</v>
      </c>
      <c r="AU124" s="170">
        <v>0</v>
      </c>
      <c r="AV124" s="170">
        <v>473281.80284167395</v>
      </c>
      <c r="AW124" s="170">
        <v>2903.5693425869567</v>
      </c>
      <c r="AX124" s="170">
        <v>2862.7555869212829</v>
      </c>
      <c r="AY124" s="171">
        <v>1.4256807619950025E-2</v>
      </c>
      <c r="AZ124" s="171">
        <v>-8.7468076199500241E-3</v>
      </c>
      <c r="BA124" s="170">
        <v>-4081.5154982232257</v>
      </c>
      <c r="BB124" s="310">
        <v>593977.78734345071</v>
      </c>
      <c r="BC124" s="310">
        <v>3644.0355051745441</v>
      </c>
      <c r="BD124" s="171">
        <v>-1.4314375536234936E-2</v>
      </c>
      <c r="BE124" s="170">
        <v>-4932.38</v>
      </c>
      <c r="BF124" s="170">
        <v>589045.4073434507</v>
      </c>
      <c r="BG124" s="170">
        <v>-2709.06</v>
      </c>
      <c r="BH124" s="170">
        <v>586336.34734345064</v>
      </c>
      <c r="BI124" s="311">
        <v>2308.2129508203284</v>
      </c>
      <c r="BK124" s="296" t="str">
        <f t="shared" si="1"/>
        <v>468 - All Saints' CEVCP</v>
      </c>
    </row>
    <row r="125" spans="1:63" ht="15" x14ac:dyDescent="0.25">
      <c r="A125" s="304">
        <v>478</v>
      </c>
      <c r="B125" s="308">
        <v>124709</v>
      </c>
      <c r="C125" s="308">
        <v>9353048</v>
      </c>
      <c r="D125" s="309" t="s">
        <v>667</v>
      </c>
      <c r="E125" s="170">
        <v>466146</v>
      </c>
      <c r="F125" s="170">
        <v>0</v>
      </c>
      <c r="G125" s="170">
        <v>0</v>
      </c>
      <c r="H125" s="170">
        <v>2800.0000000000014</v>
      </c>
      <c r="I125" s="170">
        <v>0</v>
      </c>
      <c r="J125" s="170">
        <v>450.44999999999982</v>
      </c>
      <c r="K125" s="170">
        <v>0</v>
      </c>
      <c r="L125" s="170">
        <v>0</v>
      </c>
      <c r="M125" s="170">
        <v>0</v>
      </c>
      <c r="N125" s="170">
        <v>0</v>
      </c>
      <c r="O125" s="170">
        <v>0</v>
      </c>
      <c r="P125" s="170">
        <v>0</v>
      </c>
      <c r="Q125" s="170">
        <v>0</v>
      </c>
      <c r="R125" s="170">
        <v>0</v>
      </c>
      <c r="S125" s="170">
        <v>0</v>
      </c>
      <c r="T125" s="170">
        <v>0</v>
      </c>
      <c r="U125" s="170">
        <v>0</v>
      </c>
      <c r="V125" s="170">
        <v>1832.1428571428562</v>
      </c>
      <c r="W125" s="170">
        <v>0</v>
      </c>
      <c r="X125" s="170">
        <v>836.90476190476181</v>
      </c>
      <c r="Y125" s="170">
        <v>30144.387765306092</v>
      </c>
      <c r="Z125" s="170">
        <v>0</v>
      </c>
      <c r="AA125" s="170">
        <v>0</v>
      </c>
      <c r="AB125" s="170">
        <v>0</v>
      </c>
      <c r="AC125" s="170">
        <v>114000</v>
      </c>
      <c r="AD125" s="170">
        <v>0</v>
      </c>
      <c r="AE125" s="170">
        <v>0</v>
      </c>
      <c r="AF125" s="170">
        <v>0</v>
      </c>
      <c r="AG125" s="170">
        <v>17124.25</v>
      </c>
      <c r="AH125" s="170">
        <v>0</v>
      </c>
      <c r="AI125" s="170">
        <v>0</v>
      </c>
      <c r="AJ125" s="170">
        <v>0</v>
      </c>
      <c r="AK125" s="170">
        <v>0</v>
      </c>
      <c r="AL125" s="170">
        <v>0</v>
      </c>
      <c r="AM125" s="170">
        <v>0</v>
      </c>
      <c r="AN125" s="170">
        <v>0</v>
      </c>
      <c r="AO125" s="170">
        <v>466146</v>
      </c>
      <c r="AP125" s="170">
        <v>36063.885384353707</v>
      </c>
      <c r="AQ125" s="170">
        <v>131124.25</v>
      </c>
      <c r="AR125" s="170">
        <v>41767.412765306093</v>
      </c>
      <c r="AS125" s="310">
        <v>633334.13538435369</v>
      </c>
      <c r="AT125" s="170">
        <v>633334.13538435369</v>
      </c>
      <c r="AU125" s="170">
        <v>0</v>
      </c>
      <c r="AV125" s="170">
        <v>502209.88538435369</v>
      </c>
      <c r="AW125" s="170">
        <v>2936.8999145283842</v>
      </c>
      <c r="AX125" s="170">
        <v>2920.1321596958583</v>
      </c>
      <c r="AY125" s="171">
        <v>5.7421219025485378E-3</v>
      </c>
      <c r="AZ125" s="171">
        <v>-2.3212190254853771E-4</v>
      </c>
      <c r="BA125" s="170">
        <v>-115.90835417490318</v>
      </c>
      <c r="BB125" s="310">
        <v>633218.22703017876</v>
      </c>
      <c r="BC125" s="310">
        <v>3703.0305674279462</v>
      </c>
      <c r="BD125" s="171">
        <v>1.8314740319953726E-2</v>
      </c>
      <c r="BE125" s="170">
        <v>-5174.46</v>
      </c>
      <c r="BF125" s="170">
        <v>628043.7670301788</v>
      </c>
      <c r="BG125" s="170">
        <v>-2842.02</v>
      </c>
      <c r="BH125" s="170">
        <v>625201.74703017878</v>
      </c>
      <c r="BI125" s="311">
        <v>2896.2986771785354</v>
      </c>
      <c r="BK125" s="296" t="str">
        <f t="shared" si="1"/>
        <v>478 - Moulton Primary</v>
      </c>
    </row>
    <row r="126" spans="1:63" ht="15" x14ac:dyDescent="0.25">
      <c r="A126" s="304">
        <v>488</v>
      </c>
      <c r="B126" s="308">
        <v>124710</v>
      </c>
      <c r="C126" s="308">
        <v>9353049</v>
      </c>
      <c r="D126" s="309" t="s">
        <v>435</v>
      </c>
      <c r="E126" s="170">
        <v>553378</v>
      </c>
      <c r="F126" s="170">
        <v>0</v>
      </c>
      <c r="G126" s="170">
        <v>0</v>
      </c>
      <c r="H126" s="170">
        <v>7200.0000000000045</v>
      </c>
      <c r="I126" s="170">
        <v>0</v>
      </c>
      <c r="J126" s="170">
        <v>0</v>
      </c>
      <c r="K126" s="170">
        <v>0</v>
      </c>
      <c r="L126" s="170">
        <v>0</v>
      </c>
      <c r="M126" s="170">
        <v>0</v>
      </c>
      <c r="N126" s="170">
        <v>0</v>
      </c>
      <c r="O126" s="170">
        <v>0</v>
      </c>
      <c r="P126" s="170">
        <v>0</v>
      </c>
      <c r="Q126" s="170">
        <v>0</v>
      </c>
      <c r="R126" s="170">
        <v>0</v>
      </c>
      <c r="S126" s="170">
        <v>0</v>
      </c>
      <c r="T126" s="170">
        <v>0</v>
      </c>
      <c r="U126" s="170">
        <v>0</v>
      </c>
      <c r="V126" s="170">
        <v>0</v>
      </c>
      <c r="W126" s="170">
        <v>0</v>
      </c>
      <c r="X126" s="170">
        <v>0</v>
      </c>
      <c r="Y126" s="170">
        <v>46435.439018431665</v>
      </c>
      <c r="Z126" s="170">
        <v>0</v>
      </c>
      <c r="AA126" s="170">
        <v>0</v>
      </c>
      <c r="AB126" s="170">
        <v>0</v>
      </c>
      <c r="AC126" s="170">
        <v>114000</v>
      </c>
      <c r="AD126" s="170">
        <v>0</v>
      </c>
      <c r="AE126" s="170">
        <v>0</v>
      </c>
      <c r="AF126" s="170">
        <v>0</v>
      </c>
      <c r="AG126" s="170">
        <v>9101</v>
      </c>
      <c r="AH126" s="170">
        <v>0</v>
      </c>
      <c r="AI126" s="170">
        <v>0</v>
      </c>
      <c r="AJ126" s="170">
        <v>0</v>
      </c>
      <c r="AK126" s="170">
        <v>0</v>
      </c>
      <c r="AL126" s="170">
        <v>0</v>
      </c>
      <c r="AM126" s="170">
        <v>0</v>
      </c>
      <c r="AN126" s="170">
        <v>0</v>
      </c>
      <c r="AO126" s="170">
        <v>553378</v>
      </c>
      <c r="AP126" s="170">
        <v>53635.439018431673</v>
      </c>
      <c r="AQ126" s="170">
        <v>123101</v>
      </c>
      <c r="AR126" s="170">
        <v>60033.239018431661</v>
      </c>
      <c r="AS126" s="310">
        <v>730114.4390184317</v>
      </c>
      <c r="AT126" s="170">
        <v>730114.4390184317</v>
      </c>
      <c r="AU126" s="170">
        <v>0</v>
      </c>
      <c r="AV126" s="170">
        <v>607013.4390184317</v>
      </c>
      <c r="AW126" s="170">
        <v>2990.2139853124713</v>
      </c>
      <c r="AX126" s="170">
        <v>2974.4237452901357</v>
      </c>
      <c r="AY126" s="171">
        <v>5.3086719897723926E-3</v>
      </c>
      <c r="AZ126" s="171">
        <v>0</v>
      </c>
      <c r="BA126" s="170">
        <v>0</v>
      </c>
      <c r="BB126" s="310">
        <v>730114.4390184317</v>
      </c>
      <c r="BC126" s="310">
        <v>3596.6228523075451</v>
      </c>
      <c r="BD126" s="171">
        <v>-6.4378060586004482E-3</v>
      </c>
      <c r="BE126" s="170">
        <v>-6142.78</v>
      </c>
      <c r="BF126" s="170">
        <v>723971.65901843167</v>
      </c>
      <c r="BG126" s="170">
        <v>-3373.86</v>
      </c>
      <c r="BH126" s="170">
        <v>720597.79901843169</v>
      </c>
      <c r="BI126" s="311">
        <v>3075.6853231333976</v>
      </c>
      <c r="BK126" s="296" t="str">
        <f t="shared" si="1"/>
        <v>488 - Norton CEVCP School</v>
      </c>
    </row>
    <row r="127" spans="1:63" ht="15" x14ac:dyDescent="0.25">
      <c r="A127" s="304">
        <v>495</v>
      </c>
      <c r="B127" s="308">
        <v>124712</v>
      </c>
      <c r="C127" s="308">
        <v>9353056</v>
      </c>
      <c r="D127" s="309" t="s">
        <v>439</v>
      </c>
      <c r="E127" s="170">
        <v>452516</v>
      </c>
      <c r="F127" s="170">
        <v>0</v>
      </c>
      <c r="G127" s="170">
        <v>0</v>
      </c>
      <c r="H127" s="170">
        <v>4799.9999999999982</v>
      </c>
      <c r="I127" s="170">
        <v>0</v>
      </c>
      <c r="J127" s="170">
        <v>1351.3499999999995</v>
      </c>
      <c r="K127" s="170">
        <v>0</v>
      </c>
      <c r="L127" s="170">
        <v>5596.4999999999918</v>
      </c>
      <c r="M127" s="170">
        <v>0</v>
      </c>
      <c r="N127" s="170">
        <v>0</v>
      </c>
      <c r="O127" s="170">
        <v>0</v>
      </c>
      <c r="P127" s="170">
        <v>0</v>
      </c>
      <c r="Q127" s="170">
        <v>0</v>
      </c>
      <c r="R127" s="170">
        <v>0</v>
      </c>
      <c r="S127" s="170">
        <v>0</v>
      </c>
      <c r="T127" s="170">
        <v>0</v>
      </c>
      <c r="U127" s="170">
        <v>0</v>
      </c>
      <c r="V127" s="170">
        <v>0</v>
      </c>
      <c r="W127" s="170">
        <v>0</v>
      </c>
      <c r="X127" s="170">
        <v>0</v>
      </c>
      <c r="Y127" s="170">
        <v>25431.002749437121</v>
      </c>
      <c r="Z127" s="170">
        <v>0</v>
      </c>
      <c r="AA127" s="170">
        <v>0</v>
      </c>
      <c r="AB127" s="170">
        <v>0</v>
      </c>
      <c r="AC127" s="170">
        <v>114000</v>
      </c>
      <c r="AD127" s="170">
        <v>0</v>
      </c>
      <c r="AE127" s="170">
        <v>0</v>
      </c>
      <c r="AF127" s="170">
        <v>0</v>
      </c>
      <c r="AG127" s="170">
        <v>8981.25</v>
      </c>
      <c r="AH127" s="170">
        <v>0</v>
      </c>
      <c r="AI127" s="170">
        <v>0</v>
      </c>
      <c r="AJ127" s="170">
        <v>0</v>
      </c>
      <c r="AK127" s="170">
        <v>0</v>
      </c>
      <c r="AL127" s="170">
        <v>0</v>
      </c>
      <c r="AM127" s="170">
        <v>0</v>
      </c>
      <c r="AN127" s="170">
        <v>0</v>
      </c>
      <c r="AO127" s="170">
        <v>452516</v>
      </c>
      <c r="AP127" s="170">
        <v>37178.852749437108</v>
      </c>
      <c r="AQ127" s="170">
        <v>122981.25</v>
      </c>
      <c r="AR127" s="170">
        <v>41302.727749437116</v>
      </c>
      <c r="AS127" s="310">
        <v>612676.10274943709</v>
      </c>
      <c r="AT127" s="170">
        <v>612676.10274943709</v>
      </c>
      <c r="AU127" s="170">
        <v>0</v>
      </c>
      <c r="AV127" s="170">
        <v>489694.85274943709</v>
      </c>
      <c r="AW127" s="170">
        <v>2949.9689924664885</v>
      </c>
      <c r="AX127" s="170">
        <v>2958.0792053834411</v>
      </c>
      <c r="AY127" s="171">
        <v>-2.7417159426268026E-3</v>
      </c>
      <c r="AZ127" s="171">
        <v>0</v>
      </c>
      <c r="BA127" s="170">
        <v>0</v>
      </c>
      <c r="BB127" s="310">
        <v>612676.10274943709</v>
      </c>
      <c r="BC127" s="310">
        <v>3690.8198960809464</v>
      </c>
      <c r="BD127" s="171">
        <v>-1.677472707259442E-2</v>
      </c>
      <c r="BE127" s="170">
        <v>-5023.16</v>
      </c>
      <c r="BF127" s="170">
        <v>607652.94274943706</v>
      </c>
      <c r="BG127" s="170">
        <v>-2758.92</v>
      </c>
      <c r="BH127" s="170">
        <v>604894.02274943702</v>
      </c>
      <c r="BI127" s="311">
        <v>2467.0032129855967</v>
      </c>
      <c r="BK127" s="296" t="str">
        <f t="shared" si="1"/>
        <v>495 - Risby CEVCP School</v>
      </c>
    </row>
    <row r="128" spans="1:63" ht="15" x14ac:dyDescent="0.25">
      <c r="A128" s="304">
        <v>501</v>
      </c>
      <c r="B128" s="308">
        <v>124713</v>
      </c>
      <c r="C128" s="308">
        <v>9353058</v>
      </c>
      <c r="D128" s="309" t="s">
        <v>442</v>
      </c>
      <c r="E128" s="170">
        <v>218080</v>
      </c>
      <c r="F128" s="170">
        <v>0</v>
      </c>
      <c r="G128" s="170">
        <v>0</v>
      </c>
      <c r="H128" s="170">
        <v>2400</v>
      </c>
      <c r="I128" s="170">
        <v>0</v>
      </c>
      <c r="J128" s="170">
        <v>0</v>
      </c>
      <c r="K128" s="170">
        <v>0</v>
      </c>
      <c r="L128" s="170">
        <v>4533.8734177215219</v>
      </c>
      <c r="M128" s="170">
        <v>0</v>
      </c>
      <c r="N128" s="170">
        <v>0</v>
      </c>
      <c r="O128" s="170">
        <v>0</v>
      </c>
      <c r="P128" s="170">
        <v>0</v>
      </c>
      <c r="Q128" s="170">
        <v>0</v>
      </c>
      <c r="R128" s="170">
        <v>0</v>
      </c>
      <c r="S128" s="170">
        <v>0</v>
      </c>
      <c r="T128" s="170">
        <v>0</v>
      </c>
      <c r="U128" s="170">
        <v>0</v>
      </c>
      <c r="V128" s="170">
        <v>0</v>
      </c>
      <c r="W128" s="170">
        <v>0</v>
      </c>
      <c r="X128" s="170">
        <v>0</v>
      </c>
      <c r="Y128" s="170">
        <v>17964.398796040579</v>
      </c>
      <c r="Z128" s="170">
        <v>0</v>
      </c>
      <c r="AA128" s="170">
        <v>0</v>
      </c>
      <c r="AB128" s="170">
        <v>0</v>
      </c>
      <c r="AC128" s="170">
        <v>114000</v>
      </c>
      <c r="AD128" s="170">
        <v>0</v>
      </c>
      <c r="AE128" s="170">
        <v>0</v>
      </c>
      <c r="AF128" s="170">
        <v>0</v>
      </c>
      <c r="AG128" s="170">
        <v>7345.32</v>
      </c>
      <c r="AH128" s="170">
        <v>0</v>
      </c>
      <c r="AI128" s="170">
        <v>0</v>
      </c>
      <c r="AJ128" s="170">
        <v>0</v>
      </c>
      <c r="AK128" s="170">
        <v>0</v>
      </c>
      <c r="AL128" s="170">
        <v>0</v>
      </c>
      <c r="AM128" s="170">
        <v>0</v>
      </c>
      <c r="AN128" s="170">
        <v>0</v>
      </c>
      <c r="AO128" s="170">
        <v>218080</v>
      </c>
      <c r="AP128" s="170">
        <v>24898.272213762102</v>
      </c>
      <c r="AQ128" s="170">
        <v>121345.32</v>
      </c>
      <c r="AR128" s="170">
        <v>31429.13550490134</v>
      </c>
      <c r="AS128" s="310">
        <v>364323.59221376211</v>
      </c>
      <c r="AT128" s="170">
        <v>364323.59221376211</v>
      </c>
      <c r="AU128" s="170">
        <v>0</v>
      </c>
      <c r="AV128" s="170">
        <v>242978.2722137621</v>
      </c>
      <c r="AW128" s="170">
        <v>3037.2284026720263</v>
      </c>
      <c r="AX128" s="170">
        <v>2988.8730696341195</v>
      </c>
      <c r="AY128" s="171">
        <v>1.6178449840904816E-2</v>
      </c>
      <c r="AZ128" s="171">
        <v>-1.0668449840904815E-2</v>
      </c>
      <c r="BA128" s="170">
        <v>-2550.9313939378244</v>
      </c>
      <c r="BB128" s="310">
        <v>361772.66081982426</v>
      </c>
      <c r="BC128" s="310">
        <v>4522.1582602478029</v>
      </c>
      <c r="BD128" s="171">
        <v>-6.0776087739122797E-4</v>
      </c>
      <c r="BE128" s="170">
        <v>-2420.7999999999997</v>
      </c>
      <c r="BF128" s="170">
        <v>359351.86081982427</v>
      </c>
      <c r="BG128" s="170">
        <v>-1329.6000000000001</v>
      </c>
      <c r="BH128" s="170">
        <v>358022.2608198243</v>
      </c>
      <c r="BI128" s="311">
        <v>1261.4802292704435</v>
      </c>
      <c r="BK128" s="296" t="str">
        <f t="shared" si="1"/>
        <v>501 - Stoke-by-Nayland CEVCP School</v>
      </c>
    </row>
    <row r="129" spans="1:63" ht="15" x14ac:dyDescent="0.25">
      <c r="A129" s="304">
        <v>517</v>
      </c>
      <c r="B129" s="308">
        <v>124717</v>
      </c>
      <c r="C129" s="308">
        <v>9353064</v>
      </c>
      <c r="D129" s="309" t="s">
        <v>666</v>
      </c>
      <c r="E129" s="170">
        <v>373462</v>
      </c>
      <c r="F129" s="170">
        <v>0</v>
      </c>
      <c r="G129" s="170">
        <v>0</v>
      </c>
      <c r="H129" s="170">
        <v>3599.9999999999991</v>
      </c>
      <c r="I129" s="170">
        <v>0</v>
      </c>
      <c r="J129" s="170">
        <v>0</v>
      </c>
      <c r="K129" s="170">
        <v>0</v>
      </c>
      <c r="L129" s="170">
        <v>0</v>
      </c>
      <c r="M129" s="170">
        <v>0</v>
      </c>
      <c r="N129" s="170">
        <v>0</v>
      </c>
      <c r="O129" s="170">
        <v>0</v>
      </c>
      <c r="P129" s="170">
        <v>0</v>
      </c>
      <c r="Q129" s="170">
        <v>0</v>
      </c>
      <c r="R129" s="170">
        <v>0</v>
      </c>
      <c r="S129" s="170">
        <v>0</v>
      </c>
      <c r="T129" s="170">
        <v>0</v>
      </c>
      <c r="U129" s="170">
        <v>0</v>
      </c>
      <c r="V129" s="170">
        <v>0</v>
      </c>
      <c r="W129" s="170">
        <v>0</v>
      </c>
      <c r="X129" s="170">
        <v>960.03787878787875</v>
      </c>
      <c r="Y129" s="170">
        <v>26670.493045310843</v>
      </c>
      <c r="Z129" s="170">
        <v>0</v>
      </c>
      <c r="AA129" s="170">
        <v>0</v>
      </c>
      <c r="AB129" s="170">
        <v>0</v>
      </c>
      <c r="AC129" s="170">
        <v>114000</v>
      </c>
      <c r="AD129" s="170">
        <v>8544.7263017356381</v>
      </c>
      <c r="AE129" s="170">
        <v>0</v>
      </c>
      <c r="AF129" s="170">
        <v>0</v>
      </c>
      <c r="AG129" s="170">
        <v>5713.02</v>
      </c>
      <c r="AH129" s="170">
        <v>0</v>
      </c>
      <c r="AI129" s="170">
        <v>0</v>
      </c>
      <c r="AJ129" s="170">
        <v>0</v>
      </c>
      <c r="AK129" s="170">
        <v>0</v>
      </c>
      <c r="AL129" s="170">
        <v>0</v>
      </c>
      <c r="AM129" s="170">
        <v>0</v>
      </c>
      <c r="AN129" s="170">
        <v>0</v>
      </c>
      <c r="AO129" s="170">
        <v>373462</v>
      </c>
      <c r="AP129" s="170">
        <v>31230.530924098719</v>
      </c>
      <c r="AQ129" s="170">
        <v>128257.74630173565</v>
      </c>
      <c r="AR129" s="170">
        <v>38468.293045310842</v>
      </c>
      <c r="AS129" s="310">
        <v>532950.27722583443</v>
      </c>
      <c r="AT129" s="170">
        <v>532950.27722583432</v>
      </c>
      <c r="AU129" s="170">
        <v>0</v>
      </c>
      <c r="AV129" s="170">
        <v>404692.5309240988</v>
      </c>
      <c r="AW129" s="170">
        <v>2953.9600797379476</v>
      </c>
      <c r="AX129" s="170">
        <v>2996.245866861771</v>
      </c>
      <c r="AY129" s="171">
        <v>-1.4112922971876468E-2</v>
      </c>
      <c r="AZ129" s="171">
        <v>0</v>
      </c>
      <c r="BA129" s="170">
        <v>0</v>
      </c>
      <c r="BB129" s="310">
        <v>532950.27722583443</v>
      </c>
      <c r="BC129" s="310">
        <v>3890.1480089476968</v>
      </c>
      <c r="BD129" s="171">
        <v>-2.3882917357123001E-2</v>
      </c>
      <c r="BE129" s="170">
        <v>-4145.62</v>
      </c>
      <c r="BF129" s="170">
        <v>528804.65722583444</v>
      </c>
      <c r="BG129" s="170">
        <v>-2276.94</v>
      </c>
      <c r="BH129" s="170">
        <v>526527.71722583449</v>
      </c>
      <c r="BI129" s="311">
        <v>2086.5767725106025</v>
      </c>
      <c r="BK129" s="296" t="str">
        <f t="shared" si="1"/>
        <v>517 - Walsham-le-Willows</v>
      </c>
    </row>
    <row r="130" spans="1:63" ht="15" x14ac:dyDescent="0.25">
      <c r="A130" s="304">
        <v>338</v>
      </c>
      <c r="B130" s="308">
        <v>124718</v>
      </c>
      <c r="C130" s="308">
        <v>9353066</v>
      </c>
      <c r="D130" s="309" t="s">
        <v>665</v>
      </c>
      <c r="E130" s="170">
        <v>87232</v>
      </c>
      <c r="F130" s="170">
        <v>0</v>
      </c>
      <c r="G130" s="170">
        <v>0</v>
      </c>
      <c r="H130" s="170">
        <v>400</v>
      </c>
      <c r="I130" s="170">
        <v>0</v>
      </c>
      <c r="J130" s="170">
        <v>0</v>
      </c>
      <c r="K130" s="170">
        <v>0</v>
      </c>
      <c r="L130" s="170">
        <v>0</v>
      </c>
      <c r="M130" s="170">
        <v>0</v>
      </c>
      <c r="N130" s="170">
        <v>0</v>
      </c>
      <c r="O130" s="170">
        <v>0</v>
      </c>
      <c r="P130" s="170">
        <v>0</v>
      </c>
      <c r="Q130" s="170">
        <v>0</v>
      </c>
      <c r="R130" s="170">
        <v>0</v>
      </c>
      <c r="S130" s="170">
        <v>0</v>
      </c>
      <c r="T130" s="170">
        <v>0</v>
      </c>
      <c r="U130" s="170">
        <v>0</v>
      </c>
      <c r="V130" s="170">
        <v>0</v>
      </c>
      <c r="W130" s="170">
        <v>0</v>
      </c>
      <c r="X130" s="170">
        <v>0</v>
      </c>
      <c r="Y130" s="170">
        <v>8691.3103448275833</v>
      </c>
      <c r="Z130" s="170">
        <v>0</v>
      </c>
      <c r="AA130" s="170">
        <v>0</v>
      </c>
      <c r="AB130" s="170">
        <v>0</v>
      </c>
      <c r="AC130" s="170">
        <v>114000</v>
      </c>
      <c r="AD130" s="170">
        <v>0</v>
      </c>
      <c r="AE130" s="170">
        <v>0</v>
      </c>
      <c r="AF130" s="170">
        <v>0</v>
      </c>
      <c r="AG130" s="170">
        <v>2331.84</v>
      </c>
      <c r="AH130" s="170">
        <v>0</v>
      </c>
      <c r="AI130" s="170">
        <v>0</v>
      </c>
      <c r="AJ130" s="170">
        <v>0</v>
      </c>
      <c r="AK130" s="170">
        <v>3000</v>
      </c>
      <c r="AL130" s="170">
        <v>0</v>
      </c>
      <c r="AM130" s="170">
        <v>0</v>
      </c>
      <c r="AN130" s="170">
        <v>0</v>
      </c>
      <c r="AO130" s="170">
        <v>87232</v>
      </c>
      <c r="AP130" s="170">
        <v>9091.3103448275833</v>
      </c>
      <c r="AQ130" s="170">
        <v>119331.84</v>
      </c>
      <c r="AR130" s="170">
        <v>18889.110344827583</v>
      </c>
      <c r="AS130" s="310">
        <v>215655.15034482756</v>
      </c>
      <c r="AT130" s="170">
        <v>215655.15034482756</v>
      </c>
      <c r="AU130" s="170">
        <v>0</v>
      </c>
      <c r="AV130" s="170">
        <v>99323.310344827565</v>
      </c>
      <c r="AW130" s="170">
        <v>3103.8534482758614</v>
      </c>
      <c r="AX130" s="170">
        <v>3621.9650271636351</v>
      </c>
      <c r="AY130" s="171">
        <v>-0.14304709598300772</v>
      </c>
      <c r="AZ130" s="171">
        <v>0.12804709598300773</v>
      </c>
      <c r="BA130" s="170">
        <v>14841.027311370213</v>
      </c>
      <c r="BB130" s="310">
        <v>230496.17765619777</v>
      </c>
      <c r="BC130" s="310">
        <v>7203.0055517561805</v>
      </c>
      <c r="BD130" s="171">
        <v>4.771786532624267E-2</v>
      </c>
      <c r="BE130" s="170">
        <v>-968.31999999999994</v>
      </c>
      <c r="BF130" s="170">
        <v>229527.85765619777</v>
      </c>
      <c r="BG130" s="170">
        <v>-531.84</v>
      </c>
      <c r="BH130" s="170">
        <v>228996.01765619777</v>
      </c>
      <c r="BI130" s="311">
        <v>687.90702210912275</v>
      </c>
      <c r="BK130" s="296" t="str">
        <f t="shared" si="1"/>
        <v>338 - Whatfield CEVC Primary School</v>
      </c>
    </row>
    <row r="131" spans="1:63" ht="15" x14ac:dyDescent="0.25">
      <c r="A131" s="304">
        <v>202</v>
      </c>
      <c r="B131" s="308">
        <v>124719</v>
      </c>
      <c r="C131" s="308">
        <v>9353074</v>
      </c>
      <c r="D131" s="309" t="s">
        <v>664</v>
      </c>
      <c r="E131" s="170">
        <v>139026</v>
      </c>
      <c r="F131" s="170">
        <v>0</v>
      </c>
      <c r="G131" s="170">
        <v>0</v>
      </c>
      <c r="H131" s="170">
        <v>1199.9999999999998</v>
      </c>
      <c r="I131" s="170">
        <v>0</v>
      </c>
      <c r="J131" s="170">
        <v>0</v>
      </c>
      <c r="K131" s="170">
        <v>0</v>
      </c>
      <c r="L131" s="170">
        <v>0</v>
      </c>
      <c r="M131" s="170">
        <v>0</v>
      </c>
      <c r="N131" s="170">
        <v>0</v>
      </c>
      <c r="O131" s="170">
        <v>0</v>
      </c>
      <c r="P131" s="170">
        <v>0</v>
      </c>
      <c r="Q131" s="170">
        <v>0</v>
      </c>
      <c r="R131" s="170">
        <v>0</v>
      </c>
      <c r="S131" s="170">
        <v>0</v>
      </c>
      <c r="T131" s="170">
        <v>0</v>
      </c>
      <c r="U131" s="170">
        <v>0</v>
      </c>
      <c r="V131" s="170">
        <v>0</v>
      </c>
      <c r="W131" s="170">
        <v>0</v>
      </c>
      <c r="X131" s="170">
        <v>827.63157894736833</v>
      </c>
      <c r="Y131" s="170">
        <v>8000.7303999999995</v>
      </c>
      <c r="Z131" s="170">
        <v>0</v>
      </c>
      <c r="AA131" s="170">
        <v>0</v>
      </c>
      <c r="AB131" s="170">
        <v>0</v>
      </c>
      <c r="AC131" s="170">
        <v>114000</v>
      </c>
      <c r="AD131" s="170">
        <v>0</v>
      </c>
      <c r="AE131" s="170">
        <v>0</v>
      </c>
      <c r="AF131" s="170">
        <v>0</v>
      </c>
      <c r="AG131" s="170">
        <v>6412.58</v>
      </c>
      <c r="AH131" s="170">
        <v>0</v>
      </c>
      <c r="AI131" s="170">
        <v>0</v>
      </c>
      <c r="AJ131" s="170">
        <v>0</v>
      </c>
      <c r="AK131" s="170">
        <v>0</v>
      </c>
      <c r="AL131" s="170">
        <v>0</v>
      </c>
      <c r="AM131" s="170">
        <v>0</v>
      </c>
      <c r="AN131" s="170">
        <v>0</v>
      </c>
      <c r="AO131" s="170">
        <v>139026</v>
      </c>
      <c r="AP131" s="170">
        <v>10028.361978947367</v>
      </c>
      <c r="AQ131" s="170">
        <v>120412.58</v>
      </c>
      <c r="AR131" s="170">
        <v>18598.530399999996</v>
      </c>
      <c r="AS131" s="310">
        <v>269466.94197894738</v>
      </c>
      <c r="AT131" s="170">
        <v>269466.94197894738</v>
      </c>
      <c r="AU131" s="170">
        <v>0</v>
      </c>
      <c r="AV131" s="170">
        <v>149054.36197894739</v>
      </c>
      <c r="AW131" s="170">
        <v>2922.6345486068117</v>
      </c>
      <c r="AX131" s="170">
        <v>3103.8120309215228</v>
      </c>
      <c r="AY131" s="171">
        <v>-5.837256912137153E-2</v>
      </c>
      <c r="AZ131" s="171">
        <v>4.3372569121371531E-2</v>
      </c>
      <c r="BA131" s="170">
        <v>6865.6353943953027</v>
      </c>
      <c r="BB131" s="310">
        <v>276332.5773733427</v>
      </c>
      <c r="BC131" s="310">
        <v>5418.2858308498571</v>
      </c>
      <c r="BD131" s="171">
        <v>6.2802020945633696E-2</v>
      </c>
      <c r="BE131" s="170">
        <v>-1543.26</v>
      </c>
      <c r="BF131" s="170">
        <v>274789.3173733427</v>
      </c>
      <c r="BG131" s="170">
        <v>-847.62</v>
      </c>
      <c r="BH131" s="170">
        <v>273941.6973733427</v>
      </c>
      <c r="BI131" s="311">
        <v>998.86831378712236</v>
      </c>
      <c r="BK131" s="296" t="str">
        <f t="shared" si="1"/>
        <v>202 - Bawdsey VCP School</v>
      </c>
    </row>
    <row r="132" spans="1:63" ht="15" x14ac:dyDescent="0.25">
      <c r="A132" s="304">
        <v>10</v>
      </c>
      <c r="B132" s="308">
        <v>124720</v>
      </c>
      <c r="C132" s="308">
        <v>9353075</v>
      </c>
      <c r="D132" s="309" t="s">
        <v>663</v>
      </c>
      <c r="E132" s="170">
        <v>158108</v>
      </c>
      <c r="F132" s="170">
        <v>0</v>
      </c>
      <c r="G132" s="170">
        <v>0</v>
      </c>
      <c r="H132" s="170">
        <v>1599.9999999999995</v>
      </c>
      <c r="I132" s="170">
        <v>0</v>
      </c>
      <c r="J132" s="170">
        <v>0</v>
      </c>
      <c r="K132" s="170">
        <v>0</v>
      </c>
      <c r="L132" s="170">
        <v>0</v>
      </c>
      <c r="M132" s="170">
        <v>0</v>
      </c>
      <c r="N132" s="170">
        <v>0</v>
      </c>
      <c r="O132" s="170">
        <v>0</v>
      </c>
      <c r="P132" s="170">
        <v>0</v>
      </c>
      <c r="Q132" s="170">
        <v>0</v>
      </c>
      <c r="R132" s="170">
        <v>0</v>
      </c>
      <c r="S132" s="170">
        <v>0</v>
      </c>
      <c r="T132" s="170">
        <v>0</v>
      </c>
      <c r="U132" s="170">
        <v>0</v>
      </c>
      <c r="V132" s="170">
        <v>0</v>
      </c>
      <c r="W132" s="170">
        <v>0</v>
      </c>
      <c r="X132" s="170">
        <v>0</v>
      </c>
      <c r="Y132" s="170">
        <v>10384.303428571417</v>
      </c>
      <c r="Z132" s="170">
        <v>0</v>
      </c>
      <c r="AA132" s="170">
        <v>0</v>
      </c>
      <c r="AB132" s="170">
        <v>0</v>
      </c>
      <c r="AC132" s="170">
        <v>114000</v>
      </c>
      <c r="AD132" s="170">
        <v>0</v>
      </c>
      <c r="AE132" s="170">
        <v>0</v>
      </c>
      <c r="AF132" s="170">
        <v>1000</v>
      </c>
      <c r="AG132" s="170">
        <v>3824.23</v>
      </c>
      <c r="AH132" s="170">
        <v>0</v>
      </c>
      <c r="AI132" s="170">
        <v>0</v>
      </c>
      <c r="AJ132" s="170">
        <v>0</v>
      </c>
      <c r="AK132" s="170">
        <v>0</v>
      </c>
      <c r="AL132" s="170">
        <v>0</v>
      </c>
      <c r="AM132" s="170">
        <v>0</v>
      </c>
      <c r="AN132" s="170">
        <v>0</v>
      </c>
      <c r="AO132" s="170">
        <v>158108</v>
      </c>
      <c r="AP132" s="170">
        <v>11984.303428571417</v>
      </c>
      <c r="AQ132" s="170">
        <v>118824.23</v>
      </c>
      <c r="AR132" s="170">
        <v>21182.103428571416</v>
      </c>
      <c r="AS132" s="310">
        <v>288916.53342857142</v>
      </c>
      <c r="AT132" s="170">
        <v>288916.53342857142</v>
      </c>
      <c r="AU132" s="170">
        <v>0</v>
      </c>
      <c r="AV132" s="170">
        <v>171092.30342857141</v>
      </c>
      <c r="AW132" s="170">
        <v>2949.8673004926104</v>
      </c>
      <c r="AX132" s="170">
        <v>3147.1664707848236</v>
      </c>
      <c r="AY132" s="171">
        <v>-6.2691049909098628E-2</v>
      </c>
      <c r="AZ132" s="171">
        <v>4.7691049909098629E-2</v>
      </c>
      <c r="BA132" s="170">
        <v>8705.3170473655682</v>
      </c>
      <c r="BB132" s="310">
        <v>297621.85047593701</v>
      </c>
      <c r="BC132" s="310">
        <v>5131.4112151023619</v>
      </c>
      <c r="BD132" s="171">
        <v>-1.9484882666855552E-2</v>
      </c>
      <c r="BE132" s="170">
        <v>-1755.08</v>
      </c>
      <c r="BF132" s="170">
        <v>295866.770475937</v>
      </c>
      <c r="BG132" s="170">
        <v>-963.96</v>
      </c>
      <c r="BH132" s="170">
        <v>294902.81047593697</v>
      </c>
      <c r="BI132" s="311">
        <v>946.40616526508086</v>
      </c>
      <c r="BK132" s="296" t="str">
        <f t="shared" si="1"/>
        <v>10 - Bedfield CEVCP School</v>
      </c>
    </row>
    <row r="133" spans="1:63" ht="15" x14ac:dyDescent="0.25">
      <c r="A133" s="304">
        <v>11</v>
      </c>
      <c r="B133" s="308">
        <v>124721</v>
      </c>
      <c r="C133" s="308">
        <v>9353076</v>
      </c>
      <c r="D133" s="309" t="s">
        <v>662</v>
      </c>
      <c r="E133" s="170">
        <v>234436</v>
      </c>
      <c r="F133" s="170">
        <v>0</v>
      </c>
      <c r="G133" s="170">
        <v>0</v>
      </c>
      <c r="H133" s="170">
        <v>6400.0000000000018</v>
      </c>
      <c r="I133" s="170">
        <v>0</v>
      </c>
      <c r="J133" s="170">
        <v>0</v>
      </c>
      <c r="K133" s="170">
        <v>0</v>
      </c>
      <c r="L133" s="170">
        <v>0</v>
      </c>
      <c r="M133" s="170">
        <v>0</v>
      </c>
      <c r="N133" s="170">
        <v>0</v>
      </c>
      <c r="O133" s="170">
        <v>0</v>
      </c>
      <c r="P133" s="170">
        <v>0</v>
      </c>
      <c r="Q133" s="170">
        <v>0</v>
      </c>
      <c r="R133" s="170">
        <v>0</v>
      </c>
      <c r="S133" s="170">
        <v>0</v>
      </c>
      <c r="T133" s="170">
        <v>0</v>
      </c>
      <c r="U133" s="170">
        <v>0</v>
      </c>
      <c r="V133" s="170">
        <v>0</v>
      </c>
      <c r="W133" s="170">
        <v>0</v>
      </c>
      <c r="X133" s="170">
        <v>0</v>
      </c>
      <c r="Y133" s="170">
        <v>8713.1191828254869</v>
      </c>
      <c r="Z133" s="170">
        <v>0</v>
      </c>
      <c r="AA133" s="170">
        <v>0</v>
      </c>
      <c r="AB133" s="170">
        <v>0</v>
      </c>
      <c r="AC133" s="170">
        <v>114000</v>
      </c>
      <c r="AD133" s="170">
        <v>0</v>
      </c>
      <c r="AE133" s="170">
        <v>0</v>
      </c>
      <c r="AF133" s="170">
        <v>0</v>
      </c>
      <c r="AG133" s="170">
        <v>3730.96</v>
      </c>
      <c r="AH133" s="170">
        <v>0</v>
      </c>
      <c r="AI133" s="170">
        <v>0</v>
      </c>
      <c r="AJ133" s="170">
        <v>0</v>
      </c>
      <c r="AK133" s="170">
        <v>0</v>
      </c>
      <c r="AL133" s="170">
        <v>0</v>
      </c>
      <c r="AM133" s="170">
        <v>0</v>
      </c>
      <c r="AN133" s="170">
        <v>0</v>
      </c>
      <c r="AO133" s="170">
        <v>234436</v>
      </c>
      <c r="AP133" s="170">
        <v>15113.119182825489</v>
      </c>
      <c r="AQ133" s="170">
        <v>117730.96</v>
      </c>
      <c r="AR133" s="170">
        <v>21910.919182825488</v>
      </c>
      <c r="AS133" s="310">
        <v>367280.07918282552</v>
      </c>
      <c r="AT133" s="170">
        <v>367280.07918282552</v>
      </c>
      <c r="AU133" s="170">
        <v>0</v>
      </c>
      <c r="AV133" s="170">
        <v>249549.11918282553</v>
      </c>
      <c r="AW133" s="170">
        <v>2901.7339439863431</v>
      </c>
      <c r="AX133" s="170">
        <v>3339.9642738184061</v>
      </c>
      <c r="AY133" s="171">
        <v>-0.13120808904074213</v>
      </c>
      <c r="AZ133" s="171">
        <v>0.11620808904074213</v>
      </c>
      <c r="BA133" s="170">
        <v>33379.254452331683</v>
      </c>
      <c r="BB133" s="310">
        <v>400659.33363515721</v>
      </c>
      <c r="BC133" s="310">
        <v>4658.8294608739207</v>
      </c>
      <c r="BD133" s="171">
        <v>-8.1329222301028681E-3</v>
      </c>
      <c r="BE133" s="170">
        <v>-2602.3599999999997</v>
      </c>
      <c r="BF133" s="170">
        <v>398056.97363515722</v>
      </c>
      <c r="BG133" s="170">
        <v>-1429.3200000000002</v>
      </c>
      <c r="BH133" s="170">
        <v>396627.65363515721</v>
      </c>
      <c r="BI133" s="311">
        <v>1550.6275039802983</v>
      </c>
      <c r="BK133" s="296" t="str">
        <f t="shared" si="1"/>
        <v>11 - Benhall St.Mary's Primary</v>
      </c>
    </row>
    <row r="134" spans="1:63" ht="15" x14ac:dyDescent="0.25">
      <c r="A134" s="304">
        <v>206</v>
      </c>
      <c r="B134" s="308">
        <v>124723</v>
      </c>
      <c r="C134" s="308">
        <v>9353078</v>
      </c>
      <c r="D134" s="309" t="s">
        <v>268</v>
      </c>
      <c r="E134" s="170">
        <v>567008</v>
      </c>
      <c r="F134" s="170">
        <v>0</v>
      </c>
      <c r="G134" s="170">
        <v>0</v>
      </c>
      <c r="H134" s="170">
        <v>6799.9999999999973</v>
      </c>
      <c r="I134" s="170">
        <v>0</v>
      </c>
      <c r="J134" s="170">
        <v>4054.0499999999911</v>
      </c>
      <c r="K134" s="170">
        <v>982.80000000000052</v>
      </c>
      <c r="L134" s="170">
        <v>32459.700000000019</v>
      </c>
      <c r="M134" s="170">
        <v>10483.200000000008</v>
      </c>
      <c r="N134" s="170">
        <v>0</v>
      </c>
      <c r="O134" s="170">
        <v>0</v>
      </c>
      <c r="P134" s="170">
        <v>0</v>
      </c>
      <c r="Q134" s="170">
        <v>0</v>
      </c>
      <c r="R134" s="170">
        <v>0</v>
      </c>
      <c r="S134" s="170">
        <v>0</v>
      </c>
      <c r="T134" s="170">
        <v>0</v>
      </c>
      <c r="U134" s="170">
        <v>0</v>
      </c>
      <c r="V134" s="170">
        <v>0</v>
      </c>
      <c r="W134" s="170">
        <v>0</v>
      </c>
      <c r="X134" s="170">
        <v>0</v>
      </c>
      <c r="Y134" s="170">
        <v>45440.871910112342</v>
      </c>
      <c r="Z134" s="170">
        <v>0</v>
      </c>
      <c r="AA134" s="170">
        <v>0</v>
      </c>
      <c r="AB134" s="170">
        <v>0</v>
      </c>
      <c r="AC134" s="170">
        <v>114000</v>
      </c>
      <c r="AD134" s="170">
        <v>0</v>
      </c>
      <c r="AE134" s="170">
        <v>0</v>
      </c>
      <c r="AF134" s="170">
        <v>0</v>
      </c>
      <c r="AG134" s="170">
        <v>21914.25</v>
      </c>
      <c r="AH134" s="170">
        <v>0</v>
      </c>
      <c r="AI134" s="170">
        <v>0</v>
      </c>
      <c r="AJ134" s="170">
        <v>0</v>
      </c>
      <c r="AK134" s="170">
        <v>0</v>
      </c>
      <c r="AL134" s="170">
        <v>0</v>
      </c>
      <c r="AM134" s="170">
        <v>0</v>
      </c>
      <c r="AN134" s="170">
        <v>0</v>
      </c>
      <c r="AO134" s="170">
        <v>567008</v>
      </c>
      <c r="AP134" s="170">
        <v>100220.62191011236</v>
      </c>
      <c r="AQ134" s="170">
        <v>135914.25</v>
      </c>
      <c r="AR134" s="170">
        <v>82828.54691011236</v>
      </c>
      <c r="AS134" s="310">
        <v>803142.87191011233</v>
      </c>
      <c r="AT134" s="170">
        <v>803142.87191011244</v>
      </c>
      <c r="AU134" s="170">
        <v>0</v>
      </c>
      <c r="AV134" s="170">
        <v>667228.62191011233</v>
      </c>
      <c r="AW134" s="170">
        <v>3207.8299130293863</v>
      </c>
      <c r="AX134" s="170">
        <v>3156.0135958988353</v>
      </c>
      <c r="AY134" s="171">
        <v>1.6418280706358493E-2</v>
      </c>
      <c r="AZ134" s="171">
        <v>-1.0908280706358492E-2</v>
      </c>
      <c r="BA134" s="170">
        <v>-7160.7499011668579</v>
      </c>
      <c r="BB134" s="310">
        <v>795982.12200894544</v>
      </c>
      <c r="BC134" s="310">
        <v>3826.8371250430068</v>
      </c>
      <c r="BD134" s="171">
        <v>-1.6684620821099116E-3</v>
      </c>
      <c r="BE134" s="170">
        <v>-6294.08</v>
      </c>
      <c r="BF134" s="170">
        <v>789688.04200894549</v>
      </c>
      <c r="BG134" s="170">
        <v>-3456.96</v>
      </c>
      <c r="BH134" s="170">
        <v>786231.08200894552</v>
      </c>
      <c r="BI134" s="311">
        <v>3446.610448941085</v>
      </c>
      <c r="BK134" s="296" t="str">
        <f t="shared" ref="BK134:BK197" si="2">A134&amp;" - "&amp;D134</f>
        <v>206 - Bramford CEVCP School</v>
      </c>
    </row>
    <row r="135" spans="1:63" ht="15" x14ac:dyDescent="0.25">
      <c r="A135" s="304">
        <v>14</v>
      </c>
      <c r="B135" s="308">
        <v>124724</v>
      </c>
      <c r="C135" s="308">
        <v>9353079</v>
      </c>
      <c r="D135" s="309" t="s">
        <v>661</v>
      </c>
      <c r="E135" s="170">
        <v>223532</v>
      </c>
      <c r="F135" s="170">
        <v>0</v>
      </c>
      <c r="G135" s="170">
        <v>0</v>
      </c>
      <c r="H135" s="170">
        <v>9200.0000000000055</v>
      </c>
      <c r="I135" s="170">
        <v>0</v>
      </c>
      <c r="J135" s="170">
        <v>600.6000000000007</v>
      </c>
      <c r="K135" s="170">
        <v>0</v>
      </c>
      <c r="L135" s="170">
        <v>2238.5999999999976</v>
      </c>
      <c r="M135" s="170">
        <v>0</v>
      </c>
      <c r="N135" s="170">
        <v>8695.0500000000029</v>
      </c>
      <c r="O135" s="170">
        <v>0</v>
      </c>
      <c r="P135" s="170">
        <v>0</v>
      </c>
      <c r="Q135" s="170">
        <v>0</v>
      </c>
      <c r="R135" s="170">
        <v>0</v>
      </c>
      <c r="S135" s="170">
        <v>0</v>
      </c>
      <c r="T135" s="170">
        <v>0</v>
      </c>
      <c r="U135" s="170">
        <v>0</v>
      </c>
      <c r="V135" s="170">
        <v>0</v>
      </c>
      <c r="W135" s="170">
        <v>0</v>
      </c>
      <c r="X135" s="170">
        <v>0</v>
      </c>
      <c r="Y135" s="170">
        <v>12896.751893939389</v>
      </c>
      <c r="Z135" s="170">
        <v>0</v>
      </c>
      <c r="AA135" s="170">
        <v>0</v>
      </c>
      <c r="AB135" s="170">
        <v>0</v>
      </c>
      <c r="AC135" s="170">
        <v>114000</v>
      </c>
      <c r="AD135" s="170">
        <v>45260.347129506008</v>
      </c>
      <c r="AE135" s="170">
        <v>0</v>
      </c>
      <c r="AF135" s="170">
        <v>0</v>
      </c>
      <c r="AG135" s="170">
        <v>5363.25</v>
      </c>
      <c r="AH135" s="170">
        <v>0</v>
      </c>
      <c r="AI135" s="170">
        <v>0</v>
      </c>
      <c r="AJ135" s="170">
        <v>0</v>
      </c>
      <c r="AK135" s="170">
        <v>0</v>
      </c>
      <c r="AL135" s="170">
        <v>0</v>
      </c>
      <c r="AM135" s="170">
        <v>0</v>
      </c>
      <c r="AN135" s="170">
        <v>0</v>
      </c>
      <c r="AO135" s="170">
        <v>223532</v>
      </c>
      <c r="AP135" s="170">
        <v>33631.001893939392</v>
      </c>
      <c r="AQ135" s="170">
        <v>164623.597129506</v>
      </c>
      <c r="AR135" s="170">
        <v>33261.676893939395</v>
      </c>
      <c r="AS135" s="310">
        <v>421786.59902344539</v>
      </c>
      <c r="AT135" s="170">
        <v>421786.59902344539</v>
      </c>
      <c r="AU135" s="170">
        <v>0</v>
      </c>
      <c r="AV135" s="170">
        <v>257163.00189393939</v>
      </c>
      <c r="AW135" s="170">
        <v>3136.1341694382854</v>
      </c>
      <c r="AX135" s="170">
        <v>2756.9153991649337</v>
      </c>
      <c r="AY135" s="171">
        <v>0.13755183433928247</v>
      </c>
      <c r="AZ135" s="171">
        <v>-0.13204183433928249</v>
      </c>
      <c r="BA135" s="170">
        <v>-29850.309646764144</v>
      </c>
      <c r="BB135" s="310">
        <v>391936.28937668126</v>
      </c>
      <c r="BC135" s="310">
        <v>4779.7108460570889</v>
      </c>
      <c r="BD135" s="171">
        <v>-8.6365822725731456E-2</v>
      </c>
      <c r="BE135" s="170">
        <v>-2481.3199999999997</v>
      </c>
      <c r="BF135" s="170">
        <v>389454.96937668126</v>
      </c>
      <c r="BG135" s="170">
        <v>-1362.8400000000001</v>
      </c>
      <c r="BH135" s="170">
        <v>388092.12937668123</v>
      </c>
      <c r="BI135" s="311">
        <v>974.49862644349594</v>
      </c>
      <c r="BK135" s="296" t="str">
        <f t="shared" si="2"/>
        <v>14 - Brampton CEVCP</v>
      </c>
    </row>
    <row r="136" spans="1:63" ht="15" x14ac:dyDescent="0.25">
      <c r="A136" s="304">
        <v>20</v>
      </c>
      <c r="B136" s="308">
        <v>124725</v>
      </c>
      <c r="C136" s="308">
        <v>9353081</v>
      </c>
      <c r="D136" s="309" t="s">
        <v>660</v>
      </c>
      <c r="E136" s="170">
        <v>122670</v>
      </c>
      <c r="F136" s="170">
        <v>0</v>
      </c>
      <c r="G136" s="170">
        <v>0</v>
      </c>
      <c r="H136" s="170">
        <v>1999.999999999998</v>
      </c>
      <c r="I136" s="170">
        <v>0</v>
      </c>
      <c r="J136" s="170">
        <v>307.12500000000028</v>
      </c>
      <c r="K136" s="170">
        <v>0</v>
      </c>
      <c r="L136" s="170">
        <v>0</v>
      </c>
      <c r="M136" s="170">
        <v>0</v>
      </c>
      <c r="N136" s="170">
        <v>0</v>
      </c>
      <c r="O136" s="170">
        <v>0</v>
      </c>
      <c r="P136" s="170">
        <v>0</v>
      </c>
      <c r="Q136" s="170">
        <v>0</v>
      </c>
      <c r="R136" s="170">
        <v>0</v>
      </c>
      <c r="S136" s="170">
        <v>0</v>
      </c>
      <c r="T136" s="170">
        <v>0</v>
      </c>
      <c r="U136" s="170">
        <v>0</v>
      </c>
      <c r="V136" s="170">
        <v>0</v>
      </c>
      <c r="W136" s="170">
        <v>0</v>
      </c>
      <c r="X136" s="170">
        <v>0</v>
      </c>
      <c r="Y136" s="170">
        <v>9906.2806122449019</v>
      </c>
      <c r="Z136" s="170">
        <v>0</v>
      </c>
      <c r="AA136" s="170">
        <v>0</v>
      </c>
      <c r="AB136" s="170">
        <v>0</v>
      </c>
      <c r="AC136" s="170">
        <v>114000</v>
      </c>
      <c r="AD136" s="170">
        <v>69959.946595460613</v>
      </c>
      <c r="AE136" s="170">
        <v>0</v>
      </c>
      <c r="AF136" s="170">
        <v>0</v>
      </c>
      <c r="AG136" s="170">
        <v>5479.84</v>
      </c>
      <c r="AH136" s="170">
        <v>0</v>
      </c>
      <c r="AI136" s="170">
        <v>0</v>
      </c>
      <c r="AJ136" s="170">
        <v>0</v>
      </c>
      <c r="AK136" s="170">
        <v>0</v>
      </c>
      <c r="AL136" s="170">
        <v>0</v>
      </c>
      <c r="AM136" s="170">
        <v>0</v>
      </c>
      <c r="AN136" s="170">
        <v>0</v>
      </c>
      <c r="AO136" s="170">
        <v>122670</v>
      </c>
      <c r="AP136" s="170">
        <v>12213.4056122449</v>
      </c>
      <c r="AQ136" s="170">
        <v>189439.78659546061</v>
      </c>
      <c r="AR136" s="170">
        <v>21057.643112244899</v>
      </c>
      <c r="AS136" s="310">
        <v>324323.19220770552</v>
      </c>
      <c r="AT136" s="170">
        <v>324323.19220770552</v>
      </c>
      <c r="AU136" s="170">
        <v>0</v>
      </c>
      <c r="AV136" s="170">
        <v>134883.40561224491</v>
      </c>
      <c r="AW136" s="170">
        <v>2997.4090136054424</v>
      </c>
      <c r="AX136" s="170">
        <v>1579.413088061887</v>
      </c>
      <c r="AY136" s="171">
        <v>0.89779927509882285</v>
      </c>
      <c r="AZ136" s="171">
        <v>-0.89228927509882283</v>
      </c>
      <c r="BA136" s="170">
        <v>-63418.201174275055</v>
      </c>
      <c r="BB136" s="310">
        <v>260904.99103343047</v>
      </c>
      <c r="BC136" s="310">
        <v>5797.8886896317881</v>
      </c>
      <c r="BD136" s="171">
        <v>3.1146266423068392E-2</v>
      </c>
      <c r="BE136" s="170">
        <v>-1361.6999999999998</v>
      </c>
      <c r="BF136" s="170">
        <v>259543.29103343046</v>
      </c>
      <c r="BG136" s="170">
        <v>-747.90000000000009</v>
      </c>
      <c r="BH136" s="170">
        <v>258795.39103343047</v>
      </c>
      <c r="BI136" s="311">
        <v>391.63056563067965</v>
      </c>
      <c r="BK136" s="296" t="str">
        <f t="shared" si="2"/>
        <v>20 - Charsfield C.E.V.C.P. School</v>
      </c>
    </row>
    <row r="137" spans="1:63" ht="15" x14ac:dyDescent="0.25">
      <c r="A137" s="304">
        <v>22</v>
      </c>
      <c r="B137" s="308">
        <v>124727</v>
      </c>
      <c r="C137" s="308">
        <v>9353083</v>
      </c>
      <c r="D137" s="309" t="s">
        <v>659</v>
      </c>
      <c r="E137" s="170">
        <v>302586</v>
      </c>
      <c r="F137" s="170">
        <v>0</v>
      </c>
      <c r="G137" s="170">
        <v>0</v>
      </c>
      <c r="H137" s="170">
        <v>6399.9999999999936</v>
      </c>
      <c r="I137" s="170">
        <v>0</v>
      </c>
      <c r="J137" s="170">
        <v>750.74999999999932</v>
      </c>
      <c r="K137" s="170">
        <v>982.79999999999905</v>
      </c>
      <c r="L137" s="170">
        <v>1119.3000000000002</v>
      </c>
      <c r="M137" s="170">
        <v>0</v>
      </c>
      <c r="N137" s="170">
        <v>14905.799999999987</v>
      </c>
      <c r="O137" s="170">
        <v>0</v>
      </c>
      <c r="P137" s="170">
        <v>0</v>
      </c>
      <c r="Q137" s="170">
        <v>0</v>
      </c>
      <c r="R137" s="170">
        <v>0</v>
      </c>
      <c r="S137" s="170">
        <v>0</v>
      </c>
      <c r="T137" s="170">
        <v>0</v>
      </c>
      <c r="U137" s="170">
        <v>0</v>
      </c>
      <c r="V137" s="170">
        <v>0</v>
      </c>
      <c r="W137" s="170">
        <v>0</v>
      </c>
      <c r="X137" s="170">
        <v>0</v>
      </c>
      <c r="Y137" s="170">
        <v>20422.539473684203</v>
      </c>
      <c r="Z137" s="170">
        <v>0</v>
      </c>
      <c r="AA137" s="170">
        <v>0</v>
      </c>
      <c r="AB137" s="170">
        <v>0</v>
      </c>
      <c r="AC137" s="170">
        <v>114000</v>
      </c>
      <c r="AD137" s="170">
        <v>0</v>
      </c>
      <c r="AE137" s="170">
        <v>0</v>
      </c>
      <c r="AF137" s="170">
        <v>1000</v>
      </c>
      <c r="AG137" s="170">
        <v>6878.94</v>
      </c>
      <c r="AH137" s="170">
        <v>0</v>
      </c>
      <c r="AI137" s="170">
        <v>0</v>
      </c>
      <c r="AJ137" s="170">
        <v>0</v>
      </c>
      <c r="AK137" s="170">
        <v>0</v>
      </c>
      <c r="AL137" s="170">
        <v>0</v>
      </c>
      <c r="AM137" s="170">
        <v>0</v>
      </c>
      <c r="AN137" s="170">
        <v>0</v>
      </c>
      <c r="AO137" s="170">
        <v>302586</v>
      </c>
      <c r="AP137" s="170">
        <v>44581.189473684179</v>
      </c>
      <c r="AQ137" s="170">
        <v>121878.94</v>
      </c>
      <c r="AR137" s="170">
        <v>42499.664473684192</v>
      </c>
      <c r="AS137" s="310">
        <v>469046.12947368418</v>
      </c>
      <c r="AT137" s="170">
        <v>469046.12947368418</v>
      </c>
      <c r="AU137" s="170">
        <v>0</v>
      </c>
      <c r="AV137" s="170">
        <v>348167.18947368418</v>
      </c>
      <c r="AW137" s="170">
        <v>3136.6413466097674</v>
      </c>
      <c r="AX137" s="170">
        <v>3059.9820703305568</v>
      </c>
      <c r="AY137" s="171">
        <v>2.5052197861711482E-2</v>
      </c>
      <c r="AZ137" s="171">
        <v>-1.9542197861711481E-2</v>
      </c>
      <c r="BA137" s="170">
        <v>-6637.6640329575102</v>
      </c>
      <c r="BB137" s="310">
        <v>462408.46544072666</v>
      </c>
      <c r="BC137" s="310">
        <v>4165.8420309975372</v>
      </c>
      <c r="BD137" s="171">
        <v>-2.7608602305294605E-3</v>
      </c>
      <c r="BE137" s="170">
        <v>-3358.8599999999997</v>
      </c>
      <c r="BF137" s="170">
        <v>459049.60544072668</v>
      </c>
      <c r="BG137" s="170">
        <v>-1844.8200000000002</v>
      </c>
      <c r="BH137" s="170">
        <v>457204.78544072667</v>
      </c>
      <c r="BI137" s="311">
        <v>1775.8020636387489</v>
      </c>
      <c r="BK137" s="296" t="str">
        <f t="shared" si="2"/>
        <v>22 - Corton V.A. Primary</v>
      </c>
    </row>
    <row r="138" spans="1:63" ht="15" x14ac:dyDescent="0.25">
      <c r="A138" s="304">
        <v>26</v>
      </c>
      <c r="B138" s="308">
        <v>124728</v>
      </c>
      <c r="C138" s="308">
        <v>9353084</v>
      </c>
      <c r="D138" s="309" t="s">
        <v>658</v>
      </c>
      <c r="E138" s="170">
        <v>128122</v>
      </c>
      <c r="F138" s="170">
        <v>0</v>
      </c>
      <c r="G138" s="170">
        <v>0</v>
      </c>
      <c r="H138" s="170">
        <v>1999.9999999999955</v>
      </c>
      <c r="I138" s="170">
        <v>0</v>
      </c>
      <c r="J138" s="170">
        <v>0</v>
      </c>
      <c r="K138" s="170">
        <v>0</v>
      </c>
      <c r="L138" s="170">
        <v>0</v>
      </c>
      <c r="M138" s="170">
        <v>0</v>
      </c>
      <c r="N138" s="170">
        <v>0</v>
      </c>
      <c r="O138" s="170">
        <v>0</v>
      </c>
      <c r="P138" s="170">
        <v>0</v>
      </c>
      <c r="Q138" s="170">
        <v>0</v>
      </c>
      <c r="R138" s="170">
        <v>0</v>
      </c>
      <c r="S138" s="170">
        <v>0</v>
      </c>
      <c r="T138" s="170">
        <v>0</v>
      </c>
      <c r="U138" s="170">
        <v>0</v>
      </c>
      <c r="V138" s="170">
        <v>0</v>
      </c>
      <c r="W138" s="170">
        <v>0</v>
      </c>
      <c r="X138" s="170">
        <v>0</v>
      </c>
      <c r="Y138" s="170">
        <v>9963.413167866629</v>
      </c>
      <c r="Z138" s="170">
        <v>0</v>
      </c>
      <c r="AA138" s="170">
        <v>0</v>
      </c>
      <c r="AB138" s="170">
        <v>0</v>
      </c>
      <c r="AC138" s="170">
        <v>114000</v>
      </c>
      <c r="AD138" s="170">
        <v>68624.833110814419</v>
      </c>
      <c r="AE138" s="170">
        <v>0</v>
      </c>
      <c r="AF138" s="170">
        <v>0</v>
      </c>
      <c r="AG138" s="170">
        <v>6878.94</v>
      </c>
      <c r="AH138" s="170">
        <v>0</v>
      </c>
      <c r="AI138" s="170">
        <v>0</v>
      </c>
      <c r="AJ138" s="170">
        <v>0</v>
      </c>
      <c r="AK138" s="170">
        <v>0</v>
      </c>
      <c r="AL138" s="170">
        <v>0</v>
      </c>
      <c r="AM138" s="170">
        <v>0</v>
      </c>
      <c r="AN138" s="170">
        <v>0</v>
      </c>
      <c r="AO138" s="170">
        <v>128122</v>
      </c>
      <c r="AP138" s="170">
        <v>11963.413167866624</v>
      </c>
      <c r="AQ138" s="170">
        <v>189503.77311081442</v>
      </c>
      <c r="AR138" s="170">
        <v>20961.213167866626</v>
      </c>
      <c r="AS138" s="310">
        <v>329589.18627868104</v>
      </c>
      <c r="AT138" s="170">
        <v>329589.18627868104</v>
      </c>
      <c r="AU138" s="170">
        <v>0</v>
      </c>
      <c r="AV138" s="170">
        <v>140085.41316786662</v>
      </c>
      <c r="AW138" s="170">
        <v>2980.5407056992899</v>
      </c>
      <c r="AX138" s="170">
        <v>944.03550045291115</v>
      </c>
      <c r="AY138" s="171">
        <v>2.1572337102464298</v>
      </c>
      <c r="AZ138" s="171">
        <v>-2.1517237102464297</v>
      </c>
      <c r="BA138" s="170">
        <v>-95471.267773027503</v>
      </c>
      <c r="BB138" s="310">
        <v>234117.91850565354</v>
      </c>
      <c r="BC138" s="310">
        <v>4981.2323086309261</v>
      </c>
      <c r="BD138" s="171">
        <v>-0.14334029127434378</v>
      </c>
      <c r="BE138" s="170">
        <v>-1422.2199999999998</v>
      </c>
      <c r="BF138" s="170">
        <v>232695.69850565353</v>
      </c>
      <c r="BG138" s="170">
        <v>-781.1400000000001</v>
      </c>
      <c r="BH138" s="170">
        <v>231914.55850565352</v>
      </c>
      <c r="BI138" s="311">
        <v>194.23877152202783</v>
      </c>
      <c r="BK138" s="296" t="str">
        <f t="shared" si="2"/>
        <v>26 - Dennington CEVCP</v>
      </c>
    </row>
    <row r="139" spans="1:63" ht="15" x14ac:dyDescent="0.25">
      <c r="A139" s="304">
        <v>223</v>
      </c>
      <c r="B139" s="308">
        <v>124729</v>
      </c>
      <c r="C139" s="308">
        <v>9353085</v>
      </c>
      <c r="D139" s="309" t="s">
        <v>657</v>
      </c>
      <c r="E139" s="170">
        <v>509762</v>
      </c>
      <c r="F139" s="170">
        <v>0</v>
      </c>
      <c r="G139" s="170">
        <v>0</v>
      </c>
      <c r="H139" s="170">
        <v>3600</v>
      </c>
      <c r="I139" s="170">
        <v>0</v>
      </c>
      <c r="J139" s="170">
        <v>0</v>
      </c>
      <c r="K139" s="170">
        <v>0</v>
      </c>
      <c r="L139" s="170">
        <v>2250.6354838709653</v>
      </c>
      <c r="M139" s="170">
        <v>1171.0623655913989</v>
      </c>
      <c r="N139" s="170">
        <v>1248.8282258064528</v>
      </c>
      <c r="O139" s="170">
        <v>0</v>
      </c>
      <c r="P139" s="170">
        <v>0</v>
      </c>
      <c r="Q139" s="170">
        <v>0</v>
      </c>
      <c r="R139" s="170">
        <v>0</v>
      </c>
      <c r="S139" s="170">
        <v>0</v>
      </c>
      <c r="T139" s="170">
        <v>0</v>
      </c>
      <c r="U139" s="170">
        <v>0</v>
      </c>
      <c r="V139" s="170">
        <v>1742.2360248447199</v>
      </c>
      <c r="W139" s="170">
        <v>0</v>
      </c>
      <c r="X139" s="170">
        <v>0</v>
      </c>
      <c r="Y139" s="170">
        <v>25011.035782273884</v>
      </c>
      <c r="Z139" s="170">
        <v>0</v>
      </c>
      <c r="AA139" s="170">
        <v>0</v>
      </c>
      <c r="AB139" s="170">
        <v>0</v>
      </c>
      <c r="AC139" s="170">
        <v>114000</v>
      </c>
      <c r="AD139" s="170">
        <v>0</v>
      </c>
      <c r="AE139" s="170">
        <v>0</v>
      </c>
      <c r="AF139" s="170">
        <v>0</v>
      </c>
      <c r="AG139" s="170">
        <v>10777.5</v>
      </c>
      <c r="AH139" s="170">
        <v>0</v>
      </c>
      <c r="AI139" s="170">
        <v>0</v>
      </c>
      <c r="AJ139" s="170">
        <v>0</v>
      </c>
      <c r="AK139" s="170">
        <v>0</v>
      </c>
      <c r="AL139" s="170">
        <v>0</v>
      </c>
      <c r="AM139" s="170">
        <v>0</v>
      </c>
      <c r="AN139" s="170">
        <v>0</v>
      </c>
      <c r="AO139" s="170">
        <v>509762</v>
      </c>
      <c r="AP139" s="170">
        <v>35023.797882387422</v>
      </c>
      <c r="AQ139" s="170">
        <v>124777.5</v>
      </c>
      <c r="AR139" s="170">
        <v>39144.098819908293</v>
      </c>
      <c r="AS139" s="310">
        <v>669563.29788238741</v>
      </c>
      <c r="AT139" s="170">
        <v>669563.29788238741</v>
      </c>
      <c r="AU139" s="170">
        <v>0</v>
      </c>
      <c r="AV139" s="170">
        <v>544785.79788238741</v>
      </c>
      <c r="AW139" s="170">
        <v>2913.2930368042107</v>
      </c>
      <c r="AX139" s="170">
        <v>2904.2607356885001</v>
      </c>
      <c r="AY139" s="171">
        <v>3.1100172944938448E-3</v>
      </c>
      <c r="AZ139" s="171">
        <v>0</v>
      </c>
      <c r="BA139" s="170">
        <v>0</v>
      </c>
      <c r="BB139" s="310">
        <v>669563.29788238741</v>
      </c>
      <c r="BC139" s="310">
        <v>3580.552395092981</v>
      </c>
      <c r="BD139" s="171">
        <v>-1.495470353318451E-2</v>
      </c>
      <c r="BE139" s="170">
        <v>-5658.62</v>
      </c>
      <c r="BF139" s="170">
        <v>663904.67788238742</v>
      </c>
      <c r="BG139" s="170">
        <v>-3107.94</v>
      </c>
      <c r="BH139" s="170">
        <v>660796.73788238748</v>
      </c>
      <c r="BI139" s="311">
        <v>2681.3693545124484</v>
      </c>
      <c r="BK139" s="296" t="str">
        <f t="shared" si="2"/>
        <v>223 - East Bergholt VCP School</v>
      </c>
    </row>
    <row r="140" spans="1:63" ht="15" x14ac:dyDescent="0.25">
      <c r="A140" s="304">
        <v>36</v>
      </c>
      <c r="B140" s="308">
        <v>124731</v>
      </c>
      <c r="C140" s="308">
        <v>9353089</v>
      </c>
      <c r="D140" s="309" t="s">
        <v>656</v>
      </c>
      <c r="E140" s="170">
        <v>332572</v>
      </c>
      <c r="F140" s="170">
        <v>0</v>
      </c>
      <c r="G140" s="170">
        <v>0</v>
      </c>
      <c r="H140" s="170">
        <v>3600.0000000000009</v>
      </c>
      <c r="I140" s="170">
        <v>0</v>
      </c>
      <c r="J140" s="170">
        <v>0</v>
      </c>
      <c r="K140" s="170">
        <v>0</v>
      </c>
      <c r="L140" s="170">
        <v>0</v>
      </c>
      <c r="M140" s="170">
        <v>0</v>
      </c>
      <c r="N140" s="170">
        <v>0</v>
      </c>
      <c r="O140" s="170">
        <v>0</v>
      </c>
      <c r="P140" s="170">
        <v>0</v>
      </c>
      <c r="Q140" s="170">
        <v>0</v>
      </c>
      <c r="R140" s="170">
        <v>0</v>
      </c>
      <c r="S140" s="170">
        <v>0</v>
      </c>
      <c r="T140" s="170">
        <v>0</v>
      </c>
      <c r="U140" s="170">
        <v>0</v>
      </c>
      <c r="V140" s="170">
        <v>1811.8811881188115</v>
      </c>
      <c r="W140" s="170">
        <v>0</v>
      </c>
      <c r="X140" s="170">
        <v>0</v>
      </c>
      <c r="Y140" s="170">
        <v>22335.819146466383</v>
      </c>
      <c r="Z140" s="170">
        <v>0</v>
      </c>
      <c r="AA140" s="170">
        <v>0</v>
      </c>
      <c r="AB140" s="170">
        <v>0</v>
      </c>
      <c r="AC140" s="170">
        <v>114000</v>
      </c>
      <c r="AD140" s="170">
        <v>18558.077436582109</v>
      </c>
      <c r="AE140" s="170">
        <v>0</v>
      </c>
      <c r="AF140" s="170">
        <v>0</v>
      </c>
      <c r="AG140" s="170">
        <v>16286</v>
      </c>
      <c r="AH140" s="170">
        <v>0</v>
      </c>
      <c r="AI140" s="170">
        <v>0</v>
      </c>
      <c r="AJ140" s="170">
        <v>0</v>
      </c>
      <c r="AK140" s="170">
        <v>0</v>
      </c>
      <c r="AL140" s="170">
        <v>0</v>
      </c>
      <c r="AM140" s="170">
        <v>0</v>
      </c>
      <c r="AN140" s="170">
        <v>0</v>
      </c>
      <c r="AO140" s="170">
        <v>332572</v>
      </c>
      <c r="AP140" s="170">
        <v>27747.700334585195</v>
      </c>
      <c r="AQ140" s="170">
        <v>148844.0774365821</v>
      </c>
      <c r="AR140" s="170">
        <v>34133.619146466386</v>
      </c>
      <c r="AS140" s="310">
        <v>509163.77777116734</v>
      </c>
      <c r="AT140" s="170">
        <v>509163.77777116734</v>
      </c>
      <c r="AU140" s="170">
        <v>0</v>
      </c>
      <c r="AV140" s="170">
        <v>360319.70033458527</v>
      </c>
      <c r="AW140" s="170">
        <v>2953.4401666769286</v>
      </c>
      <c r="AX140" s="170">
        <v>2998.9771841516349</v>
      </c>
      <c r="AY140" s="171">
        <v>-1.5184182699138489E-2</v>
      </c>
      <c r="AZ140" s="171">
        <v>1.8418269913848991E-4</v>
      </c>
      <c r="BA140" s="170">
        <v>67.387884916679127</v>
      </c>
      <c r="BB140" s="310">
        <v>509231.16565608402</v>
      </c>
      <c r="BC140" s="310">
        <v>4174.0259480006889</v>
      </c>
      <c r="BD140" s="171">
        <v>-3.0021170848556045E-2</v>
      </c>
      <c r="BE140" s="170">
        <v>-3691.72</v>
      </c>
      <c r="BF140" s="170">
        <v>505539.44565608405</v>
      </c>
      <c r="BG140" s="170">
        <v>-2027.64</v>
      </c>
      <c r="BH140" s="170">
        <v>503511.80565608403</v>
      </c>
      <c r="BI140" s="311">
        <v>1835.3299018282303</v>
      </c>
      <c r="BK140" s="296" t="str">
        <f t="shared" si="2"/>
        <v>36 - Fressingfield Primary</v>
      </c>
    </row>
    <row r="141" spans="1:63" ht="15" x14ac:dyDescent="0.25">
      <c r="A141" s="304">
        <v>444</v>
      </c>
      <c r="B141" s="308">
        <v>124732</v>
      </c>
      <c r="C141" s="308">
        <v>9353090</v>
      </c>
      <c r="D141" s="309" t="s">
        <v>655</v>
      </c>
      <c r="E141" s="170">
        <v>381640</v>
      </c>
      <c r="F141" s="170">
        <v>0</v>
      </c>
      <c r="G141" s="170">
        <v>0</v>
      </c>
      <c r="H141" s="170">
        <v>4400.0000000000018</v>
      </c>
      <c r="I141" s="170">
        <v>0</v>
      </c>
      <c r="J141" s="170">
        <v>450.44999999999942</v>
      </c>
      <c r="K141" s="170">
        <v>1474.1999999999982</v>
      </c>
      <c r="L141" s="170">
        <v>3357.8999999999955</v>
      </c>
      <c r="M141" s="170">
        <v>0</v>
      </c>
      <c r="N141" s="170">
        <v>0</v>
      </c>
      <c r="O141" s="170">
        <v>0</v>
      </c>
      <c r="P141" s="170">
        <v>0</v>
      </c>
      <c r="Q141" s="170">
        <v>0</v>
      </c>
      <c r="R141" s="170">
        <v>0</v>
      </c>
      <c r="S141" s="170">
        <v>0</v>
      </c>
      <c r="T141" s="170">
        <v>0</v>
      </c>
      <c r="U141" s="170">
        <v>0</v>
      </c>
      <c r="V141" s="170">
        <v>0</v>
      </c>
      <c r="W141" s="170">
        <v>0</v>
      </c>
      <c r="X141" s="170">
        <v>0</v>
      </c>
      <c r="Y141" s="170">
        <v>16728.734848484833</v>
      </c>
      <c r="Z141" s="170">
        <v>0</v>
      </c>
      <c r="AA141" s="170">
        <v>0</v>
      </c>
      <c r="AB141" s="170">
        <v>0</v>
      </c>
      <c r="AC141" s="170">
        <v>114000</v>
      </c>
      <c r="AD141" s="170">
        <v>0</v>
      </c>
      <c r="AE141" s="170">
        <v>0</v>
      </c>
      <c r="AF141" s="170">
        <v>0</v>
      </c>
      <c r="AG141" s="170">
        <v>8741.75</v>
      </c>
      <c r="AH141" s="170">
        <v>0</v>
      </c>
      <c r="AI141" s="170">
        <v>0</v>
      </c>
      <c r="AJ141" s="170">
        <v>0</v>
      </c>
      <c r="AK141" s="170">
        <v>0</v>
      </c>
      <c r="AL141" s="170">
        <v>0</v>
      </c>
      <c r="AM141" s="170">
        <v>0</v>
      </c>
      <c r="AN141" s="170">
        <v>0</v>
      </c>
      <c r="AO141" s="170">
        <v>381640</v>
      </c>
      <c r="AP141" s="170">
        <v>26411.284848484829</v>
      </c>
      <c r="AQ141" s="170">
        <v>122741.75</v>
      </c>
      <c r="AR141" s="170">
        <v>31567.809848484831</v>
      </c>
      <c r="AS141" s="310">
        <v>530793.03484848491</v>
      </c>
      <c r="AT141" s="170">
        <v>530793.03484848491</v>
      </c>
      <c r="AU141" s="170">
        <v>0</v>
      </c>
      <c r="AV141" s="170">
        <v>408051.28484848491</v>
      </c>
      <c r="AW141" s="170">
        <v>2914.6520346320349</v>
      </c>
      <c r="AX141" s="170">
        <v>2877.2387663547934</v>
      </c>
      <c r="AY141" s="171">
        <v>1.3003185107449671E-2</v>
      </c>
      <c r="AZ141" s="171">
        <v>-7.493185107449671E-3</v>
      </c>
      <c r="BA141" s="170">
        <v>-3018.3555744477239</v>
      </c>
      <c r="BB141" s="310">
        <v>527774.67927403713</v>
      </c>
      <c r="BC141" s="310">
        <v>3769.8191376716936</v>
      </c>
      <c r="BD141" s="171">
        <v>2.8487911889107931E-3</v>
      </c>
      <c r="BE141" s="170">
        <v>-4236.3999999999996</v>
      </c>
      <c r="BF141" s="170">
        <v>523538.27927403711</v>
      </c>
      <c r="BG141" s="170">
        <v>-2326.8000000000002</v>
      </c>
      <c r="BH141" s="170">
        <v>521211.47927403712</v>
      </c>
      <c r="BI141" s="311">
        <v>2155.4960776193725</v>
      </c>
      <c r="BK141" s="296" t="str">
        <f t="shared" si="2"/>
        <v>444 - Great Finborough CEVCP</v>
      </c>
    </row>
    <row r="142" spans="1:63" ht="15" x14ac:dyDescent="0.25">
      <c r="A142" s="304">
        <v>449</v>
      </c>
      <c r="B142" s="308">
        <v>124733</v>
      </c>
      <c r="C142" s="308">
        <v>9353091</v>
      </c>
      <c r="D142" s="309" t="s">
        <v>654</v>
      </c>
      <c r="E142" s="170">
        <v>201724</v>
      </c>
      <c r="F142" s="170">
        <v>0</v>
      </c>
      <c r="G142" s="170">
        <v>0</v>
      </c>
      <c r="H142" s="170">
        <v>2400.0000000000009</v>
      </c>
      <c r="I142" s="170">
        <v>0</v>
      </c>
      <c r="J142" s="170">
        <v>300.29999999999973</v>
      </c>
      <c r="K142" s="170">
        <v>0</v>
      </c>
      <c r="L142" s="170">
        <v>0</v>
      </c>
      <c r="M142" s="170">
        <v>0</v>
      </c>
      <c r="N142" s="170">
        <v>0</v>
      </c>
      <c r="O142" s="170">
        <v>0</v>
      </c>
      <c r="P142" s="170">
        <v>0</v>
      </c>
      <c r="Q142" s="170">
        <v>0</v>
      </c>
      <c r="R142" s="170">
        <v>0</v>
      </c>
      <c r="S142" s="170">
        <v>0</v>
      </c>
      <c r="T142" s="170">
        <v>0</v>
      </c>
      <c r="U142" s="170">
        <v>0</v>
      </c>
      <c r="V142" s="170">
        <v>0</v>
      </c>
      <c r="W142" s="170">
        <v>0</v>
      </c>
      <c r="X142" s="170">
        <v>0</v>
      </c>
      <c r="Y142" s="170">
        <v>14758.759230769223</v>
      </c>
      <c r="Z142" s="170">
        <v>0</v>
      </c>
      <c r="AA142" s="170">
        <v>0</v>
      </c>
      <c r="AB142" s="170">
        <v>0</v>
      </c>
      <c r="AC142" s="170">
        <v>114000</v>
      </c>
      <c r="AD142" s="170">
        <v>0</v>
      </c>
      <c r="AE142" s="170">
        <v>0</v>
      </c>
      <c r="AF142" s="170">
        <v>0</v>
      </c>
      <c r="AG142" s="170">
        <v>6062.8</v>
      </c>
      <c r="AH142" s="170">
        <v>0</v>
      </c>
      <c r="AI142" s="170">
        <v>0</v>
      </c>
      <c r="AJ142" s="170">
        <v>0</v>
      </c>
      <c r="AK142" s="170">
        <v>0</v>
      </c>
      <c r="AL142" s="170">
        <v>0</v>
      </c>
      <c r="AM142" s="170">
        <v>0</v>
      </c>
      <c r="AN142" s="170">
        <v>0</v>
      </c>
      <c r="AO142" s="170">
        <v>201724</v>
      </c>
      <c r="AP142" s="170">
        <v>17459.059230769224</v>
      </c>
      <c r="AQ142" s="170">
        <v>120062.8</v>
      </c>
      <c r="AR142" s="170">
        <v>26106.709230769222</v>
      </c>
      <c r="AS142" s="310">
        <v>339245.85923076922</v>
      </c>
      <c r="AT142" s="170">
        <v>339245.85923076922</v>
      </c>
      <c r="AU142" s="170">
        <v>0</v>
      </c>
      <c r="AV142" s="170">
        <v>219183.05923076923</v>
      </c>
      <c r="AW142" s="170">
        <v>2961.9332328482328</v>
      </c>
      <c r="AX142" s="170">
        <v>2922.8408931895883</v>
      </c>
      <c r="AY142" s="171">
        <v>1.3374775120237379E-2</v>
      </c>
      <c r="AZ142" s="171">
        <v>-7.86477512023738E-3</v>
      </c>
      <c r="BA142" s="170">
        <v>-1701.0739889505708</v>
      </c>
      <c r="BB142" s="310">
        <v>337544.78524181864</v>
      </c>
      <c r="BC142" s="310">
        <v>4561.4160167813334</v>
      </c>
      <c r="BD142" s="171">
        <v>-1.0316462256667935E-2</v>
      </c>
      <c r="BE142" s="170">
        <v>-2239.2399999999998</v>
      </c>
      <c r="BF142" s="170">
        <v>335305.54524181865</v>
      </c>
      <c r="BG142" s="170">
        <v>-1229.8800000000001</v>
      </c>
      <c r="BH142" s="170">
        <v>334075.66524181864</v>
      </c>
      <c r="BI142" s="311">
        <v>1110.249690349636</v>
      </c>
      <c r="BK142" s="296" t="str">
        <f t="shared" si="2"/>
        <v>449 - Haughley</v>
      </c>
    </row>
    <row r="143" spans="1:63" ht="15" x14ac:dyDescent="0.25">
      <c r="A143" s="304">
        <v>243</v>
      </c>
      <c r="B143" s="308">
        <v>124734</v>
      </c>
      <c r="C143" s="308">
        <v>9353092</v>
      </c>
      <c r="D143" s="309" t="s">
        <v>653</v>
      </c>
      <c r="E143" s="170">
        <v>250792</v>
      </c>
      <c r="F143" s="170">
        <v>0</v>
      </c>
      <c r="G143" s="170">
        <v>0</v>
      </c>
      <c r="H143" s="170">
        <v>1199.9999999999995</v>
      </c>
      <c r="I143" s="170">
        <v>0</v>
      </c>
      <c r="J143" s="170">
        <v>150.14999999999995</v>
      </c>
      <c r="K143" s="170">
        <v>1474.1999999999994</v>
      </c>
      <c r="L143" s="170">
        <v>2238.599999999999</v>
      </c>
      <c r="M143" s="170">
        <v>0</v>
      </c>
      <c r="N143" s="170">
        <v>1242.1499999999996</v>
      </c>
      <c r="O143" s="170">
        <v>0</v>
      </c>
      <c r="P143" s="170">
        <v>0</v>
      </c>
      <c r="Q143" s="170">
        <v>0</v>
      </c>
      <c r="R143" s="170">
        <v>0</v>
      </c>
      <c r="S143" s="170">
        <v>0</v>
      </c>
      <c r="T143" s="170">
        <v>0</v>
      </c>
      <c r="U143" s="170">
        <v>0</v>
      </c>
      <c r="V143" s="170">
        <v>0</v>
      </c>
      <c r="W143" s="170">
        <v>0</v>
      </c>
      <c r="X143" s="170">
        <v>0</v>
      </c>
      <c r="Y143" s="170">
        <v>7529.8728592162688</v>
      </c>
      <c r="Z143" s="170">
        <v>0</v>
      </c>
      <c r="AA143" s="170">
        <v>0</v>
      </c>
      <c r="AB143" s="170">
        <v>0</v>
      </c>
      <c r="AC143" s="170">
        <v>114000</v>
      </c>
      <c r="AD143" s="170">
        <v>38584.779706275032</v>
      </c>
      <c r="AE143" s="170">
        <v>0</v>
      </c>
      <c r="AF143" s="170">
        <v>0</v>
      </c>
      <c r="AG143" s="170">
        <v>5363.25</v>
      </c>
      <c r="AH143" s="170">
        <v>0</v>
      </c>
      <c r="AI143" s="170">
        <v>0</v>
      </c>
      <c r="AJ143" s="170">
        <v>0</v>
      </c>
      <c r="AK143" s="170">
        <v>0</v>
      </c>
      <c r="AL143" s="170">
        <v>0</v>
      </c>
      <c r="AM143" s="170">
        <v>0</v>
      </c>
      <c r="AN143" s="170">
        <v>0</v>
      </c>
      <c r="AO143" s="170">
        <v>250792</v>
      </c>
      <c r="AP143" s="170">
        <v>13834.972859216265</v>
      </c>
      <c r="AQ143" s="170">
        <v>157948.02970627503</v>
      </c>
      <c r="AR143" s="170">
        <v>20680.222859216265</v>
      </c>
      <c r="AS143" s="310">
        <v>422575.0025654913</v>
      </c>
      <c r="AT143" s="170">
        <v>422575.0025654913</v>
      </c>
      <c r="AU143" s="170">
        <v>0</v>
      </c>
      <c r="AV143" s="170">
        <v>264626.97285921627</v>
      </c>
      <c r="AW143" s="170">
        <v>2876.3801397740899</v>
      </c>
      <c r="AX143" s="170">
        <v>2672.8613836753011</v>
      </c>
      <c r="AY143" s="171">
        <v>7.61426527173443E-2</v>
      </c>
      <c r="AZ143" s="171">
        <v>-7.0632652717344299E-2</v>
      </c>
      <c r="BA143" s="170">
        <v>-17368.798668475887</v>
      </c>
      <c r="BB143" s="310">
        <v>405206.20389701542</v>
      </c>
      <c r="BC143" s="310">
        <v>4404.4152597501679</v>
      </c>
      <c r="BD143" s="171">
        <v>1.2114878093075987E-2</v>
      </c>
      <c r="BE143" s="170">
        <v>-2783.9199999999996</v>
      </c>
      <c r="BF143" s="170">
        <v>402422.28389701544</v>
      </c>
      <c r="BG143" s="170">
        <v>-1529.0400000000002</v>
      </c>
      <c r="BH143" s="170">
        <v>400893.24389701546</v>
      </c>
      <c r="BI143" s="311">
        <v>1339.6243445713662</v>
      </c>
      <c r="BK143" s="296" t="str">
        <f t="shared" si="2"/>
        <v>243 - Hintlesham and Chattisham VC</v>
      </c>
    </row>
    <row r="144" spans="1:63" ht="15" x14ac:dyDescent="0.25">
      <c r="A144" s="304">
        <v>50</v>
      </c>
      <c r="B144" s="308">
        <v>124735</v>
      </c>
      <c r="C144" s="308">
        <v>9353093</v>
      </c>
      <c r="D144" s="309" t="s">
        <v>652</v>
      </c>
      <c r="E144" s="170">
        <v>387092</v>
      </c>
      <c r="F144" s="170">
        <v>0</v>
      </c>
      <c r="G144" s="170">
        <v>0</v>
      </c>
      <c r="H144" s="170">
        <v>11199.999999999984</v>
      </c>
      <c r="I144" s="170">
        <v>0</v>
      </c>
      <c r="J144" s="170">
        <v>604.85957446808436</v>
      </c>
      <c r="K144" s="170">
        <v>0</v>
      </c>
      <c r="L144" s="170">
        <v>0</v>
      </c>
      <c r="M144" s="170">
        <v>0</v>
      </c>
      <c r="N144" s="170">
        <v>0</v>
      </c>
      <c r="O144" s="170">
        <v>0</v>
      </c>
      <c r="P144" s="170">
        <v>0</v>
      </c>
      <c r="Q144" s="170">
        <v>0</v>
      </c>
      <c r="R144" s="170">
        <v>0</v>
      </c>
      <c r="S144" s="170">
        <v>0</v>
      </c>
      <c r="T144" s="170">
        <v>0</v>
      </c>
      <c r="U144" s="170">
        <v>0</v>
      </c>
      <c r="V144" s="170">
        <v>0</v>
      </c>
      <c r="W144" s="170">
        <v>0</v>
      </c>
      <c r="X144" s="170">
        <v>0</v>
      </c>
      <c r="Y144" s="170">
        <v>27698.485365853656</v>
      </c>
      <c r="Z144" s="170">
        <v>0</v>
      </c>
      <c r="AA144" s="170">
        <v>0</v>
      </c>
      <c r="AB144" s="170">
        <v>0</v>
      </c>
      <c r="AC144" s="170">
        <v>114000</v>
      </c>
      <c r="AD144" s="170">
        <v>0</v>
      </c>
      <c r="AE144" s="170">
        <v>0</v>
      </c>
      <c r="AF144" s="170">
        <v>0</v>
      </c>
      <c r="AG144" s="170">
        <v>7345.32</v>
      </c>
      <c r="AH144" s="170">
        <v>0</v>
      </c>
      <c r="AI144" s="170">
        <v>0</v>
      </c>
      <c r="AJ144" s="170">
        <v>0</v>
      </c>
      <c r="AK144" s="170">
        <v>0</v>
      </c>
      <c r="AL144" s="170">
        <v>0</v>
      </c>
      <c r="AM144" s="170">
        <v>0</v>
      </c>
      <c r="AN144" s="170">
        <v>0</v>
      </c>
      <c r="AO144" s="170">
        <v>387092</v>
      </c>
      <c r="AP144" s="170">
        <v>39503.344940321724</v>
      </c>
      <c r="AQ144" s="170">
        <v>121345.32</v>
      </c>
      <c r="AR144" s="170">
        <v>43598.715153087687</v>
      </c>
      <c r="AS144" s="310">
        <v>547940.66494032182</v>
      </c>
      <c r="AT144" s="170">
        <v>547940.66494032182</v>
      </c>
      <c r="AU144" s="170">
        <v>0</v>
      </c>
      <c r="AV144" s="170">
        <v>426595.34494032181</v>
      </c>
      <c r="AW144" s="170">
        <v>3004.1925700022662</v>
      </c>
      <c r="AX144" s="170">
        <v>3007.575777325429</v>
      </c>
      <c r="AY144" s="171">
        <v>-1.1248951227328643E-3</v>
      </c>
      <c r="AZ144" s="171">
        <v>0</v>
      </c>
      <c r="BA144" s="170">
        <v>0</v>
      </c>
      <c r="BB144" s="310">
        <v>547940.66494032182</v>
      </c>
      <c r="BC144" s="310">
        <v>3858.73707704452</v>
      </c>
      <c r="BD144" s="171">
        <v>-1.1785607029745626E-2</v>
      </c>
      <c r="BE144" s="170">
        <v>-4296.92</v>
      </c>
      <c r="BF144" s="170">
        <v>543643.74494032178</v>
      </c>
      <c r="BG144" s="170">
        <v>-2360.04</v>
      </c>
      <c r="BH144" s="170">
        <v>541283.70494032174</v>
      </c>
      <c r="BI144" s="311">
        <v>2189.6699290907627</v>
      </c>
      <c r="BK144" s="296" t="str">
        <f t="shared" si="2"/>
        <v>50 - Kelsale CEVCP</v>
      </c>
    </row>
    <row r="145" spans="1:63" ht="15" x14ac:dyDescent="0.25">
      <c r="A145" s="304">
        <v>80</v>
      </c>
      <c r="B145" s="308">
        <v>124737</v>
      </c>
      <c r="C145" s="308">
        <v>9353096</v>
      </c>
      <c r="D145" s="309" t="s">
        <v>221</v>
      </c>
      <c r="E145" s="170">
        <v>471598</v>
      </c>
      <c r="F145" s="170">
        <v>0</v>
      </c>
      <c r="G145" s="170">
        <v>0</v>
      </c>
      <c r="H145" s="170">
        <v>1199.9999999999968</v>
      </c>
      <c r="I145" s="170">
        <v>0</v>
      </c>
      <c r="J145" s="170">
        <v>0</v>
      </c>
      <c r="K145" s="170">
        <v>0</v>
      </c>
      <c r="L145" s="170">
        <v>2251.615116279072</v>
      </c>
      <c r="M145" s="170">
        <v>0</v>
      </c>
      <c r="N145" s="170">
        <v>0</v>
      </c>
      <c r="O145" s="170">
        <v>0</v>
      </c>
      <c r="P145" s="170">
        <v>0</v>
      </c>
      <c r="Q145" s="170">
        <v>0</v>
      </c>
      <c r="R145" s="170">
        <v>0</v>
      </c>
      <c r="S145" s="170">
        <v>0</v>
      </c>
      <c r="T145" s="170">
        <v>0</v>
      </c>
      <c r="U145" s="170">
        <v>0</v>
      </c>
      <c r="V145" s="170">
        <v>1789.655172413793</v>
      </c>
      <c r="W145" s="170">
        <v>0</v>
      </c>
      <c r="X145" s="170">
        <v>1850</v>
      </c>
      <c r="Y145" s="170">
        <v>20025.710078768338</v>
      </c>
      <c r="Z145" s="170">
        <v>0</v>
      </c>
      <c r="AA145" s="170">
        <v>0</v>
      </c>
      <c r="AB145" s="170">
        <v>0</v>
      </c>
      <c r="AC145" s="170">
        <v>114000</v>
      </c>
      <c r="AD145" s="170">
        <v>0</v>
      </c>
      <c r="AE145" s="170">
        <v>0</v>
      </c>
      <c r="AF145" s="170">
        <v>0</v>
      </c>
      <c r="AG145" s="170">
        <v>12094.75</v>
      </c>
      <c r="AH145" s="170">
        <v>0</v>
      </c>
      <c r="AI145" s="170">
        <v>0</v>
      </c>
      <c r="AJ145" s="170">
        <v>0</v>
      </c>
      <c r="AK145" s="170">
        <v>0</v>
      </c>
      <c r="AL145" s="170">
        <v>0</v>
      </c>
      <c r="AM145" s="170">
        <v>0</v>
      </c>
      <c r="AN145" s="170">
        <v>0</v>
      </c>
      <c r="AO145" s="170">
        <v>471598</v>
      </c>
      <c r="AP145" s="170">
        <v>27116.980367461198</v>
      </c>
      <c r="AQ145" s="170">
        <v>126094.75</v>
      </c>
      <c r="AR145" s="170">
        <v>31749.317636907872</v>
      </c>
      <c r="AS145" s="310">
        <v>624809.73036746122</v>
      </c>
      <c r="AT145" s="170">
        <v>624809.73036746122</v>
      </c>
      <c r="AU145" s="170">
        <v>0</v>
      </c>
      <c r="AV145" s="170">
        <v>498714.98036746122</v>
      </c>
      <c r="AW145" s="170">
        <v>2882.7455512570014</v>
      </c>
      <c r="AX145" s="170">
        <v>2895.7097884069526</v>
      </c>
      <c r="AY145" s="171">
        <v>-4.4770498762872956E-3</v>
      </c>
      <c r="AZ145" s="171">
        <v>0</v>
      </c>
      <c r="BA145" s="170">
        <v>0</v>
      </c>
      <c r="BB145" s="310">
        <v>624809.73036746122</v>
      </c>
      <c r="BC145" s="310">
        <v>3611.6169385402382</v>
      </c>
      <c r="BD145" s="171">
        <v>-1.1976054893651278E-2</v>
      </c>
      <c r="BE145" s="170">
        <v>-5234.9799999999996</v>
      </c>
      <c r="BF145" s="170">
        <v>619574.75036746124</v>
      </c>
      <c r="BG145" s="170">
        <v>-2875.26</v>
      </c>
      <c r="BH145" s="170">
        <v>616699.49036746123</v>
      </c>
      <c r="BI145" s="311">
        <v>2597.0896708180717</v>
      </c>
      <c r="BK145" s="296" t="str">
        <f t="shared" si="2"/>
        <v>80 - Mellis CEVCP School</v>
      </c>
    </row>
    <row r="146" spans="1:63" ht="15" x14ac:dyDescent="0.25">
      <c r="A146" s="304">
        <v>93</v>
      </c>
      <c r="B146" s="308">
        <v>124741</v>
      </c>
      <c r="C146" s="308">
        <v>9353101</v>
      </c>
      <c r="D146" s="309" t="s">
        <v>235</v>
      </c>
      <c r="E146" s="170">
        <v>228984</v>
      </c>
      <c r="F146" s="170">
        <v>0</v>
      </c>
      <c r="G146" s="170">
        <v>0</v>
      </c>
      <c r="H146" s="170">
        <v>4800.0000000000045</v>
      </c>
      <c r="I146" s="170">
        <v>0</v>
      </c>
      <c r="J146" s="170">
        <v>450.44999999999982</v>
      </c>
      <c r="K146" s="170">
        <v>0</v>
      </c>
      <c r="L146" s="170">
        <v>0</v>
      </c>
      <c r="M146" s="170">
        <v>0</v>
      </c>
      <c r="N146" s="170">
        <v>1242.1499999999996</v>
      </c>
      <c r="O146" s="170">
        <v>0</v>
      </c>
      <c r="P146" s="170">
        <v>0</v>
      </c>
      <c r="Q146" s="170">
        <v>0</v>
      </c>
      <c r="R146" s="170">
        <v>0</v>
      </c>
      <c r="S146" s="170">
        <v>0</v>
      </c>
      <c r="T146" s="170">
        <v>0</v>
      </c>
      <c r="U146" s="170">
        <v>0</v>
      </c>
      <c r="V146" s="170">
        <v>0</v>
      </c>
      <c r="W146" s="170">
        <v>0</v>
      </c>
      <c r="X146" s="170">
        <v>0</v>
      </c>
      <c r="Y146" s="170">
        <v>14049.012575634692</v>
      </c>
      <c r="Z146" s="170">
        <v>0</v>
      </c>
      <c r="AA146" s="170">
        <v>0</v>
      </c>
      <c r="AB146" s="170">
        <v>0</v>
      </c>
      <c r="AC146" s="170">
        <v>114000</v>
      </c>
      <c r="AD146" s="170">
        <v>0</v>
      </c>
      <c r="AE146" s="170">
        <v>0</v>
      </c>
      <c r="AF146" s="170">
        <v>0</v>
      </c>
      <c r="AG146" s="170">
        <v>2704.94</v>
      </c>
      <c r="AH146" s="170">
        <v>0</v>
      </c>
      <c r="AI146" s="170">
        <v>0</v>
      </c>
      <c r="AJ146" s="170">
        <v>0</v>
      </c>
      <c r="AK146" s="170">
        <v>0</v>
      </c>
      <c r="AL146" s="170">
        <v>0</v>
      </c>
      <c r="AM146" s="170">
        <v>0</v>
      </c>
      <c r="AN146" s="170">
        <v>0</v>
      </c>
      <c r="AO146" s="170">
        <v>228984</v>
      </c>
      <c r="AP146" s="170">
        <v>20541.612575634696</v>
      </c>
      <c r="AQ146" s="170">
        <v>116704.94</v>
      </c>
      <c r="AR146" s="170">
        <v>27293.112575634692</v>
      </c>
      <c r="AS146" s="310">
        <v>366230.55257563468</v>
      </c>
      <c r="AT146" s="170">
        <v>366230.55257563468</v>
      </c>
      <c r="AU146" s="170">
        <v>0</v>
      </c>
      <c r="AV146" s="170">
        <v>249525.61257563467</v>
      </c>
      <c r="AW146" s="170">
        <v>2970.543006852794</v>
      </c>
      <c r="AX146" s="170">
        <v>2983.7345112848984</v>
      </c>
      <c r="AY146" s="171">
        <v>-4.4211388051491728E-3</v>
      </c>
      <c r="AZ146" s="171">
        <v>0</v>
      </c>
      <c r="BA146" s="170">
        <v>0</v>
      </c>
      <c r="BB146" s="310">
        <v>366230.55257563468</v>
      </c>
      <c r="BC146" s="310">
        <v>4359.8875306623177</v>
      </c>
      <c r="BD146" s="171">
        <v>-8.0746741025690461E-2</v>
      </c>
      <c r="BE146" s="170">
        <v>-2541.8399999999997</v>
      </c>
      <c r="BF146" s="170">
        <v>363688.71257563465</v>
      </c>
      <c r="BG146" s="170">
        <v>-1396.0800000000002</v>
      </c>
      <c r="BH146" s="170">
        <v>362292.63257563463</v>
      </c>
      <c r="BI146" s="311">
        <v>1054.6733439117904</v>
      </c>
      <c r="BK146" s="296" t="str">
        <f t="shared" si="2"/>
        <v>93 - Ringsfield CEVCP School</v>
      </c>
    </row>
    <row r="147" spans="1:63" ht="15" x14ac:dyDescent="0.25">
      <c r="A147" s="304">
        <v>102</v>
      </c>
      <c r="B147" s="308">
        <v>124742</v>
      </c>
      <c r="C147" s="308">
        <v>9353102</v>
      </c>
      <c r="D147" s="309" t="s">
        <v>651</v>
      </c>
      <c r="E147" s="170">
        <v>245340</v>
      </c>
      <c r="F147" s="170">
        <v>0</v>
      </c>
      <c r="G147" s="170">
        <v>0</v>
      </c>
      <c r="H147" s="170">
        <v>2000.0000000000018</v>
      </c>
      <c r="I147" s="170">
        <v>0</v>
      </c>
      <c r="J147" s="170">
        <v>0</v>
      </c>
      <c r="K147" s="170">
        <v>0</v>
      </c>
      <c r="L147" s="170">
        <v>0</v>
      </c>
      <c r="M147" s="170">
        <v>0</v>
      </c>
      <c r="N147" s="170">
        <v>0</v>
      </c>
      <c r="O147" s="170">
        <v>0</v>
      </c>
      <c r="P147" s="170">
        <v>0</v>
      </c>
      <c r="Q147" s="170">
        <v>0</v>
      </c>
      <c r="R147" s="170">
        <v>0</v>
      </c>
      <c r="S147" s="170">
        <v>0</v>
      </c>
      <c r="T147" s="170">
        <v>0</v>
      </c>
      <c r="U147" s="170">
        <v>0</v>
      </c>
      <c r="V147" s="170">
        <v>0</v>
      </c>
      <c r="W147" s="170">
        <v>0</v>
      </c>
      <c r="X147" s="170">
        <v>0</v>
      </c>
      <c r="Y147" s="170">
        <v>15944.53708312591</v>
      </c>
      <c r="Z147" s="170">
        <v>0</v>
      </c>
      <c r="AA147" s="170">
        <v>0</v>
      </c>
      <c r="AB147" s="170">
        <v>0</v>
      </c>
      <c r="AC147" s="170">
        <v>114000</v>
      </c>
      <c r="AD147" s="170">
        <v>0</v>
      </c>
      <c r="AE147" s="170">
        <v>0</v>
      </c>
      <c r="AF147" s="170">
        <v>0</v>
      </c>
      <c r="AG147" s="170">
        <v>10538</v>
      </c>
      <c r="AH147" s="170">
        <v>0</v>
      </c>
      <c r="AI147" s="170">
        <v>0</v>
      </c>
      <c r="AJ147" s="170">
        <v>0</v>
      </c>
      <c r="AK147" s="170">
        <v>4801.26</v>
      </c>
      <c r="AL147" s="170">
        <v>0</v>
      </c>
      <c r="AM147" s="170">
        <v>0</v>
      </c>
      <c r="AN147" s="170">
        <v>0</v>
      </c>
      <c r="AO147" s="170">
        <v>245340</v>
      </c>
      <c r="AP147" s="170">
        <v>17944.537083125913</v>
      </c>
      <c r="AQ147" s="170">
        <v>129339.26</v>
      </c>
      <c r="AR147" s="170">
        <v>26942.337083125909</v>
      </c>
      <c r="AS147" s="310">
        <v>392623.79708312592</v>
      </c>
      <c r="AT147" s="170">
        <v>392623.79708312592</v>
      </c>
      <c r="AU147" s="170">
        <v>0</v>
      </c>
      <c r="AV147" s="170">
        <v>268085.79708312592</v>
      </c>
      <c r="AW147" s="170">
        <v>2978.7310787013989</v>
      </c>
      <c r="AX147" s="170">
        <v>2958.8310364009139</v>
      </c>
      <c r="AY147" s="171">
        <v>6.7256433556581703E-3</v>
      </c>
      <c r="AZ147" s="171">
        <v>-1.2156433556581702E-3</v>
      </c>
      <c r="BA147" s="170">
        <v>-323.71949609243535</v>
      </c>
      <c r="BB147" s="310">
        <v>392300.07758703351</v>
      </c>
      <c r="BC147" s="310">
        <v>4358.8897509670387</v>
      </c>
      <c r="BD147" s="171">
        <v>-8.0233663661467558E-3</v>
      </c>
      <c r="BE147" s="170">
        <v>-2723.3999999999996</v>
      </c>
      <c r="BF147" s="170">
        <v>389576.67758703348</v>
      </c>
      <c r="BG147" s="170">
        <v>-1495.8000000000002</v>
      </c>
      <c r="BH147" s="170">
        <v>388080.87758703349</v>
      </c>
      <c r="BI147" s="311">
        <v>1373.6807967195757</v>
      </c>
      <c r="BK147" s="296" t="str">
        <f t="shared" si="2"/>
        <v>102 - Stradbroke VCP School</v>
      </c>
    </row>
    <row r="148" spans="1:63" ht="15" x14ac:dyDescent="0.25">
      <c r="A148" s="304">
        <v>328</v>
      </c>
      <c r="B148" s="308">
        <v>124743</v>
      </c>
      <c r="C148" s="308">
        <v>9353103</v>
      </c>
      <c r="D148" s="309" t="s">
        <v>650</v>
      </c>
      <c r="E148" s="170">
        <v>62698</v>
      </c>
      <c r="F148" s="170">
        <v>0</v>
      </c>
      <c r="G148" s="170">
        <v>0</v>
      </c>
      <c r="H148" s="170">
        <v>1200.0000000000032</v>
      </c>
      <c r="I148" s="170">
        <v>0</v>
      </c>
      <c r="J148" s="170">
        <v>0</v>
      </c>
      <c r="K148" s="170">
        <v>491.39999999999986</v>
      </c>
      <c r="L148" s="170">
        <v>0</v>
      </c>
      <c r="M148" s="170">
        <v>3494.4000000000092</v>
      </c>
      <c r="N148" s="170">
        <v>0</v>
      </c>
      <c r="O148" s="170">
        <v>0</v>
      </c>
      <c r="P148" s="170">
        <v>0</v>
      </c>
      <c r="Q148" s="170">
        <v>0</v>
      </c>
      <c r="R148" s="170">
        <v>0</v>
      </c>
      <c r="S148" s="170">
        <v>0</v>
      </c>
      <c r="T148" s="170">
        <v>0</v>
      </c>
      <c r="U148" s="170">
        <v>0</v>
      </c>
      <c r="V148" s="170">
        <v>0</v>
      </c>
      <c r="W148" s="170">
        <v>0</v>
      </c>
      <c r="X148" s="170">
        <v>1450.5681818181818</v>
      </c>
      <c r="Y148" s="170">
        <v>4938.7657894736831</v>
      </c>
      <c r="Z148" s="170">
        <v>0</v>
      </c>
      <c r="AA148" s="170">
        <v>0</v>
      </c>
      <c r="AB148" s="170">
        <v>0</v>
      </c>
      <c r="AC148" s="170">
        <v>114000</v>
      </c>
      <c r="AD148" s="170">
        <v>0</v>
      </c>
      <c r="AE148" s="170">
        <v>0</v>
      </c>
      <c r="AF148" s="170">
        <v>0</v>
      </c>
      <c r="AG148" s="170">
        <v>4150.68</v>
      </c>
      <c r="AH148" s="170">
        <v>0</v>
      </c>
      <c r="AI148" s="170">
        <v>0</v>
      </c>
      <c r="AJ148" s="170">
        <v>0</v>
      </c>
      <c r="AK148" s="170">
        <v>0</v>
      </c>
      <c r="AL148" s="170">
        <v>0</v>
      </c>
      <c r="AM148" s="170">
        <v>0</v>
      </c>
      <c r="AN148" s="170">
        <v>0</v>
      </c>
      <c r="AO148" s="170">
        <v>62698</v>
      </c>
      <c r="AP148" s="170">
        <v>11575.133971291878</v>
      </c>
      <c r="AQ148" s="170">
        <v>118150.68</v>
      </c>
      <c r="AR148" s="170">
        <v>17529.465789473688</v>
      </c>
      <c r="AS148" s="310">
        <v>192423.81397129188</v>
      </c>
      <c r="AT148" s="170">
        <v>192423.81397129188</v>
      </c>
      <c r="AU148" s="170">
        <v>0</v>
      </c>
      <c r="AV148" s="170">
        <v>74273.133971291885</v>
      </c>
      <c r="AW148" s="170">
        <v>3229.2666944039952</v>
      </c>
      <c r="AX148" s="170">
        <v>3151.3445152772092</v>
      </c>
      <c r="AY148" s="171">
        <v>2.4726645642528716E-2</v>
      </c>
      <c r="AZ148" s="171">
        <v>-1.9216645642528715E-2</v>
      </c>
      <c r="BA148" s="170">
        <v>-1392.8402294949965</v>
      </c>
      <c r="BB148" s="310">
        <v>191030.97374179689</v>
      </c>
      <c r="BC148" s="310">
        <v>8305.6945105129089</v>
      </c>
      <c r="BD148" s="171">
        <v>0.46094986462195764</v>
      </c>
      <c r="BE148" s="170">
        <v>-695.9799999999999</v>
      </c>
      <c r="BF148" s="170">
        <v>190334.99374179688</v>
      </c>
      <c r="BG148" s="170">
        <v>-382.26000000000005</v>
      </c>
      <c r="BH148" s="170">
        <v>189952.73374179687</v>
      </c>
      <c r="BI148" s="311">
        <v>781.40598197119311</v>
      </c>
      <c r="BK148" s="296" t="str">
        <f t="shared" si="2"/>
        <v>328 - Stutton Primary</v>
      </c>
    </row>
    <row r="149" spans="1:63" ht="15" x14ac:dyDescent="0.25">
      <c r="A149" s="304">
        <v>331</v>
      </c>
      <c r="B149" s="308">
        <v>124744</v>
      </c>
      <c r="C149" s="308">
        <v>9353104</v>
      </c>
      <c r="D149" s="309" t="s">
        <v>343</v>
      </c>
      <c r="E149" s="170">
        <v>226258</v>
      </c>
      <c r="F149" s="170">
        <v>0</v>
      </c>
      <c r="G149" s="170">
        <v>0</v>
      </c>
      <c r="H149" s="170">
        <v>3999.9999999999873</v>
      </c>
      <c r="I149" s="170">
        <v>0</v>
      </c>
      <c r="J149" s="170">
        <v>0</v>
      </c>
      <c r="K149" s="170">
        <v>3439.8000000000015</v>
      </c>
      <c r="L149" s="170">
        <v>11192.999999999964</v>
      </c>
      <c r="M149" s="170">
        <v>5824.0000000000009</v>
      </c>
      <c r="N149" s="170">
        <v>0</v>
      </c>
      <c r="O149" s="170">
        <v>0</v>
      </c>
      <c r="P149" s="170">
        <v>0</v>
      </c>
      <c r="Q149" s="170">
        <v>0</v>
      </c>
      <c r="R149" s="170">
        <v>0</v>
      </c>
      <c r="S149" s="170">
        <v>0</v>
      </c>
      <c r="T149" s="170">
        <v>0</v>
      </c>
      <c r="U149" s="170">
        <v>0</v>
      </c>
      <c r="V149" s="170">
        <v>0</v>
      </c>
      <c r="W149" s="170">
        <v>0</v>
      </c>
      <c r="X149" s="170">
        <v>0</v>
      </c>
      <c r="Y149" s="170">
        <v>20187.162352941192</v>
      </c>
      <c r="Z149" s="170">
        <v>0</v>
      </c>
      <c r="AA149" s="170">
        <v>0</v>
      </c>
      <c r="AB149" s="170">
        <v>0</v>
      </c>
      <c r="AC149" s="170">
        <v>114000</v>
      </c>
      <c r="AD149" s="170">
        <v>0</v>
      </c>
      <c r="AE149" s="170">
        <v>0</v>
      </c>
      <c r="AF149" s="170">
        <v>0</v>
      </c>
      <c r="AG149" s="170">
        <v>4243.96</v>
      </c>
      <c r="AH149" s="170">
        <v>0</v>
      </c>
      <c r="AI149" s="170">
        <v>0</v>
      </c>
      <c r="AJ149" s="170">
        <v>0</v>
      </c>
      <c r="AK149" s="170">
        <v>0</v>
      </c>
      <c r="AL149" s="170">
        <v>0</v>
      </c>
      <c r="AM149" s="170">
        <v>0</v>
      </c>
      <c r="AN149" s="170">
        <v>0</v>
      </c>
      <c r="AO149" s="170">
        <v>226258</v>
      </c>
      <c r="AP149" s="170">
        <v>44643.962352941147</v>
      </c>
      <c r="AQ149" s="170">
        <v>118243.96</v>
      </c>
      <c r="AR149" s="170">
        <v>42413.362352941171</v>
      </c>
      <c r="AS149" s="310">
        <v>389145.92235294118</v>
      </c>
      <c r="AT149" s="170">
        <v>389145.92235294118</v>
      </c>
      <c r="AU149" s="170">
        <v>0</v>
      </c>
      <c r="AV149" s="170">
        <v>270901.96235294116</v>
      </c>
      <c r="AW149" s="170">
        <v>3263.8790644932669</v>
      </c>
      <c r="AX149" s="170">
        <v>3143.1849644947524</v>
      </c>
      <c r="AY149" s="171">
        <v>3.8398662936438212E-2</v>
      </c>
      <c r="AZ149" s="171">
        <v>-3.2888662936438211E-2</v>
      </c>
      <c r="BA149" s="170">
        <v>-8580.1375200643197</v>
      </c>
      <c r="BB149" s="310">
        <v>380565.78483287687</v>
      </c>
      <c r="BC149" s="310">
        <v>4585.1299377455043</v>
      </c>
      <c r="BD149" s="171">
        <v>-5.0190710456728405E-2</v>
      </c>
      <c r="BE149" s="170">
        <v>-2511.58</v>
      </c>
      <c r="BF149" s="170">
        <v>378054.20483287686</v>
      </c>
      <c r="BG149" s="170">
        <v>-1379.46</v>
      </c>
      <c r="BH149" s="170">
        <v>376674.74483287684</v>
      </c>
      <c r="BI149" s="311">
        <v>1177.3654208726143</v>
      </c>
      <c r="BK149" s="296" t="str">
        <f t="shared" si="2"/>
        <v>331 - Tattingstone CEVCP School</v>
      </c>
    </row>
    <row r="150" spans="1:63" ht="15" x14ac:dyDescent="0.25">
      <c r="A150" s="304">
        <v>106</v>
      </c>
      <c r="B150" s="308">
        <v>124745</v>
      </c>
      <c r="C150" s="308">
        <v>9353105</v>
      </c>
      <c r="D150" s="309" t="s">
        <v>246</v>
      </c>
      <c r="E150" s="170">
        <v>218080</v>
      </c>
      <c r="F150" s="170">
        <v>0</v>
      </c>
      <c r="G150" s="170">
        <v>0</v>
      </c>
      <c r="H150" s="170">
        <v>400</v>
      </c>
      <c r="I150" s="170">
        <v>0</v>
      </c>
      <c r="J150" s="170">
        <v>0</v>
      </c>
      <c r="K150" s="170">
        <v>0</v>
      </c>
      <c r="L150" s="170">
        <v>0</v>
      </c>
      <c r="M150" s="170">
        <v>0</v>
      </c>
      <c r="N150" s="170">
        <v>0</v>
      </c>
      <c r="O150" s="170">
        <v>0</v>
      </c>
      <c r="P150" s="170">
        <v>0</v>
      </c>
      <c r="Q150" s="170">
        <v>0</v>
      </c>
      <c r="R150" s="170">
        <v>0</v>
      </c>
      <c r="S150" s="170">
        <v>0</v>
      </c>
      <c r="T150" s="170">
        <v>0</v>
      </c>
      <c r="U150" s="170">
        <v>0</v>
      </c>
      <c r="V150" s="170">
        <v>1818.1818181818239</v>
      </c>
      <c r="W150" s="170">
        <v>0</v>
      </c>
      <c r="X150" s="170">
        <v>2740.7407407407404</v>
      </c>
      <c r="Y150" s="170">
        <v>20893.365973072232</v>
      </c>
      <c r="Z150" s="170">
        <v>0</v>
      </c>
      <c r="AA150" s="170">
        <v>0</v>
      </c>
      <c r="AB150" s="170">
        <v>0</v>
      </c>
      <c r="AC150" s="170">
        <v>114000</v>
      </c>
      <c r="AD150" s="170">
        <v>0</v>
      </c>
      <c r="AE150" s="170">
        <v>0</v>
      </c>
      <c r="AF150" s="170">
        <v>1000</v>
      </c>
      <c r="AG150" s="170">
        <v>3730.96</v>
      </c>
      <c r="AH150" s="170">
        <v>0</v>
      </c>
      <c r="AI150" s="170">
        <v>0</v>
      </c>
      <c r="AJ150" s="170">
        <v>0</v>
      </c>
      <c r="AK150" s="170">
        <v>0</v>
      </c>
      <c r="AL150" s="170">
        <v>0</v>
      </c>
      <c r="AM150" s="170">
        <v>0</v>
      </c>
      <c r="AN150" s="170">
        <v>0</v>
      </c>
      <c r="AO150" s="170">
        <v>218080</v>
      </c>
      <c r="AP150" s="170">
        <v>25852.288531994796</v>
      </c>
      <c r="AQ150" s="170">
        <v>118730.96</v>
      </c>
      <c r="AR150" s="170">
        <v>31091.165973072231</v>
      </c>
      <c r="AS150" s="310">
        <v>362663.24853199482</v>
      </c>
      <c r="AT150" s="170">
        <v>362663.24853199482</v>
      </c>
      <c r="AU150" s="170">
        <v>0</v>
      </c>
      <c r="AV150" s="170">
        <v>244932.28853199483</v>
      </c>
      <c r="AW150" s="170">
        <v>3061.6536066499352</v>
      </c>
      <c r="AX150" s="170">
        <v>3073.3153358477734</v>
      </c>
      <c r="AY150" s="171">
        <v>-3.7945111137192588E-3</v>
      </c>
      <c r="AZ150" s="171">
        <v>0</v>
      </c>
      <c r="BA150" s="170">
        <v>0</v>
      </c>
      <c r="BB150" s="310">
        <v>362663.24853199482</v>
      </c>
      <c r="BC150" s="310">
        <v>4533.2906066499354</v>
      </c>
      <c r="BD150" s="171">
        <v>-6.4932619184274731E-3</v>
      </c>
      <c r="BE150" s="170">
        <v>-2420.7999999999997</v>
      </c>
      <c r="BF150" s="170">
        <v>360242.44853199483</v>
      </c>
      <c r="BG150" s="170">
        <v>-1329.6000000000001</v>
      </c>
      <c r="BH150" s="170">
        <v>358912.84853199485</v>
      </c>
      <c r="BI150" s="311">
        <v>1297.1198321781562</v>
      </c>
      <c r="BK150" s="296" t="str">
        <f t="shared" si="2"/>
        <v>106 - Thorndon CEVCP School</v>
      </c>
    </row>
    <row r="151" spans="1:63" ht="15" x14ac:dyDescent="0.25">
      <c r="A151" s="304">
        <v>110</v>
      </c>
      <c r="B151" s="308">
        <v>124746</v>
      </c>
      <c r="C151" s="308">
        <v>9353108</v>
      </c>
      <c r="D151" s="309" t="s">
        <v>649</v>
      </c>
      <c r="E151" s="170">
        <v>158108</v>
      </c>
      <c r="F151" s="170">
        <v>0</v>
      </c>
      <c r="G151" s="170">
        <v>0</v>
      </c>
      <c r="H151" s="170">
        <v>800.00000000000102</v>
      </c>
      <c r="I151" s="170">
        <v>0</v>
      </c>
      <c r="J151" s="170">
        <v>0</v>
      </c>
      <c r="K151" s="170">
        <v>0</v>
      </c>
      <c r="L151" s="170">
        <v>0</v>
      </c>
      <c r="M151" s="170">
        <v>0</v>
      </c>
      <c r="N151" s="170">
        <v>0</v>
      </c>
      <c r="O151" s="170">
        <v>0</v>
      </c>
      <c r="P151" s="170">
        <v>0</v>
      </c>
      <c r="Q151" s="170">
        <v>0</v>
      </c>
      <c r="R151" s="170">
        <v>0</v>
      </c>
      <c r="S151" s="170">
        <v>0</v>
      </c>
      <c r="T151" s="170">
        <v>0</v>
      </c>
      <c r="U151" s="170">
        <v>0</v>
      </c>
      <c r="V151" s="170">
        <v>1611.1111111111095</v>
      </c>
      <c r="W151" s="170">
        <v>0</v>
      </c>
      <c r="X151" s="170">
        <v>0</v>
      </c>
      <c r="Y151" s="170">
        <v>8849.6722222222179</v>
      </c>
      <c r="Z151" s="170">
        <v>0</v>
      </c>
      <c r="AA151" s="170">
        <v>0</v>
      </c>
      <c r="AB151" s="170">
        <v>0</v>
      </c>
      <c r="AC151" s="170">
        <v>114000</v>
      </c>
      <c r="AD151" s="170">
        <v>0</v>
      </c>
      <c r="AE151" s="170">
        <v>0</v>
      </c>
      <c r="AF151" s="170">
        <v>0</v>
      </c>
      <c r="AG151" s="170">
        <v>5829.61</v>
      </c>
      <c r="AH151" s="170">
        <v>0</v>
      </c>
      <c r="AI151" s="170">
        <v>0</v>
      </c>
      <c r="AJ151" s="170">
        <v>0</v>
      </c>
      <c r="AK151" s="170">
        <v>3850</v>
      </c>
      <c r="AL151" s="170">
        <v>0</v>
      </c>
      <c r="AM151" s="170">
        <v>0</v>
      </c>
      <c r="AN151" s="170">
        <v>0</v>
      </c>
      <c r="AO151" s="170">
        <v>158108</v>
      </c>
      <c r="AP151" s="170">
        <v>11260.783333333329</v>
      </c>
      <c r="AQ151" s="170">
        <v>123679.61</v>
      </c>
      <c r="AR151" s="170">
        <v>19247.472222222219</v>
      </c>
      <c r="AS151" s="310">
        <v>293048.39333333331</v>
      </c>
      <c r="AT151" s="170">
        <v>293048.39333333337</v>
      </c>
      <c r="AU151" s="170">
        <v>0</v>
      </c>
      <c r="AV151" s="170">
        <v>173218.78333333333</v>
      </c>
      <c r="AW151" s="170">
        <v>2986.5307471264368</v>
      </c>
      <c r="AX151" s="170">
        <v>3056.1358962718828</v>
      </c>
      <c r="AY151" s="171">
        <v>-2.2775541241590667E-2</v>
      </c>
      <c r="AZ151" s="171">
        <v>7.775541241590668E-3</v>
      </c>
      <c r="BA151" s="170">
        <v>1378.2604206793255</v>
      </c>
      <c r="BB151" s="310">
        <v>294426.65375401266</v>
      </c>
      <c r="BC151" s="310">
        <v>5076.3216164484938</v>
      </c>
      <c r="BD151" s="171">
        <v>6.0385773277402244E-2</v>
      </c>
      <c r="BE151" s="170">
        <v>-1755.08</v>
      </c>
      <c r="BF151" s="170">
        <v>292671.57375401264</v>
      </c>
      <c r="BG151" s="170">
        <v>-963.96</v>
      </c>
      <c r="BH151" s="170">
        <v>291707.61375401262</v>
      </c>
      <c r="BI151" s="311">
        <v>1128.6354609681694</v>
      </c>
      <c r="BK151" s="296" t="str">
        <f t="shared" si="2"/>
        <v>110 - Wetheringsett V.C. Primary</v>
      </c>
    </row>
    <row r="152" spans="1:63" ht="15" x14ac:dyDescent="0.25">
      <c r="A152" s="304">
        <v>112</v>
      </c>
      <c r="B152" s="308">
        <v>124747</v>
      </c>
      <c r="C152" s="308">
        <v>9353109</v>
      </c>
      <c r="D152" s="309" t="s">
        <v>648</v>
      </c>
      <c r="E152" s="170">
        <v>174464</v>
      </c>
      <c r="F152" s="170">
        <v>0</v>
      </c>
      <c r="G152" s="170">
        <v>0</v>
      </c>
      <c r="H152" s="170">
        <v>800</v>
      </c>
      <c r="I152" s="170">
        <v>0</v>
      </c>
      <c r="J152" s="170">
        <v>0</v>
      </c>
      <c r="K152" s="170">
        <v>0</v>
      </c>
      <c r="L152" s="170">
        <v>0</v>
      </c>
      <c r="M152" s="170">
        <v>0</v>
      </c>
      <c r="N152" s="170">
        <v>0</v>
      </c>
      <c r="O152" s="170">
        <v>0</v>
      </c>
      <c r="P152" s="170">
        <v>0</v>
      </c>
      <c r="Q152" s="170">
        <v>0</v>
      </c>
      <c r="R152" s="170">
        <v>0</v>
      </c>
      <c r="S152" s="170">
        <v>0</v>
      </c>
      <c r="T152" s="170">
        <v>0</v>
      </c>
      <c r="U152" s="170">
        <v>0</v>
      </c>
      <c r="V152" s="170">
        <v>0</v>
      </c>
      <c r="W152" s="170">
        <v>0</v>
      </c>
      <c r="X152" s="170">
        <v>3335.211267605634</v>
      </c>
      <c r="Y152" s="170">
        <v>9640.2888438133814</v>
      </c>
      <c r="Z152" s="170">
        <v>0</v>
      </c>
      <c r="AA152" s="170">
        <v>0</v>
      </c>
      <c r="AB152" s="170">
        <v>0</v>
      </c>
      <c r="AC152" s="170">
        <v>114000</v>
      </c>
      <c r="AD152" s="170">
        <v>0</v>
      </c>
      <c r="AE152" s="170">
        <v>0</v>
      </c>
      <c r="AF152" s="170">
        <v>0</v>
      </c>
      <c r="AG152" s="170">
        <v>9699.75</v>
      </c>
      <c r="AH152" s="170">
        <v>0</v>
      </c>
      <c r="AI152" s="170">
        <v>0</v>
      </c>
      <c r="AJ152" s="170">
        <v>0</v>
      </c>
      <c r="AK152" s="170">
        <v>0</v>
      </c>
      <c r="AL152" s="170">
        <v>0</v>
      </c>
      <c r="AM152" s="170">
        <v>0</v>
      </c>
      <c r="AN152" s="170">
        <v>0</v>
      </c>
      <c r="AO152" s="170">
        <v>174464</v>
      </c>
      <c r="AP152" s="170">
        <v>13775.500111419016</v>
      </c>
      <c r="AQ152" s="170">
        <v>123699.75</v>
      </c>
      <c r="AR152" s="170">
        <v>20038.088843813381</v>
      </c>
      <c r="AS152" s="310">
        <v>311939.25011141901</v>
      </c>
      <c r="AT152" s="170">
        <v>311939.25011141901</v>
      </c>
      <c r="AU152" s="170">
        <v>0</v>
      </c>
      <c r="AV152" s="170">
        <v>188239.50011141901</v>
      </c>
      <c r="AW152" s="170">
        <v>2941.242189240922</v>
      </c>
      <c r="AX152" s="170">
        <v>2915.6669253069999</v>
      </c>
      <c r="AY152" s="171">
        <v>8.771668571583905E-3</v>
      </c>
      <c r="AZ152" s="171">
        <v>-3.2616685715839049E-3</v>
      </c>
      <c r="BA152" s="170">
        <v>-608.63610723075317</v>
      </c>
      <c r="BB152" s="310">
        <v>311330.61400418828</v>
      </c>
      <c r="BC152" s="310">
        <v>4864.5408438154418</v>
      </c>
      <c r="BD152" s="171">
        <v>1.7100273303182645E-2</v>
      </c>
      <c r="BE152" s="170">
        <v>-1936.6399999999999</v>
      </c>
      <c r="BF152" s="170">
        <v>309393.97400418826</v>
      </c>
      <c r="BG152" s="170">
        <v>-1063.68</v>
      </c>
      <c r="BH152" s="170">
        <v>308330.29400418827</v>
      </c>
      <c r="BI152" s="311">
        <v>1030.6132044309497</v>
      </c>
      <c r="BK152" s="296" t="str">
        <f t="shared" si="2"/>
        <v>112 - Wilby V.C. Primary School</v>
      </c>
    </row>
    <row r="153" spans="1:63" ht="15" x14ac:dyDescent="0.25">
      <c r="A153" s="304">
        <v>113</v>
      </c>
      <c r="B153" s="308">
        <v>124748</v>
      </c>
      <c r="C153" s="308">
        <v>9353111</v>
      </c>
      <c r="D153" s="309" t="s">
        <v>647</v>
      </c>
      <c r="E153" s="170">
        <v>913210</v>
      </c>
      <c r="F153" s="170">
        <v>0</v>
      </c>
      <c r="G153" s="170">
        <v>0</v>
      </c>
      <c r="H153" s="170">
        <v>7200.0000000000018</v>
      </c>
      <c r="I153" s="170">
        <v>0</v>
      </c>
      <c r="J153" s="170">
        <v>2402.3999999999978</v>
      </c>
      <c r="K153" s="170">
        <v>0</v>
      </c>
      <c r="L153" s="170">
        <v>1119.2999999999993</v>
      </c>
      <c r="M153" s="170">
        <v>0</v>
      </c>
      <c r="N153" s="170">
        <v>22358.700000000004</v>
      </c>
      <c r="O153" s="170">
        <v>0</v>
      </c>
      <c r="P153" s="170">
        <v>0</v>
      </c>
      <c r="Q153" s="170">
        <v>0</v>
      </c>
      <c r="R153" s="170">
        <v>0</v>
      </c>
      <c r="S153" s="170">
        <v>0</v>
      </c>
      <c r="T153" s="170">
        <v>0</v>
      </c>
      <c r="U153" s="170">
        <v>0</v>
      </c>
      <c r="V153" s="170">
        <v>1732.7586206896574</v>
      </c>
      <c r="W153" s="170">
        <v>0</v>
      </c>
      <c r="X153" s="170">
        <v>0</v>
      </c>
      <c r="Y153" s="170">
        <v>55352.261565284796</v>
      </c>
      <c r="Z153" s="170">
        <v>0</v>
      </c>
      <c r="AA153" s="170">
        <v>0</v>
      </c>
      <c r="AB153" s="170">
        <v>0</v>
      </c>
      <c r="AC153" s="170">
        <v>114000</v>
      </c>
      <c r="AD153" s="170">
        <v>0</v>
      </c>
      <c r="AE153" s="170">
        <v>0</v>
      </c>
      <c r="AF153" s="170">
        <v>0</v>
      </c>
      <c r="AG153" s="170">
        <v>10538</v>
      </c>
      <c r="AH153" s="170">
        <v>0</v>
      </c>
      <c r="AI153" s="170">
        <v>0</v>
      </c>
      <c r="AJ153" s="170">
        <v>0</v>
      </c>
      <c r="AK153" s="170">
        <v>0</v>
      </c>
      <c r="AL153" s="170">
        <v>0</v>
      </c>
      <c r="AM153" s="170">
        <v>0</v>
      </c>
      <c r="AN153" s="170">
        <v>0</v>
      </c>
      <c r="AO153" s="170">
        <v>913210</v>
      </c>
      <c r="AP153" s="170">
        <v>90165.42018597445</v>
      </c>
      <c r="AQ153" s="170">
        <v>124538</v>
      </c>
      <c r="AR153" s="170">
        <v>81890.261565284804</v>
      </c>
      <c r="AS153" s="310">
        <v>1127913.4201859743</v>
      </c>
      <c r="AT153" s="170">
        <v>1127913.4201859743</v>
      </c>
      <c r="AU153" s="170">
        <v>0</v>
      </c>
      <c r="AV153" s="170">
        <v>1003375.4201859743</v>
      </c>
      <c r="AW153" s="170">
        <v>2995.150508017834</v>
      </c>
      <c r="AX153" s="170">
        <v>2954.7903138644442</v>
      </c>
      <c r="AY153" s="171">
        <v>1.3659241389824514E-2</v>
      </c>
      <c r="AZ153" s="171">
        <v>-8.1492413898245145E-3</v>
      </c>
      <c r="BA153" s="170">
        <v>-8066.565340538893</v>
      </c>
      <c r="BB153" s="310">
        <v>1119846.8548454354</v>
      </c>
      <c r="BC153" s="310">
        <v>3342.8264323744338</v>
      </c>
      <c r="BD153" s="171">
        <v>-1.4925165855104172E-3</v>
      </c>
      <c r="BE153" s="170">
        <v>-10137.099999999999</v>
      </c>
      <c r="BF153" s="170">
        <v>1109709.7548454353</v>
      </c>
      <c r="BG153" s="170">
        <v>-5567.7000000000007</v>
      </c>
      <c r="BH153" s="170">
        <v>1104142.0548454353</v>
      </c>
      <c r="BI153" s="311">
        <v>5159.8568108687987</v>
      </c>
      <c r="BK153" s="296" t="str">
        <f t="shared" si="2"/>
        <v>113 - Worlingham C of E Primary School</v>
      </c>
    </row>
    <row r="154" spans="1:63" ht="15" x14ac:dyDescent="0.25">
      <c r="A154" s="304">
        <v>216</v>
      </c>
      <c r="B154" s="308">
        <v>124749</v>
      </c>
      <c r="C154" s="308">
        <v>9353112</v>
      </c>
      <c r="D154" s="309" t="s">
        <v>646</v>
      </c>
      <c r="E154" s="170">
        <v>725116</v>
      </c>
      <c r="F154" s="170">
        <v>0</v>
      </c>
      <c r="G154" s="170">
        <v>0</v>
      </c>
      <c r="H154" s="170">
        <v>4799.9999999999982</v>
      </c>
      <c r="I154" s="170">
        <v>0</v>
      </c>
      <c r="J154" s="170">
        <v>150.14999999999995</v>
      </c>
      <c r="K154" s="170">
        <v>1474.1999999999996</v>
      </c>
      <c r="L154" s="170">
        <v>4477.199999999998</v>
      </c>
      <c r="M154" s="170">
        <v>3494.3999999999987</v>
      </c>
      <c r="N154" s="170">
        <v>2484.2999999999993</v>
      </c>
      <c r="O154" s="170">
        <v>0</v>
      </c>
      <c r="P154" s="170">
        <v>0</v>
      </c>
      <c r="Q154" s="170">
        <v>0</v>
      </c>
      <c r="R154" s="170">
        <v>0</v>
      </c>
      <c r="S154" s="170">
        <v>0</v>
      </c>
      <c r="T154" s="170">
        <v>0</v>
      </c>
      <c r="U154" s="170">
        <v>0</v>
      </c>
      <c r="V154" s="170">
        <v>10058.823529411748</v>
      </c>
      <c r="W154" s="170">
        <v>0</v>
      </c>
      <c r="X154" s="170">
        <v>907.9335793357933</v>
      </c>
      <c r="Y154" s="170">
        <v>33795.5548956356</v>
      </c>
      <c r="Z154" s="170">
        <v>0</v>
      </c>
      <c r="AA154" s="170">
        <v>0</v>
      </c>
      <c r="AB154" s="170">
        <v>0</v>
      </c>
      <c r="AC154" s="170">
        <v>114000</v>
      </c>
      <c r="AD154" s="170">
        <v>0</v>
      </c>
      <c r="AE154" s="170">
        <v>0</v>
      </c>
      <c r="AF154" s="170">
        <v>0</v>
      </c>
      <c r="AG154" s="170">
        <v>17842.75</v>
      </c>
      <c r="AH154" s="170">
        <v>0</v>
      </c>
      <c r="AI154" s="170">
        <v>0</v>
      </c>
      <c r="AJ154" s="170">
        <v>0</v>
      </c>
      <c r="AK154" s="170">
        <v>0</v>
      </c>
      <c r="AL154" s="170">
        <v>0</v>
      </c>
      <c r="AM154" s="170">
        <v>0</v>
      </c>
      <c r="AN154" s="170">
        <v>0</v>
      </c>
      <c r="AO154" s="170">
        <v>725116</v>
      </c>
      <c r="AP154" s="170">
        <v>61642.56200438313</v>
      </c>
      <c r="AQ154" s="170">
        <v>131842.75</v>
      </c>
      <c r="AR154" s="170">
        <v>52233.479895635595</v>
      </c>
      <c r="AS154" s="310">
        <v>918601.31200438319</v>
      </c>
      <c r="AT154" s="170">
        <v>918601.31200438319</v>
      </c>
      <c r="AU154" s="170">
        <v>0</v>
      </c>
      <c r="AV154" s="170">
        <v>786758.56200438319</v>
      </c>
      <c r="AW154" s="170">
        <v>2957.7389549036961</v>
      </c>
      <c r="AX154" s="170">
        <v>2940.8954883061115</v>
      </c>
      <c r="AY154" s="171">
        <v>5.7273257973836115E-3</v>
      </c>
      <c r="AZ154" s="171">
        <v>-2.1732579738361138E-4</v>
      </c>
      <c r="BA154" s="170">
        <v>-170.00923356678555</v>
      </c>
      <c r="BB154" s="310">
        <v>918431.30277081637</v>
      </c>
      <c r="BC154" s="310">
        <v>3452.7492585369037</v>
      </c>
      <c r="BD154" s="171">
        <v>9.8697001362779702E-6</v>
      </c>
      <c r="BE154" s="170">
        <v>-8049.16</v>
      </c>
      <c r="BF154" s="170">
        <v>910382.14277081634</v>
      </c>
      <c r="BG154" s="170">
        <v>-4420.92</v>
      </c>
      <c r="BH154" s="170">
        <v>905961.2227708163</v>
      </c>
      <c r="BI154" s="311">
        <v>4142.6080222682695</v>
      </c>
      <c r="BK154" s="296" t="str">
        <f t="shared" si="2"/>
        <v>216 - Capel St Mary CE Primary</v>
      </c>
    </row>
    <row r="155" spans="1:63" ht="15" x14ac:dyDescent="0.25">
      <c r="A155" s="304">
        <v>114</v>
      </c>
      <c r="B155" s="308">
        <v>124750</v>
      </c>
      <c r="C155" s="308">
        <v>9353113</v>
      </c>
      <c r="D155" s="309" t="s">
        <v>645</v>
      </c>
      <c r="E155" s="170">
        <v>122670</v>
      </c>
      <c r="F155" s="170">
        <v>0</v>
      </c>
      <c r="G155" s="170">
        <v>0</v>
      </c>
      <c r="H155" s="170">
        <v>3999.9999999999959</v>
      </c>
      <c r="I155" s="170">
        <v>0</v>
      </c>
      <c r="J155" s="170">
        <v>0</v>
      </c>
      <c r="K155" s="170">
        <v>0</v>
      </c>
      <c r="L155" s="170">
        <v>0</v>
      </c>
      <c r="M155" s="170">
        <v>0</v>
      </c>
      <c r="N155" s="170">
        <v>0</v>
      </c>
      <c r="O155" s="170">
        <v>0</v>
      </c>
      <c r="P155" s="170">
        <v>0</v>
      </c>
      <c r="Q155" s="170">
        <v>0</v>
      </c>
      <c r="R155" s="170">
        <v>0</v>
      </c>
      <c r="S155" s="170">
        <v>0</v>
      </c>
      <c r="T155" s="170">
        <v>0</v>
      </c>
      <c r="U155" s="170">
        <v>0</v>
      </c>
      <c r="V155" s="170">
        <v>1687.5</v>
      </c>
      <c r="W155" s="170">
        <v>0</v>
      </c>
      <c r="X155" s="170">
        <v>0</v>
      </c>
      <c r="Y155" s="170">
        <v>7686.2250000000085</v>
      </c>
      <c r="Z155" s="170">
        <v>0</v>
      </c>
      <c r="AA155" s="170">
        <v>0</v>
      </c>
      <c r="AB155" s="170">
        <v>0</v>
      </c>
      <c r="AC155" s="170">
        <v>114000</v>
      </c>
      <c r="AD155" s="170">
        <v>0</v>
      </c>
      <c r="AE155" s="170">
        <v>0</v>
      </c>
      <c r="AF155" s="170">
        <v>1000</v>
      </c>
      <c r="AG155" s="170">
        <v>2844.86</v>
      </c>
      <c r="AH155" s="170">
        <v>0</v>
      </c>
      <c r="AI155" s="170">
        <v>0</v>
      </c>
      <c r="AJ155" s="170">
        <v>0</v>
      </c>
      <c r="AK155" s="170">
        <v>0</v>
      </c>
      <c r="AL155" s="170">
        <v>0</v>
      </c>
      <c r="AM155" s="170">
        <v>0</v>
      </c>
      <c r="AN155" s="170">
        <v>0</v>
      </c>
      <c r="AO155" s="170">
        <v>122670</v>
      </c>
      <c r="AP155" s="170">
        <v>13373.725000000006</v>
      </c>
      <c r="AQ155" s="170">
        <v>117844.86</v>
      </c>
      <c r="AR155" s="170">
        <v>19684.025000000005</v>
      </c>
      <c r="AS155" s="310">
        <v>253888.58500000002</v>
      </c>
      <c r="AT155" s="170">
        <v>253888.58500000002</v>
      </c>
      <c r="AU155" s="170">
        <v>0</v>
      </c>
      <c r="AV155" s="170">
        <v>137043.72500000003</v>
      </c>
      <c r="AW155" s="170">
        <v>3045.4161111111121</v>
      </c>
      <c r="AX155" s="170">
        <v>3090.5602915089144</v>
      </c>
      <c r="AY155" s="171">
        <v>-1.4607118496226265E-2</v>
      </c>
      <c r="AZ155" s="171">
        <v>0</v>
      </c>
      <c r="BA155" s="170">
        <v>0</v>
      </c>
      <c r="BB155" s="310">
        <v>253888.58500000002</v>
      </c>
      <c r="BC155" s="310">
        <v>5641.9685555555561</v>
      </c>
      <c r="BD155" s="171">
        <v>-7.59397336869293E-2</v>
      </c>
      <c r="BE155" s="170">
        <v>-1361.6999999999998</v>
      </c>
      <c r="BF155" s="170">
        <v>252526.88500000001</v>
      </c>
      <c r="BG155" s="170">
        <v>-747.90000000000009</v>
      </c>
      <c r="BH155" s="170">
        <v>251778.98500000002</v>
      </c>
      <c r="BI155" s="311">
        <v>635.89413115232207</v>
      </c>
      <c r="BK155" s="296" t="str">
        <f t="shared" si="2"/>
        <v>114 - Worlingworth</v>
      </c>
    </row>
    <row r="156" spans="1:63" ht="15" x14ac:dyDescent="0.25">
      <c r="A156" s="304">
        <v>12</v>
      </c>
      <c r="B156" s="308">
        <v>124751</v>
      </c>
      <c r="C156" s="308">
        <v>9353114</v>
      </c>
      <c r="D156" s="309" t="s">
        <v>644</v>
      </c>
      <c r="E156" s="170">
        <v>537022</v>
      </c>
      <c r="F156" s="170">
        <v>0</v>
      </c>
      <c r="G156" s="170">
        <v>0</v>
      </c>
      <c r="H156" s="170">
        <v>4799.9999999999964</v>
      </c>
      <c r="I156" s="170">
        <v>0</v>
      </c>
      <c r="J156" s="170">
        <v>2702.6999999999994</v>
      </c>
      <c r="K156" s="170">
        <v>2457.0000000000023</v>
      </c>
      <c r="L156" s="170">
        <v>1119.3000000000009</v>
      </c>
      <c r="M156" s="170">
        <v>1164.8000000000011</v>
      </c>
      <c r="N156" s="170">
        <v>3726.4500000000035</v>
      </c>
      <c r="O156" s="170">
        <v>2921.1000000000026</v>
      </c>
      <c r="P156" s="170">
        <v>0</v>
      </c>
      <c r="Q156" s="170">
        <v>0</v>
      </c>
      <c r="R156" s="170">
        <v>0</v>
      </c>
      <c r="S156" s="170">
        <v>0</v>
      </c>
      <c r="T156" s="170">
        <v>0</v>
      </c>
      <c r="U156" s="170">
        <v>0</v>
      </c>
      <c r="V156" s="170">
        <v>1769.4610778443118</v>
      </c>
      <c r="W156" s="170">
        <v>0</v>
      </c>
      <c r="X156" s="170">
        <v>0</v>
      </c>
      <c r="Y156" s="170">
        <v>36362.633043659014</v>
      </c>
      <c r="Z156" s="170">
        <v>0</v>
      </c>
      <c r="AA156" s="170">
        <v>0</v>
      </c>
      <c r="AB156" s="170">
        <v>0</v>
      </c>
      <c r="AC156" s="170">
        <v>114000</v>
      </c>
      <c r="AD156" s="170">
        <v>0</v>
      </c>
      <c r="AE156" s="170">
        <v>0</v>
      </c>
      <c r="AF156" s="170">
        <v>0</v>
      </c>
      <c r="AG156" s="170">
        <v>18321.75</v>
      </c>
      <c r="AH156" s="170">
        <v>0</v>
      </c>
      <c r="AI156" s="170">
        <v>0</v>
      </c>
      <c r="AJ156" s="170">
        <v>0</v>
      </c>
      <c r="AK156" s="170">
        <v>0</v>
      </c>
      <c r="AL156" s="170">
        <v>0</v>
      </c>
      <c r="AM156" s="170">
        <v>0</v>
      </c>
      <c r="AN156" s="170">
        <v>0</v>
      </c>
      <c r="AO156" s="170">
        <v>537022</v>
      </c>
      <c r="AP156" s="170">
        <v>57023.444121503329</v>
      </c>
      <c r="AQ156" s="170">
        <v>132321.75</v>
      </c>
      <c r="AR156" s="170">
        <v>55806.108043659013</v>
      </c>
      <c r="AS156" s="310">
        <v>726367.19412150327</v>
      </c>
      <c r="AT156" s="170">
        <v>726367.19412150327</v>
      </c>
      <c r="AU156" s="170">
        <v>0</v>
      </c>
      <c r="AV156" s="170">
        <v>594045.44412150327</v>
      </c>
      <c r="AW156" s="170">
        <v>3015.4591072157527</v>
      </c>
      <c r="AX156" s="170">
        <v>3006.0977667347292</v>
      </c>
      <c r="AY156" s="171">
        <v>3.1141171071065745E-3</v>
      </c>
      <c r="AZ156" s="171">
        <v>0</v>
      </c>
      <c r="BA156" s="170">
        <v>0</v>
      </c>
      <c r="BB156" s="310">
        <v>726367.19412150327</v>
      </c>
      <c r="BC156" s="310">
        <v>3687.1431173680371</v>
      </c>
      <c r="BD156" s="171">
        <v>-1.8546876715458738E-2</v>
      </c>
      <c r="BE156" s="170">
        <v>-5961.2199999999993</v>
      </c>
      <c r="BF156" s="170">
        <v>720405.9741215033</v>
      </c>
      <c r="BG156" s="170">
        <v>-3274.1400000000003</v>
      </c>
      <c r="BH156" s="170">
        <v>717131.83412150329</v>
      </c>
      <c r="BI156" s="311">
        <v>2870.547021013982</v>
      </c>
      <c r="BK156" s="296" t="str">
        <f t="shared" si="2"/>
        <v>12 - Blundeston CEVCP School</v>
      </c>
    </row>
    <row r="157" spans="1:63" ht="15" x14ac:dyDescent="0.25">
      <c r="A157" s="304">
        <v>203</v>
      </c>
      <c r="B157" s="308">
        <v>124754</v>
      </c>
      <c r="C157" s="308">
        <v>9353117</v>
      </c>
      <c r="D157" s="309" t="s">
        <v>643</v>
      </c>
      <c r="E157" s="170">
        <v>149930</v>
      </c>
      <c r="F157" s="170">
        <v>0</v>
      </c>
      <c r="G157" s="170">
        <v>0</v>
      </c>
      <c r="H157" s="170">
        <v>800.00000000000068</v>
      </c>
      <c r="I157" s="170">
        <v>0</v>
      </c>
      <c r="J157" s="170">
        <v>0</v>
      </c>
      <c r="K157" s="170">
        <v>1474.1999999999989</v>
      </c>
      <c r="L157" s="170">
        <v>2238.6000000000017</v>
      </c>
      <c r="M157" s="170">
        <v>2329.6000000000022</v>
      </c>
      <c r="N157" s="170">
        <v>0</v>
      </c>
      <c r="O157" s="170">
        <v>0</v>
      </c>
      <c r="P157" s="170">
        <v>0</v>
      </c>
      <c r="Q157" s="170">
        <v>0</v>
      </c>
      <c r="R157" s="170">
        <v>0</v>
      </c>
      <c r="S157" s="170">
        <v>0</v>
      </c>
      <c r="T157" s="170">
        <v>0</v>
      </c>
      <c r="U157" s="170">
        <v>0</v>
      </c>
      <c r="V157" s="170">
        <v>0</v>
      </c>
      <c r="W157" s="170">
        <v>0</v>
      </c>
      <c r="X157" s="170">
        <v>0</v>
      </c>
      <c r="Y157" s="170">
        <v>10241.575075987836</v>
      </c>
      <c r="Z157" s="170">
        <v>0</v>
      </c>
      <c r="AA157" s="170">
        <v>0</v>
      </c>
      <c r="AB157" s="170">
        <v>0</v>
      </c>
      <c r="AC157" s="170">
        <v>114000</v>
      </c>
      <c r="AD157" s="170">
        <v>0</v>
      </c>
      <c r="AE157" s="170">
        <v>0</v>
      </c>
      <c r="AF157" s="170">
        <v>1000</v>
      </c>
      <c r="AG157" s="170">
        <v>4383.87</v>
      </c>
      <c r="AH157" s="170">
        <v>0</v>
      </c>
      <c r="AI157" s="170">
        <v>0</v>
      </c>
      <c r="AJ157" s="170">
        <v>0</v>
      </c>
      <c r="AK157" s="170">
        <v>0</v>
      </c>
      <c r="AL157" s="170">
        <v>0</v>
      </c>
      <c r="AM157" s="170">
        <v>0</v>
      </c>
      <c r="AN157" s="170">
        <v>0</v>
      </c>
      <c r="AO157" s="170">
        <v>149930</v>
      </c>
      <c r="AP157" s="170">
        <v>17083.975075987837</v>
      </c>
      <c r="AQ157" s="170">
        <v>119383.87</v>
      </c>
      <c r="AR157" s="170">
        <v>23660.575075987836</v>
      </c>
      <c r="AS157" s="310">
        <v>286397.84507598786</v>
      </c>
      <c r="AT157" s="170">
        <v>286397.84507598786</v>
      </c>
      <c r="AU157" s="170">
        <v>0</v>
      </c>
      <c r="AV157" s="170">
        <v>168013.97507598787</v>
      </c>
      <c r="AW157" s="170">
        <v>3054.7995468361432</v>
      </c>
      <c r="AX157" s="170">
        <v>3053.638108936455</v>
      </c>
      <c r="AY157" s="171">
        <v>3.8034562651328556E-4</v>
      </c>
      <c r="AZ157" s="171">
        <v>0</v>
      </c>
      <c r="BA157" s="170">
        <v>0</v>
      </c>
      <c r="BB157" s="310">
        <v>286397.84507598786</v>
      </c>
      <c r="BC157" s="310">
        <v>5207.2335468361425</v>
      </c>
      <c r="BD157" s="171">
        <v>-0.13694124311873301</v>
      </c>
      <c r="BE157" s="170">
        <v>-1664.3</v>
      </c>
      <c r="BF157" s="170">
        <v>284733.54507598787</v>
      </c>
      <c r="BG157" s="170">
        <v>-914.1</v>
      </c>
      <c r="BH157" s="170">
        <v>283819.4450759879</v>
      </c>
      <c r="BI157" s="311">
        <v>644.40744254182653</v>
      </c>
      <c r="BK157" s="296" t="str">
        <f t="shared" si="2"/>
        <v>203 - Bentley CEVCP</v>
      </c>
    </row>
    <row r="158" spans="1:63" ht="15" x14ac:dyDescent="0.25">
      <c r="A158" s="304">
        <v>217</v>
      </c>
      <c r="B158" s="308">
        <v>124755</v>
      </c>
      <c r="C158" s="308">
        <v>9353121</v>
      </c>
      <c r="D158" s="309" t="s">
        <v>272</v>
      </c>
      <c r="E158" s="170">
        <v>297134</v>
      </c>
      <c r="F158" s="170">
        <v>0</v>
      </c>
      <c r="G158" s="170">
        <v>0</v>
      </c>
      <c r="H158" s="170">
        <v>4000.0000000000027</v>
      </c>
      <c r="I158" s="170">
        <v>0</v>
      </c>
      <c r="J158" s="170">
        <v>0</v>
      </c>
      <c r="K158" s="170">
        <v>1965.599999999999</v>
      </c>
      <c r="L158" s="170">
        <v>7835.0999999999949</v>
      </c>
      <c r="M158" s="170">
        <v>3494.3999999999983</v>
      </c>
      <c r="N158" s="170">
        <v>1242.150000000001</v>
      </c>
      <c r="O158" s="170">
        <v>0</v>
      </c>
      <c r="P158" s="170">
        <v>0</v>
      </c>
      <c r="Q158" s="170">
        <v>0</v>
      </c>
      <c r="R158" s="170">
        <v>0</v>
      </c>
      <c r="S158" s="170">
        <v>0</v>
      </c>
      <c r="T158" s="170">
        <v>0</v>
      </c>
      <c r="U158" s="170">
        <v>0</v>
      </c>
      <c r="V158" s="170">
        <v>0</v>
      </c>
      <c r="W158" s="170">
        <v>0</v>
      </c>
      <c r="X158" s="170">
        <v>0</v>
      </c>
      <c r="Y158" s="170">
        <v>16301.566515837088</v>
      </c>
      <c r="Z158" s="170">
        <v>0</v>
      </c>
      <c r="AA158" s="170">
        <v>0</v>
      </c>
      <c r="AB158" s="170">
        <v>0</v>
      </c>
      <c r="AC158" s="170">
        <v>114000</v>
      </c>
      <c r="AD158" s="170">
        <v>0</v>
      </c>
      <c r="AE158" s="170">
        <v>0</v>
      </c>
      <c r="AF158" s="170">
        <v>0</v>
      </c>
      <c r="AG158" s="170">
        <v>6179.39</v>
      </c>
      <c r="AH158" s="170">
        <v>0</v>
      </c>
      <c r="AI158" s="170">
        <v>0</v>
      </c>
      <c r="AJ158" s="170">
        <v>0</v>
      </c>
      <c r="AK158" s="170">
        <v>0</v>
      </c>
      <c r="AL158" s="170">
        <v>0</v>
      </c>
      <c r="AM158" s="170">
        <v>0</v>
      </c>
      <c r="AN158" s="170">
        <v>0</v>
      </c>
      <c r="AO158" s="170">
        <v>297134</v>
      </c>
      <c r="AP158" s="170">
        <v>34838.816515837083</v>
      </c>
      <c r="AQ158" s="170">
        <v>120179.39</v>
      </c>
      <c r="AR158" s="170">
        <v>35567.991515837086</v>
      </c>
      <c r="AS158" s="310">
        <v>452152.20651583711</v>
      </c>
      <c r="AT158" s="170">
        <v>452152.20651583711</v>
      </c>
      <c r="AU158" s="170">
        <v>0</v>
      </c>
      <c r="AV158" s="170">
        <v>331972.8165158371</v>
      </c>
      <c r="AW158" s="170">
        <v>3045.6221698700651</v>
      </c>
      <c r="AX158" s="170">
        <v>3047.0542817983801</v>
      </c>
      <c r="AY158" s="171">
        <v>-4.6999882373927266E-4</v>
      </c>
      <c r="AZ158" s="171">
        <v>0</v>
      </c>
      <c r="BA158" s="170">
        <v>0</v>
      </c>
      <c r="BB158" s="310">
        <v>452152.20651583711</v>
      </c>
      <c r="BC158" s="310">
        <v>4148.1853808792393</v>
      </c>
      <c r="BD158" s="171">
        <v>2.0072408349698145E-2</v>
      </c>
      <c r="BE158" s="170">
        <v>-3298.3399999999997</v>
      </c>
      <c r="BF158" s="170">
        <v>448853.86651583709</v>
      </c>
      <c r="BG158" s="170">
        <v>-1811.5800000000002</v>
      </c>
      <c r="BH158" s="170">
        <v>447042.28651583707</v>
      </c>
      <c r="BI158" s="311">
        <v>1929.0541841944341</v>
      </c>
      <c r="BK158" s="296" t="str">
        <f t="shared" si="2"/>
        <v>217 - Chelmondiston CEVCP School</v>
      </c>
    </row>
    <row r="159" spans="1:63" ht="15" x14ac:dyDescent="0.25">
      <c r="A159" s="304">
        <v>496</v>
      </c>
      <c r="B159" s="308">
        <v>124756</v>
      </c>
      <c r="C159" s="308">
        <v>9353123</v>
      </c>
      <c r="D159" s="309" t="s">
        <v>642</v>
      </c>
      <c r="E159" s="170">
        <v>531570</v>
      </c>
      <c r="F159" s="170">
        <v>0</v>
      </c>
      <c r="G159" s="170">
        <v>0</v>
      </c>
      <c r="H159" s="170">
        <v>4799.9999999999973</v>
      </c>
      <c r="I159" s="170">
        <v>0</v>
      </c>
      <c r="J159" s="170">
        <v>150.15000000000006</v>
      </c>
      <c r="K159" s="170">
        <v>491.40000000000026</v>
      </c>
      <c r="L159" s="170">
        <v>0</v>
      </c>
      <c r="M159" s="170">
        <v>0</v>
      </c>
      <c r="N159" s="170">
        <v>0</v>
      </c>
      <c r="O159" s="170">
        <v>0</v>
      </c>
      <c r="P159" s="170">
        <v>0</v>
      </c>
      <c r="Q159" s="170">
        <v>0</v>
      </c>
      <c r="R159" s="170">
        <v>0</v>
      </c>
      <c r="S159" s="170">
        <v>0</v>
      </c>
      <c r="T159" s="170">
        <v>0</v>
      </c>
      <c r="U159" s="170">
        <v>0</v>
      </c>
      <c r="V159" s="170">
        <v>0</v>
      </c>
      <c r="W159" s="170">
        <v>0</v>
      </c>
      <c r="X159" s="170">
        <v>0</v>
      </c>
      <c r="Y159" s="170">
        <v>31589.810857064604</v>
      </c>
      <c r="Z159" s="170">
        <v>0</v>
      </c>
      <c r="AA159" s="170">
        <v>0</v>
      </c>
      <c r="AB159" s="170">
        <v>0</v>
      </c>
      <c r="AC159" s="170">
        <v>114000</v>
      </c>
      <c r="AD159" s="170">
        <v>0</v>
      </c>
      <c r="AE159" s="170">
        <v>0</v>
      </c>
      <c r="AF159" s="170">
        <v>1000</v>
      </c>
      <c r="AG159" s="170">
        <v>6062.8</v>
      </c>
      <c r="AH159" s="170">
        <v>0</v>
      </c>
      <c r="AI159" s="170">
        <v>0</v>
      </c>
      <c r="AJ159" s="170">
        <v>0</v>
      </c>
      <c r="AK159" s="170">
        <v>0</v>
      </c>
      <c r="AL159" s="170">
        <v>0</v>
      </c>
      <c r="AM159" s="170">
        <v>0</v>
      </c>
      <c r="AN159" s="170">
        <v>0</v>
      </c>
      <c r="AO159" s="170">
        <v>531570</v>
      </c>
      <c r="AP159" s="170">
        <v>37031.360857064603</v>
      </c>
      <c r="AQ159" s="170">
        <v>121062.8</v>
      </c>
      <c r="AR159" s="170">
        <v>44308.385857064597</v>
      </c>
      <c r="AS159" s="310">
        <v>689664.16085706465</v>
      </c>
      <c r="AT159" s="170">
        <v>689664.16085706465</v>
      </c>
      <c r="AU159" s="170">
        <v>0</v>
      </c>
      <c r="AV159" s="170">
        <v>569601.3608570646</v>
      </c>
      <c r="AW159" s="170">
        <v>2921.0326197798186</v>
      </c>
      <c r="AX159" s="170">
        <v>2916.4275146881673</v>
      </c>
      <c r="AY159" s="171">
        <v>1.5790226461855441E-3</v>
      </c>
      <c r="AZ159" s="171">
        <v>0</v>
      </c>
      <c r="BA159" s="170">
        <v>0</v>
      </c>
      <c r="BB159" s="310">
        <v>689664.16085706465</v>
      </c>
      <c r="BC159" s="310">
        <v>3536.7392864464855</v>
      </c>
      <c r="BD159" s="171">
        <v>-5.159387032164342E-3</v>
      </c>
      <c r="BE159" s="170">
        <v>-5900.7</v>
      </c>
      <c r="BF159" s="170">
        <v>683763.4608570647</v>
      </c>
      <c r="BG159" s="170">
        <v>-3240.9</v>
      </c>
      <c r="BH159" s="170">
        <v>680522.56085706467</v>
      </c>
      <c r="BI159" s="311">
        <v>2969.5557651836643</v>
      </c>
      <c r="BK159" s="296" t="str">
        <f t="shared" si="2"/>
        <v>496 - Rougham Primary School</v>
      </c>
    </row>
    <row r="160" spans="1:63" ht="15" x14ac:dyDescent="0.25">
      <c r="A160" s="304">
        <v>507</v>
      </c>
      <c r="B160" s="308">
        <v>124757</v>
      </c>
      <c r="C160" s="308">
        <v>9353124</v>
      </c>
      <c r="D160" s="309" t="s">
        <v>449</v>
      </c>
      <c r="E160" s="170">
        <v>575186</v>
      </c>
      <c r="F160" s="170">
        <v>0</v>
      </c>
      <c r="G160" s="170">
        <v>0</v>
      </c>
      <c r="H160" s="170">
        <v>9499.5670995671371</v>
      </c>
      <c r="I160" s="170">
        <v>0</v>
      </c>
      <c r="J160" s="170">
        <v>4800.2500000000155</v>
      </c>
      <c r="K160" s="170">
        <v>3590.8363636363601</v>
      </c>
      <c r="L160" s="170">
        <v>14313.472727272725</v>
      </c>
      <c r="M160" s="170">
        <v>7447.6606060606055</v>
      </c>
      <c r="N160" s="170">
        <v>2269.2090909090916</v>
      </c>
      <c r="O160" s="170">
        <v>0</v>
      </c>
      <c r="P160" s="170">
        <v>0</v>
      </c>
      <c r="Q160" s="170">
        <v>0</v>
      </c>
      <c r="R160" s="170">
        <v>0</v>
      </c>
      <c r="S160" s="170">
        <v>0</v>
      </c>
      <c r="T160" s="170">
        <v>0</v>
      </c>
      <c r="U160" s="170">
        <v>0</v>
      </c>
      <c r="V160" s="170">
        <v>1566.8316831683167</v>
      </c>
      <c r="W160" s="170">
        <v>0</v>
      </c>
      <c r="X160" s="170">
        <v>803.18930041152271</v>
      </c>
      <c r="Y160" s="170">
        <v>38972.304406318537</v>
      </c>
      <c r="Z160" s="170">
        <v>0</v>
      </c>
      <c r="AA160" s="170">
        <v>0</v>
      </c>
      <c r="AB160" s="170">
        <v>0</v>
      </c>
      <c r="AC160" s="170">
        <v>114000</v>
      </c>
      <c r="AD160" s="170">
        <v>0</v>
      </c>
      <c r="AE160" s="170">
        <v>0</v>
      </c>
      <c r="AF160" s="170">
        <v>0</v>
      </c>
      <c r="AG160" s="170">
        <v>23351.25</v>
      </c>
      <c r="AH160" s="170">
        <v>0</v>
      </c>
      <c r="AI160" s="170">
        <v>0</v>
      </c>
      <c r="AJ160" s="170">
        <v>0</v>
      </c>
      <c r="AK160" s="170">
        <v>0</v>
      </c>
      <c r="AL160" s="170">
        <v>0</v>
      </c>
      <c r="AM160" s="170">
        <v>0</v>
      </c>
      <c r="AN160" s="170">
        <v>0</v>
      </c>
      <c r="AO160" s="170">
        <v>575186</v>
      </c>
      <c r="AP160" s="170">
        <v>83263.321277344308</v>
      </c>
      <c r="AQ160" s="170">
        <v>137351.25</v>
      </c>
      <c r="AR160" s="170">
        <v>69930.602350041503</v>
      </c>
      <c r="AS160" s="310">
        <v>795800.57127734437</v>
      </c>
      <c r="AT160" s="170">
        <v>795800.57127734437</v>
      </c>
      <c r="AU160" s="170">
        <v>0</v>
      </c>
      <c r="AV160" s="170">
        <v>658449.32127734437</v>
      </c>
      <c r="AW160" s="170">
        <v>3120.6128970490254</v>
      </c>
      <c r="AX160" s="170">
        <v>3402.6826167362406</v>
      </c>
      <c r="AY160" s="171">
        <v>-8.2896276690586176E-2</v>
      </c>
      <c r="AZ160" s="171">
        <v>6.7896276690586177E-2</v>
      </c>
      <c r="BA160" s="170">
        <v>48747.220372032207</v>
      </c>
      <c r="BB160" s="310">
        <v>844547.79164937662</v>
      </c>
      <c r="BC160" s="310">
        <v>4002.5961689543915</v>
      </c>
      <c r="BD160" s="171">
        <v>-8.7006216649815338E-3</v>
      </c>
      <c r="BE160" s="170">
        <v>-6384.86</v>
      </c>
      <c r="BF160" s="170">
        <v>838162.93164937664</v>
      </c>
      <c r="BG160" s="170">
        <v>-3506.82</v>
      </c>
      <c r="BH160" s="170">
        <v>834656.11164937669</v>
      </c>
      <c r="BI160" s="311">
        <v>4021.1701510821354</v>
      </c>
      <c r="BK160" s="296" t="str">
        <f t="shared" si="2"/>
        <v>507 - St Gregory CEVCP School</v>
      </c>
    </row>
    <row r="161" spans="1:63" ht="15" x14ac:dyDescent="0.25">
      <c r="A161" s="304">
        <v>17</v>
      </c>
      <c r="B161" s="308">
        <v>124758</v>
      </c>
      <c r="C161" s="308">
        <v>9353125</v>
      </c>
      <c r="D161" s="309" t="s">
        <v>641</v>
      </c>
      <c r="E161" s="170">
        <v>490680</v>
      </c>
      <c r="F161" s="170">
        <v>0</v>
      </c>
      <c r="G161" s="170">
        <v>0</v>
      </c>
      <c r="H161" s="170">
        <v>7600.0000000000309</v>
      </c>
      <c r="I161" s="170">
        <v>0</v>
      </c>
      <c r="J161" s="170">
        <v>0</v>
      </c>
      <c r="K161" s="170">
        <v>0</v>
      </c>
      <c r="L161" s="170">
        <v>0</v>
      </c>
      <c r="M161" s="170">
        <v>0</v>
      </c>
      <c r="N161" s="170">
        <v>0</v>
      </c>
      <c r="O161" s="170">
        <v>0</v>
      </c>
      <c r="P161" s="170">
        <v>0</v>
      </c>
      <c r="Q161" s="170">
        <v>0</v>
      </c>
      <c r="R161" s="170">
        <v>0</v>
      </c>
      <c r="S161" s="170">
        <v>0</v>
      </c>
      <c r="T161" s="170">
        <v>0</v>
      </c>
      <c r="U161" s="170">
        <v>0</v>
      </c>
      <c r="V161" s="170">
        <v>0</v>
      </c>
      <c r="W161" s="170">
        <v>0</v>
      </c>
      <c r="X161" s="170">
        <v>0</v>
      </c>
      <c r="Y161" s="170">
        <v>33379.777894736791</v>
      </c>
      <c r="Z161" s="170">
        <v>0</v>
      </c>
      <c r="AA161" s="170">
        <v>0</v>
      </c>
      <c r="AB161" s="170">
        <v>0</v>
      </c>
      <c r="AC161" s="170">
        <v>114000</v>
      </c>
      <c r="AD161" s="170">
        <v>0</v>
      </c>
      <c r="AE161" s="170">
        <v>0</v>
      </c>
      <c r="AF161" s="170">
        <v>0</v>
      </c>
      <c r="AG161" s="170">
        <v>22153.75</v>
      </c>
      <c r="AH161" s="170">
        <v>0</v>
      </c>
      <c r="AI161" s="170">
        <v>0</v>
      </c>
      <c r="AJ161" s="170">
        <v>0</v>
      </c>
      <c r="AK161" s="170">
        <v>0</v>
      </c>
      <c r="AL161" s="170">
        <v>0</v>
      </c>
      <c r="AM161" s="170">
        <v>0</v>
      </c>
      <c r="AN161" s="170">
        <v>0</v>
      </c>
      <c r="AO161" s="170">
        <v>490680</v>
      </c>
      <c r="AP161" s="170">
        <v>40979.777894736821</v>
      </c>
      <c r="AQ161" s="170">
        <v>136153.75</v>
      </c>
      <c r="AR161" s="170">
        <v>47177.577894736809</v>
      </c>
      <c r="AS161" s="310">
        <v>667813.52789473685</v>
      </c>
      <c r="AT161" s="170">
        <v>667813.52789473685</v>
      </c>
      <c r="AU161" s="170">
        <v>0</v>
      </c>
      <c r="AV161" s="170">
        <v>531659.77789473685</v>
      </c>
      <c r="AW161" s="170">
        <v>2953.665432748538</v>
      </c>
      <c r="AX161" s="170">
        <v>2912.1129191759073</v>
      </c>
      <c r="AY161" s="171">
        <v>1.4268853827409118E-2</v>
      </c>
      <c r="AZ161" s="171">
        <v>-8.7588538274091174E-3</v>
      </c>
      <c r="BA161" s="170">
        <v>-4591.2188498348578</v>
      </c>
      <c r="BB161" s="310">
        <v>663222.30904490198</v>
      </c>
      <c r="BC161" s="310">
        <v>3684.5683835827886</v>
      </c>
      <c r="BD161" s="171">
        <v>-1.0564105444884175E-2</v>
      </c>
      <c r="BE161" s="170">
        <v>-5446.7999999999993</v>
      </c>
      <c r="BF161" s="170">
        <v>657775.50904490193</v>
      </c>
      <c r="BG161" s="170">
        <v>-2991.6000000000004</v>
      </c>
      <c r="BH161" s="170">
        <v>654783.90904490196</v>
      </c>
      <c r="BI161" s="311">
        <v>2642.528301743926</v>
      </c>
      <c r="BK161" s="296" t="str">
        <f t="shared" si="2"/>
        <v>17 - Botesdale</v>
      </c>
    </row>
    <row r="162" spans="1:63" ht="15" x14ac:dyDescent="0.25">
      <c r="A162" s="304">
        <v>481</v>
      </c>
      <c r="B162" s="308">
        <v>124761</v>
      </c>
      <c r="C162" s="308">
        <v>9353305</v>
      </c>
      <c r="D162" s="309" t="s">
        <v>640</v>
      </c>
      <c r="E162" s="170">
        <v>531570</v>
      </c>
      <c r="F162" s="170">
        <v>0</v>
      </c>
      <c r="G162" s="170">
        <v>0</v>
      </c>
      <c r="H162" s="170">
        <v>5999.9999999999982</v>
      </c>
      <c r="I162" s="170">
        <v>0</v>
      </c>
      <c r="J162" s="170">
        <v>3303.3000000000056</v>
      </c>
      <c r="K162" s="170">
        <v>0</v>
      </c>
      <c r="L162" s="170">
        <v>0</v>
      </c>
      <c r="M162" s="170">
        <v>0</v>
      </c>
      <c r="N162" s="170">
        <v>0</v>
      </c>
      <c r="O162" s="170">
        <v>0</v>
      </c>
      <c r="P162" s="170">
        <v>0</v>
      </c>
      <c r="Q162" s="170">
        <v>0</v>
      </c>
      <c r="R162" s="170">
        <v>0</v>
      </c>
      <c r="S162" s="170">
        <v>0</v>
      </c>
      <c r="T162" s="170">
        <v>0</v>
      </c>
      <c r="U162" s="170">
        <v>0</v>
      </c>
      <c r="V162" s="170">
        <v>12409.090909090903</v>
      </c>
      <c r="W162" s="170">
        <v>0</v>
      </c>
      <c r="X162" s="170">
        <v>915.60913705583755</v>
      </c>
      <c r="Y162" s="170">
        <v>43227.16899708956</v>
      </c>
      <c r="Z162" s="170">
        <v>0</v>
      </c>
      <c r="AA162" s="170">
        <v>0</v>
      </c>
      <c r="AB162" s="170">
        <v>0</v>
      </c>
      <c r="AC162" s="170">
        <v>114000</v>
      </c>
      <c r="AD162" s="170">
        <v>0</v>
      </c>
      <c r="AE162" s="170">
        <v>0</v>
      </c>
      <c r="AF162" s="170">
        <v>0</v>
      </c>
      <c r="AG162" s="170">
        <v>2275.25</v>
      </c>
      <c r="AH162" s="170">
        <v>0</v>
      </c>
      <c r="AI162" s="170">
        <v>0</v>
      </c>
      <c r="AJ162" s="170">
        <v>0</v>
      </c>
      <c r="AK162" s="170">
        <v>0</v>
      </c>
      <c r="AL162" s="170">
        <v>0</v>
      </c>
      <c r="AM162" s="170">
        <v>0</v>
      </c>
      <c r="AN162" s="170">
        <v>0</v>
      </c>
      <c r="AO162" s="170">
        <v>531570</v>
      </c>
      <c r="AP162" s="170">
        <v>65855.16904323631</v>
      </c>
      <c r="AQ162" s="170">
        <v>116275.25</v>
      </c>
      <c r="AR162" s="170">
        <v>57876.618997089565</v>
      </c>
      <c r="AS162" s="310">
        <v>713700.4190432363</v>
      </c>
      <c r="AT162" s="170">
        <v>713700.41904323641</v>
      </c>
      <c r="AU162" s="170">
        <v>0</v>
      </c>
      <c r="AV162" s="170">
        <v>597425.1690432363</v>
      </c>
      <c r="AW162" s="170">
        <v>3063.7188156063398</v>
      </c>
      <c r="AX162" s="170">
        <v>3223.514739570026</v>
      </c>
      <c r="AY162" s="171">
        <v>-4.9571953868280068E-2</v>
      </c>
      <c r="AZ162" s="171">
        <v>3.4571953868280068E-2</v>
      </c>
      <c r="BA162" s="170">
        <v>21731.424559676478</v>
      </c>
      <c r="BB162" s="310">
        <v>735431.84360291273</v>
      </c>
      <c r="BC162" s="310">
        <v>3771.4453518098089</v>
      </c>
      <c r="BD162" s="171">
        <v>-1.1086652249100215E-2</v>
      </c>
      <c r="BE162" s="170">
        <v>-5900.7</v>
      </c>
      <c r="BF162" s="170">
        <v>729531.14360291278</v>
      </c>
      <c r="BG162" s="170">
        <v>-3240.9</v>
      </c>
      <c r="BH162" s="170">
        <v>726290.24360291276</v>
      </c>
      <c r="BI162" s="311">
        <v>3452.3012672846994</v>
      </c>
      <c r="BK162" s="296" t="str">
        <f t="shared" si="2"/>
        <v>481 - All Saints CEVA Primary</v>
      </c>
    </row>
    <row r="163" spans="1:63" ht="15" x14ac:dyDescent="0.25">
      <c r="A163" s="304">
        <v>421</v>
      </c>
      <c r="B163" s="308">
        <v>124762</v>
      </c>
      <c r="C163" s="308">
        <v>9353308</v>
      </c>
      <c r="D163" s="309" t="s">
        <v>639</v>
      </c>
      <c r="E163" s="170">
        <v>736020</v>
      </c>
      <c r="F163" s="170">
        <v>0</v>
      </c>
      <c r="G163" s="170">
        <v>0</v>
      </c>
      <c r="H163" s="170">
        <v>12800.000000000051</v>
      </c>
      <c r="I163" s="170">
        <v>0</v>
      </c>
      <c r="J163" s="170">
        <v>5555.5499999999993</v>
      </c>
      <c r="K163" s="170">
        <v>0</v>
      </c>
      <c r="L163" s="170">
        <v>7835.0999999999922</v>
      </c>
      <c r="M163" s="170">
        <v>0</v>
      </c>
      <c r="N163" s="170">
        <v>0</v>
      </c>
      <c r="O163" s="170">
        <v>0</v>
      </c>
      <c r="P163" s="170">
        <v>0</v>
      </c>
      <c r="Q163" s="170">
        <v>0</v>
      </c>
      <c r="R163" s="170">
        <v>0</v>
      </c>
      <c r="S163" s="170">
        <v>0</v>
      </c>
      <c r="T163" s="170">
        <v>0</v>
      </c>
      <c r="U163" s="170">
        <v>0</v>
      </c>
      <c r="V163" s="170">
        <v>12599.999999999995</v>
      </c>
      <c r="W163" s="170">
        <v>0</v>
      </c>
      <c r="X163" s="170">
        <v>0</v>
      </c>
      <c r="Y163" s="170">
        <v>56893.030530612217</v>
      </c>
      <c r="Z163" s="170">
        <v>0</v>
      </c>
      <c r="AA163" s="170">
        <v>0</v>
      </c>
      <c r="AB163" s="170">
        <v>0</v>
      </c>
      <c r="AC163" s="170">
        <v>114000</v>
      </c>
      <c r="AD163" s="170">
        <v>0</v>
      </c>
      <c r="AE163" s="170">
        <v>0</v>
      </c>
      <c r="AF163" s="170">
        <v>0</v>
      </c>
      <c r="AG163" s="170">
        <v>2083.65</v>
      </c>
      <c r="AH163" s="170">
        <v>0</v>
      </c>
      <c r="AI163" s="170">
        <v>0</v>
      </c>
      <c r="AJ163" s="170">
        <v>0</v>
      </c>
      <c r="AK163" s="170">
        <v>0</v>
      </c>
      <c r="AL163" s="170">
        <v>0</v>
      </c>
      <c r="AM163" s="170">
        <v>0</v>
      </c>
      <c r="AN163" s="170">
        <v>0</v>
      </c>
      <c r="AO163" s="170">
        <v>736020</v>
      </c>
      <c r="AP163" s="170">
        <v>95683.680530612255</v>
      </c>
      <c r="AQ163" s="170">
        <v>116083.65</v>
      </c>
      <c r="AR163" s="170">
        <v>79986.155530612246</v>
      </c>
      <c r="AS163" s="310">
        <v>947787.33053061226</v>
      </c>
      <c r="AT163" s="170">
        <v>947787.33053061226</v>
      </c>
      <c r="AU163" s="170">
        <v>0</v>
      </c>
      <c r="AV163" s="170">
        <v>831703.68053061224</v>
      </c>
      <c r="AW163" s="170">
        <v>3080.3840019652307</v>
      </c>
      <c r="AX163" s="170">
        <v>3070.1047576662259</v>
      </c>
      <c r="AY163" s="171">
        <v>3.3481737954827117E-3</v>
      </c>
      <c r="AZ163" s="171">
        <v>0</v>
      </c>
      <c r="BA163" s="170">
        <v>0</v>
      </c>
      <c r="BB163" s="310">
        <v>947787.33053061226</v>
      </c>
      <c r="BC163" s="310">
        <v>3510.3234464096749</v>
      </c>
      <c r="BD163" s="171">
        <v>-7.1691105293342217E-3</v>
      </c>
      <c r="BE163" s="170">
        <v>-8170.2</v>
      </c>
      <c r="BF163" s="170">
        <v>939617.13053061231</v>
      </c>
      <c r="BG163" s="170">
        <v>-4487.4000000000005</v>
      </c>
      <c r="BH163" s="170">
        <v>935129.73053061229</v>
      </c>
      <c r="BI163" s="311">
        <v>4186.9399432805885</v>
      </c>
      <c r="BK163" s="296" t="str">
        <f t="shared" si="2"/>
        <v>421 - St.Edmundsbury CEVA Primary School</v>
      </c>
    </row>
    <row r="164" spans="1:63" ht="15" x14ac:dyDescent="0.25">
      <c r="A164" s="304">
        <v>509</v>
      </c>
      <c r="B164" s="308">
        <v>124763</v>
      </c>
      <c r="C164" s="308">
        <v>9353310</v>
      </c>
      <c r="D164" s="309" t="s">
        <v>638</v>
      </c>
      <c r="E164" s="170">
        <v>368010</v>
      </c>
      <c r="F164" s="170">
        <v>0</v>
      </c>
      <c r="G164" s="170">
        <v>0</v>
      </c>
      <c r="H164" s="170">
        <v>4000.0000000000014</v>
      </c>
      <c r="I164" s="170">
        <v>0</v>
      </c>
      <c r="J164" s="170">
        <v>3303.3000000000011</v>
      </c>
      <c r="K164" s="170">
        <v>982.79999999999905</v>
      </c>
      <c r="L164" s="170">
        <v>11193.000000000004</v>
      </c>
      <c r="M164" s="170">
        <v>9318.4000000000051</v>
      </c>
      <c r="N164" s="170">
        <v>0</v>
      </c>
      <c r="O164" s="170">
        <v>0</v>
      </c>
      <c r="P164" s="170">
        <v>0</v>
      </c>
      <c r="Q164" s="170">
        <v>0</v>
      </c>
      <c r="R164" s="170">
        <v>0</v>
      </c>
      <c r="S164" s="170">
        <v>0</v>
      </c>
      <c r="T164" s="170">
        <v>0</v>
      </c>
      <c r="U164" s="170">
        <v>0</v>
      </c>
      <c r="V164" s="170">
        <v>3648.6486486486456</v>
      </c>
      <c r="W164" s="170">
        <v>0</v>
      </c>
      <c r="X164" s="170">
        <v>0</v>
      </c>
      <c r="Y164" s="170">
        <v>27371.395888846608</v>
      </c>
      <c r="Z164" s="170">
        <v>0</v>
      </c>
      <c r="AA164" s="170">
        <v>0</v>
      </c>
      <c r="AB164" s="170">
        <v>0</v>
      </c>
      <c r="AC164" s="170">
        <v>114000</v>
      </c>
      <c r="AD164" s="170">
        <v>0</v>
      </c>
      <c r="AE164" s="170">
        <v>0</v>
      </c>
      <c r="AF164" s="170">
        <v>0</v>
      </c>
      <c r="AG164" s="170">
        <v>1580.7</v>
      </c>
      <c r="AH164" s="170">
        <v>0</v>
      </c>
      <c r="AI164" s="170">
        <v>0</v>
      </c>
      <c r="AJ164" s="170">
        <v>0</v>
      </c>
      <c r="AK164" s="170">
        <v>0</v>
      </c>
      <c r="AL164" s="170">
        <v>0</v>
      </c>
      <c r="AM164" s="170">
        <v>0</v>
      </c>
      <c r="AN164" s="170">
        <v>0</v>
      </c>
      <c r="AO164" s="170">
        <v>368010</v>
      </c>
      <c r="AP164" s="170">
        <v>59817.544537495269</v>
      </c>
      <c r="AQ164" s="170">
        <v>115580.7</v>
      </c>
      <c r="AR164" s="170">
        <v>51767.945888846618</v>
      </c>
      <c r="AS164" s="310">
        <v>543408.24453749519</v>
      </c>
      <c r="AT164" s="170">
        <v>543408.24453749519</v>
      </c>
      <c r="AU164" s="170">
        <v>0</v>
      </c>
      <c r="AV164" s="170">
        <v>427827.54453749518</v>
      </c>
      <c r="AW164" s="170">
        <v>3169.0929224999645</v>
      </c>
      <c r="AX164" s="170">
        <v>3204.5170520921502</v>
      </c>
      <c r="AY164" s="171">
        <v>-1.1054436289879654E-2</v>
      </c>
      <c r="AZ164" s="171">
        <v>0</v>
      </c>
      <c r="BA164" s="170">
        <v>0</v>
      </c>
      <c r="BB164" s="310">
        <v>543408.24453749519</v>
      </c>
      <c r="BC164" s="310">
        <v>4025.2462558332977</v>
      </c>
      <c r="BD164" s="171">
        <v>-8.4122680886531409E-3</v>
      </c>
      <c r="BE164" s="170">
        <v>-4085.1</v>
      </c>
      <c r="BF164" s="170">
        <v>539323.14453749522</v>
      </c>
      <c r="BG164" s="170">
        <v>-2243.7000000000003</v>
      </c>
      <c r="BH164" s="170">
        <v>537079.44453749526</v>
      </c>
      <c r="BI164" s="311">
        <v>2333.0533112833732</v>
      </c>
      <c r="BK164" s="296" t="str">
        <f t="shared" si="2"/>
        <v>509 - St. Joseph's RC Primary School</v>
      </c>
    </row>
    <row r="165" spans="1:63" ht="15" x14ac:dyDescent="0.25">
      <c r="A165" s="304">
        <v>420</v>
      </c>
      <c r="B165" s="308">
        <v>124764</v>
      </c>
      <c r="C165" s="308">
        <v>9353311</v>
      </c>
      <c r="D165" s="309" t="s">
        <v>637</v>
      </c>
      <c r="E165" s="170">
        <v>1060414</v>
      </c>
      <c r="F165" s="170">
        <v>0</v>
      </c>
      <c r="G165" s="170">
        <v>0</v>
      </c>
      <c r="H165" s="170">
        <v>10800.000000000005</v>
      </c>
      <c r="I165" s="170">
        <v>0</v>
      </c>
      <c r="J165" s="170">
        <v>8731.145103092771</v>
      </c>
      <c r="K165" s="170">
        <v>4433.9984536082493</v>
      </c>
      <c r="L165" s="170">
        <v>25810.250257731954</v>
      </c>
      <c r="M165" s="170">
        <v>0</v>
      </c>
      <c r="N165" s="170">
        <v>1245.3514175257751</v>
      </c>
      <c r="O165" s="170">
        <v>0</v>
      </c>
      <c r="P165" s="170">
        <v>0</v>
      </c>
      <c r="Q165" s="170">
        <v>0</v>
      </c>
      <c r="R165" s="170">
        <v>0</v>
      </c>
      <c r="S165" s="170">
        <v>0</v>
      </c>
      <c r="T165" s="170">
        <v>0</v>
      </c>
      <c r="U165" s="170">
        <v>0</v>
      </c>
      <c r="V165" s="170">
        <v>37316.86046511626</v>
      </c>
      <c r="W165" s="170">
        <v>0</v>
      </c>
      <c r="X165" s="170">
        <v>1036.9596541786743</v>
      </c>
      <c r="Y165" s="170">
        <v>40201.377166540718</v>
      </c>
      <c r="Z165" s="170">
        <v>0</v>
      </c>
      <c r="AA165" s="170">
        <v>0</v>
      </c>
      <c r="AB165" s="170">
        <v>0</v>
      </c>
      <c r="AC165" s="170">
        <v>114000</v>
      </c>
      <c r="AD165" s="170">
        <v>0</v>
      </c>
      <c r="AE165" s="170">
        <v>0</v>
      </c>
      <c r="AF165" s="170">
        <v>0</v>
      </c>
      <c r="AG165" s="170">
        <v>3113.5</v>
      </c>
      <c r="AH165" s="170">
        <v>0</v>
      </c>
      <c r="AI165" s="170">
        <v>0</v>
      </c>
      <c r="AJ165" s="170">
        <v>0</v>
      </c>
      <c r="AK165" s="170">
        <v>0</v>
      </c>
      <c r="AL165" s="170">
        <v>0</v>
      </c>
      <c r="AM165" s="170">
        <v>0</v>
      </c>
      <c r="AN165" s="170">
        <v>0</v>
      </c>
      <c r="AO165" s="170">
        <v>1060414</v>
      </c>
      <c r="AP165" s="170">
        <v>129575.94251779441</v>
      </c>
      <c r="AQ165" s="170">
        <v>117113.5</v>
      </c>
      <c r="AR165" s="170">
        <v>75709.549782520102</v>
      </c>
      <c r="AS165" s="310">
        <v>1307103.4425177944</v>
      </c>
      <c r="AT165" s="170">
        <v>1307103.4425177944</v>
      </c>
      <c r="AU165" s="170">
        <v>0</v>
      </c>
      <c r="AV165" s="170">
        <v>1189989.9425177944</v>
      </c>
      <c r="AW165" s="170">
        <v>3059.1001093002428</v>
      </c>
      <c r="AX165" s="170">
        <v>3099.4065032612816</v>
      </c>
      <c r="AY165" s="171">
        <v>-1.3004552296908226E-2</v>
      </c>
      <c r="AZ165" s="171">
        <v>0</v>
      </c>
      <c r="BA165" s="170">
        <v>0</v>
      </c>
      <c r="BB165" s="310">
        <v>1307103.4425177944</v>
      </c>
      <c r="BC165" s="310">
        <v>3360.1630913053841</v>
      </c>
      <c r="BD165" s="171">
        <v>-1.8620703206456257E-2</v>
      </c>
      <c r="BE165" s="170">
        <v>-11771.14</v>
      </c>
      <c r="BF165" s="170">
        <v>1295332.3025177945</v>
      </c>
      <c r="BG165" s="170">
        <v>-6465.18</v>
      </c>
      <c r="BH165" s="170">
        <v>1288867.1225177946</v>
      </c>
      <c r="BI165" s="311">
        <v>6220.4939293430307</v>
      </c>
      <c r="BK165" s="296" t="str">
        <f t="shared" si="2"/>
        <v>420 - St Edmunds Catholic Primary</v>
      </c>
    </row>
    <row r="166" spans="1:63" ht="15" x14ac:dyDescent="0.25">
      <c r="A166" s="304">
        <v>432</v>
      </c>
      <c r="B166" s="308">
        <v>124770</v>
      </c>
      <c r="C166" s="308">
        <v>9353322</v>
      </c>
      <c r="D166" s="309" t="s">
        <v>636</v>
      </c>
      <c r="E166" s="170">
        <v>212628</v>
      </c>
      <c r="F166" s="170">
        <v>0</v>
      </c>
      <c r="G166" s="170">
        <v>0</v>
      </c>
      <c r="H166" s="170">
        <v>1200.0000000000011</v>
      </c>
      <c r="I166" s="170">
        <v>0</v>
      </c>
      <c r="J166" s="170">
        <v>300.2999999999995</v>
      </c>
      <c r="K166" s="170">
        <v>0</v>
      </c>
      <c r="L166" s="170">
        <v>1119.2999999999981</v>
      </c>
      <c r="M166" s="170">
        <v>0</v>
      </c>
      <c r="N166" s="170">
        <v>0</v>
      </c>
      <c r="O166" s="170">
        <v>0</v>
      </c>
      <c r="P166" s="170">
        <v>0</v>
      </c>
      <c r="Q166" s="170">
        <v>0</v>
      </c>
      <c r="R166" s="170">
        <v>0</v>
      </c>
      <c r="S166" s="170">
        <v>0</v>
      </c>
      <c r="T166" s="170">
        <v>0</v>
      </c>
      <c r="U166" s="170">
        <v>0</v>
      </c>
      <c r="V166" s="170">
        <v>1695.652173913043</v>
      </c>
      <c r="W166" s="170">
        <v>0</v>
      </c>
      <c r="X166" s="170">
        <v>0</v>
      </c>
      <c r="Y166" s="170">
        <v>14862.459130434783</v>
      </c>
      <c r="Z166" s="170">
        <v>0</v>
      </c>
      <c r="AA166" s="170">
        <v>0</v>
      </c>
      <c r="AB166" s="170">
        <v>0</v>
      </c>
      <c r="AC166" s="170">
        <v>114000</v>
      </c>
      <c r="AD166" s="170">
        <v>0</v>
      </c>
      <c r="AE166" s="170">
        <v>0</v>
      </c>
      <c r="AF166" s="170">
        <v>0</v>
      </c>
      <c r="AG166" s="170">
        <v>435.89</v>
      </c>
      <c r="AH166" s="170">
        <v>0</v>
      </c>
      <c r="AI166" s="170">
        <v>0</v>
      </c>
      <c r="AJ166" s="170">
        <v>0</v>
      </c>
      <c r="AK166" s="170">
        <v>0</v>
      </c>
      <c r="AL166" s="170">
        <v>0</v>
      </c>
      <c r="AM166" s="170">
        <v>0</v>
      </c>
      <c r="AN166" s="170">
        <v>0</v>
      </c>
      <c r="AO166" s="170">
        <v>212628</v>
      </c>
      <c r="AP166" s="170">
        <v>19177.711304347824</v>
      </c>
      <c r="AQ166" s="170">
        <v>114435.89</v>
      </c>
      <c r="AR166" s="170">
        <v>26170.059130434784</v>
      </c>
      <c r="AS166" s="310">
        <v>346241.6013043478</v>
      </c>
      <c r="AT166" s="170">
        <v>346241.6013043478</v>
      </c>
      <c r="AU166" s="170">
        <v>0</v>
      </c>
      <c r="AV166" s="170">
        <v>231805.71130434779</v>
      </c>
      <c r="AW166" s="170">
        <v>2971.8680936454844</v>
      </c>
      <c r="AX166" s="170">
        <v>3303.3196338204689</v>
      </c>
      <c r="AY166" s="171">
        <v>-0.10033892475359485</v>
      </c>
      <c r="AZ166" s="171">
        <v>8.533892475359485E-2</v>
      </c>
      <c r="BA166" s="170">
        <v>21988.336162078842</v>
      </c>
      <c r="BB166" s="310">
        <v>368229.93746642664</v>
      </c>
      <c r="BC166" s="310">
        <v>4720.8966341849573</v>
      </c>
      <c r="BD166" s="171">
        <v>4.5123291657096498E-3</v>
      </c>
      <c r="BE166" s="170">
        <v>-2360.2799999999997</v>
      </c>
      <c r="BF166" s="170">
        <v>365869.65746642661</v>
      </c>
      <c r="BG166" s="170">
        <v>-1296.3600000000001</v>
      </c>
      <c r="BH166" s="170">
        <v>364573.29746642662</v>
      </c>
      <c r="BI166" s="311">
        <v>1446.4774929010598</v>
      </c>
      <c r="BK166" s="296" t="str">
        <f t="shared" si="2"/>
        <v>432 - Creeting St Mary CEVAP</v>
      </c>
    </row>
    <row r="167" spans="1:63" ht="15" x14ac:dyDescent="0.25">
      <c r="A167" s="304">
        <v>31</v>
      </c>
      <c r="B167" s="308">
        <v>124771</v>
      </c>
      <c r="C167" s="308">
        <v>9353323</v>
      </c>
      <c r="D167" s="309" t="s">
        <v>635</v>
      </c>
      <c r="E167" s="170">
        <v>501584</v>
      </c>
      <c r="F167" s="170">
        <v>0</v>
      </c>
      <c r="G167" s="170">
        <v>0</v>
      </c>
      <c r="H167" s="170">
        <v>6800</v>
      </c>
      <c r="I167" s="170">
        <v>0</v>
      </c>
      <c r="J167" s="170">
        <v>150.14999999999995</v>
      </c>
      <c r="K167" s="170">
        <v>0</v>
      </c>
      <c r="L167" s="170">
        <v>1119.2999999999995</v>
      </c>
      <c r="M167" s="170">
        <v>0</v>
      </c>
      <c r="N167" s="170">
        <v>0</v>
      </c>
      <c r="O167" s="170">
        <v>0</v>
      </c>
      <c r="P167" s="170">
        <v>0</v>
      </c>
      <c r="Q167" s="170">
        <v>0</v>
      </c>
      <c r="R167" s="170">
        <v>0</v>
      </c>
      <c r="S167" s="170">
        <v>0</v>
      </c>
      <c r="T167" s="170">
        <v>0</v>
      </c>
      <c r="U167" s="170">
        <v>0</v>
      </c>
      <c r="V167" s="170">
        <v>3407.4074074074133</v>
      </c>
      <c r="W167" s="170">
        <v>0</v>
      </c>
      <c r="X167" s="170">
        <v>0</v>
      </c>
      <c r="Y167" s="170">
        <v>28550.529993430333</v>
      </c>
      <c r="Z167" s="170">
        <v>0</v>
      </c>
      <c r="AA167" s="170">
        <v>0</v>
      </c>
      <c r="AB167" s="170">
        <v>0</v>
      </c>
      <c r="AC167" s="170">
        <v>114000</v>
      </c>
      <c r="AD167" s="170">
        <v>0</v>
      </c>
      <c r="AE167" s="170">
        <v>0</v>
      </c>
      <c r="AF167" s="170">
        <v>0</v>
      </c>
      <c r="AG167" s="170">
        <v>2131.5500000000002</v>
      </c>
      <c r="AH167" s="170">
        <v>0</v>
      </c>
      <c r="AI167" s="170">
        <v>0</v>
      </c>
      <c r="AJ167" s="170">
        <v>0</v>
      </c>
      <c r="AK167" s="170">
        <v>0</v>
      </c>
      <c r="AL167" s="170">
        <v>0</v>
      </c>
      <c r="AM167" s="170">
        <v>0</v>
      </c>
      <c r="AN167" s="170">
        <v>0</v>
      </c>
      <c r="AO167" s="170">
        <v>501584</v>
      </c>
      <c r="AP167" s="170">
        <v>40027.387400837746</v>
      </c>
      <c r="AQ167" s="170">
        <v>116131.55</v>
      </c>
      <c r="AR167" s="170">
        <v>42583.054993430327</v>
      </c>
      <c r="AS167" s="310">
        <v>657742.93740083778</v>
      </c>
      <c r="AT167" s="170">
        <v>657742.93740083778</v>
      </c>
      <c r="AU167" s="170">
        <v>0</v>
      </c>
      <c r="AV167" s="170">
        <v>541611.38740083773</v>
      </c>
      <c r="AW167" s="170">
        <v>2943.5401489175965</v>
      </c>
      <c r="AX167" s="170">
        <v>2960.8595687341649</v>
      </c>
      <c r="AY167" s="171">
        <v>-5.8494566913799353E-3</v>
      </c>
      <c r="AZ167" s="171">
        <v>0</v>
      </c>
      <c r="BA167" s="170">
        <v>0</v>
      </c>
      <c r="BB167" s="310">
        <v>657742.93740083778</v>
      </c>
      <c r="BC167" s="310">
        <v>3574.6898771784663</v>
      </c>
      <c r="BD167" s="171">
        <v>-5.5464656310620919E-3</v>
      </c>
      <c r="BE167" s="170">
        <v>-5567.8399999999992</v>
      </c>
      <c r="BF167" s="170">
        <v>652175.09740083781</v>
      </c>
      <c r="BG167" s="170">
        <v>-3058.0800000000004</v>
      </c>
      <c r="BH167" s="170">
        <v>649117.01740083785</v>
      </c>
      <c r="BI167" s="311">
        <v>2936.6936779770062</v>
      </c>
      <c r="BK167" s="296" t="str">
        <f t="shared" si="2"/>
        <v>31 - St Peter &amp; St  Paul CEVAP</v>
      </c>
    </row>
    <row r="168" spans="1:63" ht="15" x14ac:dyDescent="0.25">
      <c r="A168" s="304">
        <v>101</v>
      </c>
      <c r="B168" s="308">
        <v>124772</v>
      </c>
      <c r="C168" s="308">
        <v>9353327</v>
      </c>
      <c r="D168" s="309" t="s">
        <v>634</v>
      </c>
      <c r="E168" s="170">
        <v>482502</v>
      </c>
      <c r="F168" s="170">
        <v>0</v>
      </c>
      <c r="G168" s="170">
        <v>0</v>
      </c>
      <c r="H168" s="170">
        <v>1600.0000000000018</v>
      </c>
      <c r="I168" s="170">
        <v>0</v>
      </c>
      <c r="J168" s="170">
        <v>0</v>
      </c>
      <c r="K168" s="170">
        <v>0</v>
      </c>
      <c r="L168" s="170">
        <v>0</v>
      </c>
      <c r="M168" s="170">
        <v>0</v>
      </c>
      <c r="N168" s="170">
        <v>0</v>
      </c>
      <c r="O168" s="170">
        <v>0</v>
      </c>
      <c r="P168" s="170">
        <v>0</v>
      </c>
      <c r="Q168" s="170">
        <v>0</v>
      </c>
      <c r="R168" s="170">
        <v>0</v>
      </c>
      <c r="S168" s="170">
        <v>0</v>
      </c>
      <c r="T168" s="170">
        <v>0</v>
      </c>
      <c r="U168" s="170">
        <v>0</v>
      </c>
      <c r="V168" s="170">
        <v>0</v>
      </c>
      <c r="W168" s="170">
        <v>0</v>
      </c>
      <c r="X168" s="170">
        <v>919.80337078651689</v>
      </c>
      <c r="Y168" s="170">
        <v>26138.835775302741</v>
      </c>
      <c r="Z168" s="170">
        <v>0</v>
      </c>
      <c r="AA168" s="170">
        <v>0</v>
      </c>
      <c r="AB168" s="170">
        <v>0</v>
      </c>
      <c r="AC168" s="170">
        <v>114000</v>
      </c>
      <c r="AD168" s="170">
        <v>0</v>
      </c>
      <c r="AE168" s="170">
        <v>0</v>
      </c>
      <c r="AF168" s="170">
        <v>0</v>
      </c>
      <c r="AG168" s="170">
        <v>2778.2</v>
      </c>
      <c r="AH168" s="170">
        <v>0</v>
      </c>
      <c r="AI168" s="170">
        <v>0</v>
      </c>
      <c r="AJ168" s="170">
        <v>0</v>
      </c>
      <c r="AK168" s="170">
        <v>0</v>
      </c>
      <c r="AL168" s="170">
        <v>0</v>
      </c>
      <c r="AM168" s="170">
        <v>0</v>
      </c>
      <c r="AN168" s="170">
        <v>0</v>
      </c>
      <c r="AO168" s="170">
        <v>482502</v>
      </c>
      <c r="AP168" s="170">
        <v>28658.639146089259</v>
      </c>
      <c r="AQ168" s="170">
        <v>116778.2</v>
      </c>
      <c r="AR168" s="170">
        <v>36936.635775302741</v>
      </c>
      <c r="AS168" s="310">
        <v>627938.83914608927</v>
      </c>
      <c r="AT168" s="170">
        <v>627938.83914608927</v>
      </c>
      <c r="AU168" s="170">
        <v>0</v>
      </c>
      <c r="AV168" s="170">
        <v>511160.63914608926</v>
      </c>
      <c r="AW168" s="170">
        <v>2887.9132155146285</v>
      </c>
      <c r="AX168" s="170">
        <v>2890.0828396565348</v>
      </c>
      <c r="AY168" s="171">
        <v>-7.5071347856732755E-4</v>
      </c>
      <c r="AZ168" s="171">
        <v>0</v>
      </c>
      <c r="BA168" s="170">
        <v>0</v>
      </c>
      <c r="BB168" s="310">
        <v>627938.83914608927</v>
      </c>
      <c r="BC168" s="310">
        <v>3547.6770573225381</v>
      </c>
      <c r="BD168" s="171">
        <v>-7.1514177271408963E-3</v>
      </c>
      <c r="BE168" s="170">
        <v>-5356.0199999999995</v>
      </c>
      <c r="BF168" s="170">
        <v>622582.81914608926</v>
      </c>
      <c r="BG168" s="170">
        <v>-2941.7400000000002</v>
      </c>
      <c r="BH168" s="170">
        <v>619641.07914608927</v>
      </c>
      <c r="BI168" s="311">
        <v>2668.2795601064504</v>
      </c>
      <c r="BK168" s="296" t="str">
        <f t="shared" si="2"/>
        <v>101 - Stonham Aspal Church of England Aided Primary School</v>
      </c>
    </row>
    <row r="169" spans="1:63" ht="15" x14ac:dyDescent="0.25">
      <c r="A169" s="304">
        <v>25</v>
      </c>
      <c r="B169" s="308">
        <v>124774</v>
      </c>
      <c r="C169" s="308">
        <v>9353329</v>
      </c>
      <c r="D169" s="309" t="s">
        <v>633</v>
      </c>
      <c r="E169" s="170">
        <v>539748</v>
      </c>
      <c r="F169" s="170">
        <v>0</v>
      </c>
      <c r="G169" s="170">
        <v>0</v>
      </c>
      <c r="H169" s="170">
        <v>8799.9999999999909</v>
      </c>
      <c r="I169" s="170">
        <v>0</v>
      </c>
      <c r="J169" s="170">
        <v>0</v>
      </c>
      <c r="K169" s="170">
        <v>0</v>
      </c>
      <c r="L169" s="170">
        <v>0</v>
      </c>
      <c r="M169" s="170">
        <v>0</v>
      </c>
      <c r="N169" s="170">
        <v>0</v>
      </c>
      <c r="O169" s="170">
        <v>0</v>
      </c>
      <c r="P169" s="170">
        <v>0</v>
      </c>
      <c r="Q169" s="170">
        <v>0</v>
      </c>
      <c r="R169" s="170">
        <v>0</v>
      </c>
      <c r="S169" s="170">
        <v>0</v>
      </c>
      <c r="T169" s="170">
        <v>0</v>
      </c>
      <c r="U169" s="170">
        <v>0</v>
      </c>
      <c r="V169" s="170">
        <v>0</v>
      </c>
      <c r="W169" s="170">
        <v>0</v>
      </c>
      <c r="X169" s="170">
        <v>0</v>
      </c>
      <c r="Y169" s="170">
        <v>22728.641392314512</v>
      </c>
      <c r="Z169" s="170">
        <v>0</v>
      </c>
      <c r="AA169" s="170">
        <v>0</v>
      </c>
      <c r="AB169" s="170">
        <v>0</v>
      </c>
      <c r="AC169" s="170">
        <v>114000</v>
      </c>
      <c r="AD169" s="170">
        <v>0</v>
      </c>
      <c r="AE169" s="170">
        <v>0</v>
      </c>
      <c r="AF169" s="170">
        <v>0</v>
      </c>
      <c r="AG169" s="170">
        <v>3424.85</v>
      </c>
      <c r="AH169" s="170">
        <v>0</v>
      </c>
      <c r="AI169" s="170">
        <v>0</v>
      </c>
      <c r="AJ169" s="170">
        <v>0</v>
      </c>
      <c r="AK169" s="170">
        <v>0</v>
      </c>
      <c r="AL169" s="170">
        <v>0</v>
      </c>
      <c r="AM169" s="170">
        <v>0</v>
      </c>
      <c r="AN169" s="170">
        <v>0</v>
      </c>
      <c r="AO169" s="170">
        <v>539748</v>
      </c>
      <c r="AP169" s="170">
        <v>31528.641392314501</v>
      </c>
      <c r="AQ169" s="170">
        <v>117424.85</v>
      </c>
      <c r="AR169" s="170">
        <v>37126.441392314504</v>
      </c>
      <c r="AS169" s="310">
        <v>688701.49139231443</v>
      </c>
      <c r="AT169" s="170">
        <v>688701.49139231443</v>
      </c>
      <c r="AU169" s="170">
        <v>0</v>
      </c>
      <c r="AV169" s="170">
        <v>571276.64139231446</v>
      </c>
      <c r="AW169" s="170">
        <v>2885.2355625874466</v>
      </c>
      <c r="AX169" s="170">
        <v>2841.8285615042391</v>
      </c>
      <c r="AY169" s="171">
        <v>1.5274320791621294E-2</v>
      </c>
      <c r="AZ169" s="171">
        <v>-9.7643207916212928E-3</v>
      </c>
      <c r="BA169" s="170">
        <v>-5494.2080904451759</v>
      </c>
      <c r="BB169" s="310">
        <v>683207.28330186929</v>
      </c>
      <c r="BC169" s="310">
        <v>3450.5418348579256</v>
      </c>
      <c r="BD169" s="171">
        <v>8.6994763900949401E-4</v>
      </c>
      <c r="BE169" s="170">
        <v>-5991.48</v>
      </c>
      <c r="BF169" s="170">
        <v>677215.80330186931</v>
      </c>
      <c r="BG169" s="170">
        <v>-3290.76</v>
      </c>
      <c r="BH169" s="170">
        <v>673925.0433018693</v>
      </c>
      <c r="BI169" s="311">
        <v>2983.5542606562954</v>
      </c>
      <c r="BK169" s="296" t="str">
        <f t="shared" si="2"/>
        <v>25 - Sir Robert Hitcham CEVAP</v>
      </c>
    </row>
    <row r="170" spans="1:63" ht="15" x14ac:dyDescent="0.25">
      <c r="A170" s="304">
        <v>35</v>
      </c>
      <c r="B170" s="308">
        <v>124775</v>
      </c>
      <c r="C170" s="308">
        <v>9353330</v>
      </c>
      <c r="D170" s="309" t="s">
        <v>632</v>
      </c>
      <c r="E170" s="170">
        <v>817800</v>
      </c>
      <c r="F170" s="170">
        <v>0</v>
      </c>
      <c r="G170" s="170">
        <v>0</v>
      </c>
      <c r="H170" s="170">
        <v>5600.0000000000036</v>
      </c>
      <c r="I170" s="170">
        <v>0</v>
      </c>
      <c r="J170" s="170">
        <v>0</v>
      </c>
      <c r="K170" s="170">
        <v>491.39999999999952</v>
      </c>
      <c r="L170" s="170">
        <v>0</v>
      </c>
      <c r="M170" s="170">
        <v>0</v>
      </c>
      <c r="N170" s="170">
        <v>0</v>
      </c>
      <c r="O170" s="170">
        <v>0</v>
      </c>
      <c r="P170" s="170">
        <v>0</v>
      </c>
      <c r="Q170" s="170">
        <v>0</v>
      </c>
      <c r="R170" s="170">
        <v>0</v>
      </c>
      <c r="S170" s="170">
        <v>0</v>
      </c>
      <c r="T170" s="170">
        <v>0</v>
      </c>
      <c r="U170" s="170">
        <v>0</v>
      </c>
      <c r="V170" s="170">
        <v>6923.0769230769292</v>
      </c>
      <c r="W170" s="170">
        <v>0</v>
      </c>
      <c r="X170" s="170">
        <v>1831.6831683168316</v>
      </c>
      <c r="Y170" s="170">
        <v>42263.366552475884</v>
      </c>
      <c r="Z170" s="170">
        <v>0</v>
      </c>
      <c r="AA170" s="170">
        <v>0</v>
      </c>
      <c r="AB170" s="170">
        <v>0</v>
      </c>
      <c r="AC170" s="170">
        <v>114000</v>
      </c>
      <c r="AD170" s="170">
        <v>0</v>
      </c>
      <c r="AE170" s="170">
        <v>0</v>
      </c>
      <c r="AF170" s="170">
        <v>0</v>
      </c>
      <c r="AG170" s="170">
        <v>4981.6000000000004</v>
      </c>
      <c r="AH170" s="170">
        <v>0</v>
      </c>
      <c r="AI170" s="170">
        <v>0</v>
      </c>
      <c r="AJ170" s="170">
        <v>0</v>
      </c>
      <c r="AK170" s="170">
        <v>0</v>
      </c>
      <c r="AL170" s="170">
        <v>0</v>
      </c>
      <c r="AM170" s="170">
        <v>0</v>
      </c>
      <c r="AN170" s="170">
        <v>0</v>
      </c>
      <c r="AO170" s="170">
        <v>817800</v>
      </c>
      <c r="AP170" s="170">
        <v>57109.526643869649</v>
      </c>
      <c r="AQ170" s="170">
        <v>118981.6</v>
      </c>
      <c r="AR170" s="170">
        <v>55306.866552475884</v>
      </c>
      <c r="AS170" s="310">
        <v>993891.12664386968</v>
      </c>
      <c r="AT170" s="170">
        <v>993891.12664386956</v>
      </c>
      <c r="AU170" s="170">
        <v>0</v>
      </c>
      <c r="AV170" s="170">
        <v>874909.5266438697</v>
      </c>
      <c r="AW170" s="170">
        <v>2916.3650888128991</v>
      </c>
      <c r="AX170" s="170">
        <v>2893.6878331976764</v>
      </c>
      <c r="AY170" s="171">
        <v>7.8368009690123336E-3</v>
      </c>
      <c r="AZ170" s="171">
        <v>-2.3268009690123334E-3</v>
      </c>
      <c r="BA170" s="170">
        <v>-2019.9106962910657</v>
      </c>
      <c r="BB170" s="310">
        <v>991871.21594757866</v>
      </c>
      <c r="BC170" s="310">
        <v>3306.2373864919286</v>
      </c>
      <c r="BD170" s="171">
        <v>3.1468314197464764E-3</v>
      </c>
      <c r="BE170" s="170">
        <v>-9078</v>
      </c>
      <c r="BF170" s="170">
        <v>982793.21594757866</v>
      </c>
      <c r="BG170" s="170">
        <v>-4986</v>
      </c>
      <c r="BH170" s="170">
        <v>977807.21594757866</v>
      </c>
      <c r="BI170" s="311">
        <v>4702.0298751156661</v>
      </c>
      <c r="BK170" s="296" t="str">
        <f t="shared" si="2"/>
        <v>35 - Framlingham Sir Robert Hitcham's CEVAP School</v>
      </c>
    </row>
    <row r="171" spans="1:63" ht="15" x14ac:dyDescent="0.25">
      <c r="A171" s="304">
        <v>56</v>
      </c>
      <c r="B171" s="308">
        <v>124776</v>
      </c>
      <c r="C171" s="308">
        <v>9353331</v>
      </c>
      <c r="D171" s="309" t="s">
        <v>631</v>
      </c>
      <c r="E171" s="170">
        <v>231710</v>
      </c>
      <c r="F171" s="170">
        <v>0</v>
      </c>
      <c r="G171" s="170">
        <v>0</v>
      </c>
      <c r="H171" s="170">
        <v>399.99999999999858</v>
      </c>
      <c r="I171" s="170">
        <v>0</v>
      </c>
      <c r="J171" s="170">
        <v>0</v>
      </c>
      <c r="K171" s="170">
        <v>0</v>
      </c>
      <c r="L171" s="170">
        <v>0</v>
      </c>
      <c r="M171" s="170">
        <v>0</v>
      </c>
      <c r="N171" s="170">
        <v>0</v>
      </c>
      <c r="O171" s="170">
        <v>0</v>
      </c>
      <c r="P171" s="170">
        <v>0</v>
      </c>
      <c r="Q171" s="170">
        <v>0</v>
      </c>
      <c r="R171" s="170">
        <v>0</v>
      </c>
      <c r="S171" s="170">
        <v>0</v>
      </c>
      <c r="T171" s="170">
        <v>0</v>
      </c>
      <c r="U171" s="170">
        <v>0</v>
      </c>
      <c r="V171" s="170">
        <v>0</v>
      </c>
      <c r="W171" s="170">
        <v>0</v>
      </c>
      <c r="X171" s="170">
        <v>1077.0547945205478</v>
      </c>
      <c r="Y171" s="170">
        <v>12079.224198158154</v>
      </c>
      <c r="Z171" s="170">
        <v>0</v>
      </c>
      <c r="AA171" s="170">
        <v>0</v>
      </c>
      <c r="AB171" s="170">
        <v>0</v>
      </c>
      <c r="AC171" s="170">
        <v>114000</v>
      </c>
      <c r="AD171" s="170">
        <v>43257.67690253671</v>
      </c>
      <c r="AE171" s="170">
        <v>0</v>
      </c>
      <c r="AF171" s="170">
        <v>0</v>
      </c>
      <c r="AG171" s="170">
        <v>1772.3</v>
      </c>
      <c r="AH171" s="170">
        <v>0</v>
      </c>
      <c r="AI171" s="170">
        <v>0</v>
      </c>
      <c r="AJ171" s="170">
        <v>0</v>
      </c>
      <c r="AK171" s="170">
        <v>0</v>
      </c>
      <c r="AL171" s="170">
        <v>0</v>
      </c>
      <c r="AM171" s="170">
        <v>0</v>
      </c>
      <c r="AN171" s="170">
        <v>0</v>
      </c>
      <c r="AO171" s="170">
        <v>231710</v>
      </c>
      <c r="AP171" s="170">
        <v>13556.278992678701</v>
      </c>
      <c r="AQ171" s="170">
        <v>159029.9769025367</v>
      </c>
      <c r="AR171" s="170">
        <v>22277.024198158153</v>
      </c>
      <c r="AS171" s="310">
        <v>404296.25589521544</v>
      </c>
      <c r="AT171" s="170">
        <v>404296.25589521544</v>
      </c>
      <c r="AU171" s="170">
        <v>0</v>
      </c>
      <c r="AV171" s="170">
        <v>245266.27899267874</v>
      </c>
      <c r="AW171" s="170">
        <v>2885.4856352079851</v>
      </c>
      <c r="AX171" s="170">
        <v>2650.4550758216192</v>
      </c>
      <c r="AY171" s="171">
        <v>8.8675549165272441E-2</v>
      </c>
      <c r="AZ171" s="171">
        <v>-8.316554916527244E-2</v>
      </c>
      <c r="BA171" s="170">
        <v>-18736.256913080044</v>
      </c>
      <c r="BB171" s="310">
        <v>385559.99898213538</v>
      </c>
      <c r="BC171" s="310">
        <v>4535.9999880251225</v>
      </c>
      <c r="BD171" s="171">
        <v>-6.9369109057970668E-2</v>
      </c>
      <c r="BE171" s="170">
        <v>-2572.1</v>
      </c>
      <c r="BF171" s="170">
        <v>382987.8989821354</v>
      </c>
      <c r="BG171" s="170">
        <v>-1412.7</v>
      </c>
      <c r="BH171" s="170">
        <v>381575.19898213539</v>
      </c>
      <c r="BI171" s="311">
        <v>1006.7831383067005</v>
      </c>
      <c r="BK171" s="296" t="str">
        <f t="shared" si="2"/>
        <v>56 - All Saints CEVAP. Laxfield</v>
      </c>
    </row>
    <row r="172" spans="1:63" ht="15" x14ac:dyDescent="0.25">
      <c r="A172" s="304">
        <v>317</v>
      </c>
      <c r="B172" s="308">
        <v>124777</v>
      </c>
      <c r="C172" s="308">
        <v>9353332</v>
      </c>
      <c r="D172" s="309" t="s">
        <v>334</v>
      </c>
      <c r="E172" s="170">
        <v>169012</v>
      </c>
      <c r="F172" s="170">
        <v>0</v>
      </c>
      <c r="G172" s="170">
        <v>0</v>
      </c>
      <c r="H172" s="170">
        <v>2800.0000000000095</v>
      </c>
      <c r="I172" s="170">
        <v>0</v>
      </c>
      <c r="J172" s="170">
        <v>0</v>
      </c>
      <c r="K172" s="170">
        <v>0</v>
      </c>
      <c r="L172" s="170">
        <v>0</v>
      </c>
      <c r="M172" s="170">
        <v>0</v>
      </c>
      <c r="N172" s="170">
        <v>0</v>
      </c>
      <c r="O172" s="170">
        <v>0</v>
      </c>
      <c r="P172" s="170">
        <v>0</v>
      </c>
      <c r="Q172" s="170">
        <v>0</v>
      </c>
      <c r="R172" s="170">
        <v>0</v>
      </c>
      <c r="S172" s="170">
        <v>0</v>
      </c>
      <c r="T172" s="170">
        <v>0</v>
      </c>
      <c r="U172" s="170">
        <v>0</v>
      </c>
      <c r="V172" s="170">
        <v>0</v>
      </c>
      <c r="W172" s="170">
        <v>0</v>
      </c>
      <c r="X172" s="170">
        <v>0</v>
      </c>
      <c r="Y172" s="170">
        <v>10611.273949579832</v>
      </c>
      <c r="Z172" s="170">
        <v>0</v>
      </c>
      <c r="AA172" s="170">
        <v>0</v>
      </c>
      <c r="AB172" s="170">
        <v>0</v>
      </c>
      <c r="AC172" s="170">
        <v>114000</v>
      </c>
      <c r="AD172" s="170">
        <v>58611.481975967952</v>
      </c>
      <c r="AE172" s="170">
        <v>0</v>
      </c>
      <c r="AF172" s="170">
        <v>0</v>
      </c>
      <c r="AG172" s="170">
        <v>1077.75</v>
      </c>
      <c r="AH172" s="170">
        <v>0</v>
      </c>
      <c r="AI172" s="170">
        <v>0</v>
      </c>
      <c r="AJ172" s="170">
        <v>0</v>
      </c>
      <c r="AK172" s="170">
        <v>0</v>
      </c>
      <c r="AL172" s="170">
        <v>0</v>
      </c>
      <c r="AM172" s="170">
        <v>0</v>
      </c>
      <c r="AN172" s="170">
        <v>0</v>
      </c>
      <c r="AO172" s="170">
        <v>169012</v>
      </c>
      <c r="AP172" s="170">
        <v>13411.273949579841</v>
      </c>
      <c r="AQ172" s="170">
        <v>173689.23197596794</v>
      </c>
      <c r="AR172" s="170">
        <v>22009.073949579837</v>
      </c>
      <c r="AS172" s="310">
        <v>356112.5059255478</v>
      </c>
      <c r="AT172" s="170">
        <v>356112.5059255478</v>
      </c>
      <c r="AU172" s="170">
        <v>0</v>
      </c>
      <c r="AV172" s="170">
        <v>182423.27394957986</v>
      </c>
      <c r="AW172" s="170">
        <v>2942.3108701545139</v>
      </c>
      <c r="AX172" s="170">
        <v>2039.4653960187925</v>
      </c>
      <c r="AY172" s="171">
        <v>0.44268732183353121</v>
      </c>
      <c r="AZ172" s="171">
        <v>-0.4371773218335312</v>
      </c>
      <c r="BA172" s="170">
        <v>-55279.697227826786</v>
      </c>
      <c r="BB172" s="310">
        <v>300832.80869772099</v>
      </c>
      <c r="BC172" s="310">
        <v>4852.1420757696933</v>
      </c>
      <c r="BD172" s="171">
        <v>-1.8921111800364154E-2</v>
      </c>
      <c r="BE172" s="170">
        <v>-1876.12</v>
      </c>
      <c r="BF172" s="170">
        <v>298956.68869772099</v>
      </c>
      <c r="BG172" s="170">
        <v>-1030.44</v>
      </c>
      <c r="BH172" s="170">
        <v>297926.24869772099</v>
      </c>
      <c r="BI172" s="311">
        <v>645.58076290452732</v>
      </c>
      <c r="BK172" s="296" t="str">
        <f t="shared" si="2"/>
        <v>317 - Orford CEVAP School</v>
      </c>
    </row>
    <row r="173" spans="1:63" ht="15" x14ac:dyDescent="0.25">
      <c r="A173" s="304">
        <v>284</v>
      </c>
      <c r="B173" s="308">
        <v>124781</v>
      </c>
      <c r="C173" s="308">
        <v>9353337</v>
      </c>
      <c r="D173" s="309" t="s">
        <v>630</v>
      </c>
      <c r="E173" s="170">
        <v>575186</v>
      </c>
      <c r="F173" s="170">
        <v>0</v>
      </c>
      <c r="G173" s="170">
        <v>0</v>
      </c>
      <c r="H173" s="170">
        <v>400.00000000000034</v>
      </c>
      <c r="I173" s="170">
        <v>0</v>
      </c>
      <c r="J173" s="170">
        <v>452.59500000000043</v>
      </c>
      <c r="K173" s="170">
        <v>987.47999999999956</v>
      </c>
      <c r="L173" s="170">
        <v>1124.6299999999994</v>
      </c>
      <c r="M173" s="170">
        <v>0</v>
      </c>
      <c r="N173" s="170">
        <v>0</v>
      </c>
      <c r="O173" s="170">
        <v>0</v>
      </c>
      <c r="P173" s="170">
        <v>0</v>
      </c>
      <c r="Q173" s="170">
        <v>0</v>
      </c>
      <c r="R173" s="170">
        <v>0</v>
      </c>
      <c r="S173" s="170">
        <v>0</v>
      </c>
      <c r="T173" s="170">
        <v>0</v>
      </c>
      <c r="U173" s="170">
        <v>0</v>
      </c>
      <c r="V173" s="170">
        <v>5245.8563535911553</v>
      </c>
      <c r="W173" s="170">
        <v>0</v>
      </c>
      <c r="X173" s="170">
        <v>0</v>
      </c>
      <c r="Y173" s="170">
        <v>22956.663441199711</v>
      </c>
      <c r="Z173" s="170">
        <v>0</v>
      </c>
      <c r="AA173" s="170">
        <v>0</v>
      </c>
      <c r="AB173" s="170">
        <v>0</v>
      </c>
      <c r="AC173" s="170">
        <v>114000</v>
      </c>
      <c r="AD173" s="170">
        <v>0</v>
      </c>
      <c r="AE173" s="170">
        <v>0</v>
      </c>
      <c r="AF173" s="170">
        <v>0</v>
      </c>
      <c r="AG173" s="170">
        <v>2658.45</v>
      </c>
      <c r="AH173" s="170">
        <v>0</v>
      </c>
      <c r="AI173" s="170">
        <v>0</v>
      </c>
      <c r="AJ173" s="170">
        <v>0</v>
      </c>
      <c r="AK173" s="170">
        <v>0</v>
      </c>
      <c r="AL173" s="170">
        <v>0</v>
      </c>
      <c r="AM173" s="170">
        <v>0</v>
      </c>
      <c r="AN173" s="170">
        <v>0</v>
      </c>
      <c r="AO173" s="170">
        <v>575186</v>
      </c>
      <c r="AP173" s="170">
        <v>31167.224794790865</v>
      </c>
      <c r="AQ173" s="170">
        <v>116658.45</v>
      </c>
      <c r="AR173" s="170">
        <v>34436.815941199711</v>
      </c>
      <c r="AS173" s="310">
        <v>723011.6747947908</v>
      </c>
      <c r="AT173" s="170">
        <v>723011.6747947908</v>
      </c>
      <c r="AU173" s="170">
        <v>0</v>
      </c>
      <c r="AV173" s="170">
        <v>606353.22479479085</v>
      </c>
      <c r="AW173" s="170">
        <v>2873.7119658520892</v>
      </c>
      <c r="AX173" s="170">
        <v>2886.9074829500692</v>
      </c>
      <c r="AY173" s="171">
        <v>-4.5708139855232758E-3</v>
      </c>
      <c r="AZ173" s="171">
        <v>0</v>
      </c>
      <c r="BA173" s="170">
        <v>0</v>
      </c>
      <c r="BB173" s="310">
        <v>723011.6747947908</v>
      </c>
      <c r="BC173" s="310">
        <v>3426.5956151411888</v>
      </c>
      <c r="BD173" s="171">
        <v>-9.1189655703304284E-3</v>
      </c>
      <c r="BE173" s="170">
        <v>-6384.86</v>
      </c>
      <c r="BF173" s="170">
        <v>716626.81479479081</v>
      </c>
      <c r="BG173" s="170">
        <v>-3506.82</v>
      </c>
      <c r="BH173" s="170">
        <v>713119.99479479087</v>
      </c>
      <c r="BI173" s="311">
        <v>3198.4174804855697</v>
      </c>
      <c r="BK173" s="296" t="str">
        <f t="shared" si="2"/>
        <v>284 - St. John's CEVAP School</v>
      </c>
    </row>
    <row r="174" spans="1:63" ht="15" x14ac:dyDescent="0.25">
      <c r="A174" s="304">
        <v>285</v>
      </c>
      <c r="B174" s="308">
        <v>124782</v>
      </c>
      <c r="C174" s="308">
        <v>9353338</v>
      </c>
      <c r="D174" s="309" t="s">
        <v>629</v>
      </c>
      <c r="E174" s="170">
        <v>894128</v>
      </c>
      <c r="F174" s="170">
        <v>0</v>
      </c>
      <c r="G174" s="170">
        <v>0</v>
      </c>
      <c r="H174" s="170">
        <v>8399.9999999999945</v>
      </c>
      <c r="I174" s="170">
        <v>0</v>
      </c>
      <c r="J174" s="170">
        <v>13663.650000000005</v>
      </c>
      <c r="K174" s="170">
        <v>9828.0000000000073</v>
      </c>
      <c r="L174" s="170">
        <v>13431.599999999986</v>
      </c>
      <c r="M174" s="170">
        <v>3494.3999999999983</v>
      </c>
      <c r="N174" s="170">
        <v>2484.300000000002</v>
      </c>
      <c r="O174" s="170">
        <v>2921.1000000000017</v>
      </c>
      <c r="P174" s="170">
        <v>0</v>
      </c>
      <c r="Q174" s="170">
        <v>0</v>
      </c>
      <c r="R174" s="170">
        <v>0</v>
      </c>
      <c r="S174" s="170">
        <v>0</v>
      </c>
      <c r="T174" s="170">
        <v>0</v>
      </c>
      <c r="U174" s="170">
        <v>0</v>
      </c>
      <c r="V174" s="170">
        <v>44390.977443609008</v>
      </c>
      <c r="W174" s="170">
        <v>0</v>
      </c>
      <c r="X174" s="170">
        <v>0</v>
      </c>
      <c r="Y174" s="170">
        <v>46355.363527539906</v>
      </c>
      <c r="Z174" s="170">
        <v>0</v>
      </c>
      <c r="AA174" s="170">
        <v>0</v>
      </c>
      <c r="AB174" s="170">
        <v>0</v>
      </c>
      <c r="AC174" s="170">
        <v>114000</v>
      </c>
      <c r="AD174" s="170">
        <v>0</v>
      </c>
      <c r="AE174" s="170">
        <v>0</v>
      </c>
      <c r="AF174" s="170">
        <v>0</v>
      </c>
      <c r="AG174" s="170">
        <v>2347.1</v>
      </c>
      <c r="AH174" s="170">
        <v>0</v>
      </c>
      <c r="AI174" s="170">
        <v>0</v>
      </c>
      <c r="AJ174" s="170">
        <v>0</v>
      </c>
      <c r="AK174" s="170">
        <v>0</v>
      </c>
      <c r="AL174" s="170">
        <v>0</v>
      </c>
      <c r="AM174" s="170">
        <v>0</v>
      </c>
      <c r="AN174" s="170">
        <v>0</v>
      </c>
      <c r="AO174" s="170">
        <v>894128</v>
      </c>
      <c r="AP174" s="170">
        <v>144969.39097114891</v>
      </c>
      <c r="AQ174" s="170">
        <v>116347.1</v>
      </c>
      <c r="AR174" s="170">
        <v>83464.688527539911</v>
      </c>
      <c r="AS174" s="310">
        <v>1155444.4909711489</v>
      </c>
      <c r="AT174" s="170">
        <v>1155444.4909711489</v>
      </c>
      <c r="AU174" s="170">
        <v>0</v>
      </c>
      <c r="AV174" s="170">
        <v>1039097.390971149</v>
      </c>
      <c r="AW174" s="170">
        <v>3167.9798505217955</v>
      </c>
      <c r="AX174" s="170">
        <v>3079.5482844919334</v>
      </c>
      <c r="AY174" s="171">
        <v>2.8715758890739917E-2</v>
      </c>
      <c r="AZ174" s="171">
        <v>-2.3205758890739916E-2</v>
      </c>
      <c r="BA174" s="170">
        <v>-23439.947634198186</v>
      </c>
      <c r="BB174" s="310">
        <v>1132004.5433369507</v>
      </c>
      <c r="BC174" s="310">
        <v>3451.233363832167</v>
      </c>
      <c r="BD174" s="171">
        <v>-9.0133320491398994E-3</v>
      </c>
      <c r="BE174" s="170">
        <v>-9925.2799999999988</v>
      </c>
      <c r="BF174" s="170">
        <v>1122079.2633369507</v>
      </c>
      <c r="BG174" s="170">
        <v>-5451.3600000000006</v>
      </c>
      <c r="BH174" s="170">
        <v>1116627.9033369506</v>
      </c>
      <c r="BI174" s="311">
        <v>4890.3112679279711</v>
      </c>
      <c r="BK174" s="296" t="str">
        <f t="shared" si="2"/>
        <v>285 - St Margaret's CEVAP School</v>
      </c>
    </row>
    <row r="175" spans="1:63" ht="15" x14ac:dyDescent="0.25">
      <c r="A175" s="304">
        <v>288</v>
      </c>
      <c r="B175" s="308">
        <v>124783</v>
      </c>
      <c r="C175" s="308">
        <v>9353339</v>
      </c>
      <c r="D175" s="309" t="s">
        <v>628</v>
      </c>
      <c r="E175" s="170">
        <v>1131290</v>
      </c>
      <c r="F175" s="170">
        <v>0</v>
      </c>
      <c r="G175" s="170">
        <v>0</v>
      </c>
      <c r="H175" s="170">
        <v>22000.000000000047</v>
      </c>
      <c r="I175" s="170">
        <v>0</v>
      </c>
      <c r="J175" s="170">
        <v>8408.4000000000251</v>
      </c>
      <c r="K175" s="170">
        <v>27027.000000000062</v>
      </c>
      <c r="L175" s="170">
        <v>148866.89999999979</v>
      </c>
      <c r="M175" s="170">
        <v>29120.000000000007</v>
      </c>
      <c r="N175" s="170">
        <v>4968.6000000000004</v>
      </c>
      <c r="O175" s="170">
        <v>7302.7499999999764</v>
      </c>
      <c r="P175" s="170">
        <v>0</v>
      </c>
      <c r="Q175" s="170">
        <v>0</v>
      </c>
      <c r="R175" s="170">
        <v>0</v>
      </c>
      <c r="S175" s="170">
        <v>0</v>
      </c>
      <c r="T175" s="170">
        <v>0</v>
      </c>
      <c r="U175" s="170">
        <v>0</v>
      </c>
      <c r="V175" s="170">
        <v>83463.687150838115</v>
      </c>
      <c r="W175" s="170">
        <v>0</v>
      </c>
      <c r="X175" s="170">
        <v>916.16945107398567</v>
      </c>
      <c r="Y175" s="170">
        <v>115375.80462287401</v>
      </c>
      <c r="Z175" s="170">
        <v>0</v>
      </c>
      <c r="AA175" s="170">
        <v>0</v>
      </c>
      <c r="AB175" s="170">
        <v>0</v>
      </c>
      <c r="AC175" s="170">
        <v>114000</v>
      </c>
      <c r="AD175" s="170">
        <v>0</v>
      </c>
      <c r="AE175" s="170">
        <v>0</v>
      </c>
      <c r="AF175" s="170">
        <v>0</v>
      </c>
      <c r="AG175" s="170">
        <v>3640.4</v>
      </c>
      <c r="AH175" s="170">
        <v>0</v>
      </c>
      <c r="AI175" s="170">
        <v>0</v>
      </c>
      <c r="AJ175" s="170">
        <v>0</v>
      </c>
      <c r="AK175" s="170">
        <v>0</v>
      </c>
      <c r="AL175" s="170">
        <v>0</v>
      </c>
      <c r="AM175" s="170">
        <v>0</v>
      </c>
      <c r="AN175" s="170">
        <v>0</v>
      </c>
      <c r="AO175" s="170">
        <v>1131290</v>
      </c>
      <c r="AP175" s="170">
        <v>447449.31122478598</v>
      </c>
      <c r="AQ175" s="170">
        <v>117640.4</v>
      </c>
      <c r="AR175" s="170">
        <v>249220.42962287395</v>
      </c>
      <c r="AS175" s="310">
        <v>1696379.711224786</v>
      </c>
      <c r="AT175" s="170">
        <v>1696379.7112247858</v>
      </c>
      <c r="AU175" s="170">
        <v>0</v>
      </c>
      <c r="AV175" s="170">
        <v>1578739.3112247861</v>
      </c>
      <c r="AW175" s="170">
        <v>3804.1911113850269</v>
      </c>
      <c r="AX175" s="170">
        <v>3788.6006679149082</v>
      </c>
      <c r="AY175" s="171">
        <v>4.1150928368228149E-3</v>
      </c>
      <c r="AZ175" s="171">
        <v>0</v>
      </c>
      <c r="BA175" s="170">
        <v>0</v>
      </c>
      <c r="BB175" s="310">
        <v>1696379.711224786</v>
      </c>
      <c r="BC175" s="310">
        <v>4087.6619547585206</v>
      </c>
      <c r="BD175" s="171">
        <v>-8.2270174851917233E-4</v>
      </c>
      <c r="BE175" s="170">
        <v>-12557.9</v>
      </c>
      <c r="BF175" s="170">
        <v>1683821.8112247861</v>
      </c>
      <c r="BG175" s="170">
        <v>-6897.3</v>
      </c>
      <c r="BH175" s="170">
        <v>1676924.5112247861</v>
      </c>
      <c r="BI175" s="311">
        <v>8334.851679483203</v>
      </c>
      <c r="BK175" s="296" t="str">
        <f t="shared" si="2"/>
        <v>288 - Saint Matthew's CEVAP School</v>
      </c>
    </row>
    <row r="176" spans="1:63" ht="15" x14ac:dyDescent="0.25">
      <c r="A176" s="304">
        <v>289</v>
      </c>
      <c r="B176" s="308">
        <v>124784</v>
      </c>
      <c r="C176" s="308">
        <v>9353340</v>
      </c>
      <c r="D176" s="309" t="s">
        <v>627</v>
      </c>
      <c r="E176" s="170">
        <v>577912</v>
      </c>
      <c r="F176" s="170">
        <v>0</v>
      </c>
      <c r="G176" s="170">
        <v>0</v>
      </c>
      <c r="H176" s="170">
        <v>5199.9999999999973</v>
      </c>
      <c r="I176" s="170">
        <v>0</v>
      </c>
      <c r="J176" s="170">
        <v>2552.5499999999997</v>
      </c>
      <c r="K176" s="170">
        <v>5405.4000000000015</v>
      </c>
      <c r="L176" s="170">
        <v>6715.7999999999929</v>
      </c>
      <c r="M176" s="170">
        <v>5824.00000000001</v>
      </c>
      <c r="N176" s="170">
        <v>1242.1499999999996</v>
      </c>
      <c r="O176" s="170">
        <v>0</v>
      </c>
      <c r="P176" s="170">
        <v>0</v>
      </c>
      <c r="Q176" s="170">
        <v>0</v>
      </c>
      <c r="R176" s="170">
        <v>0</v>
      </c>
      <c r="S176" s="170">
        <v>0</v>
      </c>
      <c r="T176" s="170">
        <v>0</v>
      </c>
      <c r="U176" s="170">
        <v>0</v>
      </c>
      <c r="V176" s="170">
        <v>22714.285714285703</v>
      </c>
      <c r="W176" s="170">
        <v>0</v>
      </c>
      <c r="X176" s="170">
        <v>0</v>
      </c>
      <c r="Y176" s="170">
        <v>16807.735136658222</v>
      </c>
      <c r="Z176" s="170">
        <v>0</v>
      </c>
      <c r="AA176" s="170">
        <v>0</v>
      </c>
      <c r="AB176" s="170">
        <v>0</v>
      </c>
      <c r="AC176" s="170">
        <v>114000</v>
      </c>
      <c r="AD176" s="170">
        <v>0</v>
      </c>
      <c r="AE176" s="170">
        <v>0</v>
      </c>
      <c r="AF176" s="170">
        <v>0</v>
      </c>
      <c r="AG176" s="170">
        <v>2921.9</v>
      </c>
      <c r="AH176" s="170">
        <v>0</v>
      </c>
      <c r="AI176" s="170">
        <v>0</v>
      </c>
      <c r="AJ176" s="170">
        <v>0</v>
      </c>
      <c r="AK176" s="170">
        <v>0</v>
      </c>
      <c r="AL176" s="170">
        <v>0</v>
      </c>
      <c r="AM176" s="170">
        <v>0</v>
      </c>
      <c r="AN176" s="170">
        <v>0</v>
      </c>
      <c r="AO176" s="170">
        <v>577912</v>
      </c>
      <c r="AP176" s="170">
        <v>66461.92085094392</v>
      </c>
      <c r="AQ176" s="170">
        <v>116921.9</v>
      </c>
      <c r="AR176" s="170">
        <v>40275.485136658222</v>
      </c>
      <c r="AS176" s="310">
        <v>761295.82085094391</v>
      </c>
      <c r="AT176" s="170">
        <v>761295.82085094403</v>
      </c>
      <c r="AU176" s="170">
        <v>0</v>
      </c>
      <c r="AV176" s="170">
        <v>644373.92085094389</v>
      </c>
      <c r="AW176" s="170">
        <v>3039.4996266553958</v>
      </c>
      <c r="AX176" s="170">
        <v>3045.9267034897175</v>
      </c>
      <c r="AY176" s="171">
        <v>-2.1100563014068013E-3</v>
      </c>
      <c r="AZ176" s="171">
        <v>0</v>
      </c>
      <c r="BA176" s="170">
        <v>0</v>
      </c>
      <c r="BB176" s="310">
        <v>761295.82085094391</v>
      </c>
      <c r="BC176" s="310">
        <v>3591.0180228818108</v>
      </c>
      <c r="BD176" s="171">
        <v>-8.5419221563933778E-3</v>
      </c>
      <c r="BE176" s="170">
        <v>-6415.12</v>
      </c>
      <c r="BF176" s="170">
        <v>754880.70085094392</v>
      </c>
      <c r="BG176" s="170">
        <v>-3523.44</v>
      </c>
      <c r="BH176" s="170">
        <v>751357.26085094397</v>
      </c>
      <c r="BI176" s="311">
        <v>3358.5260706490672</v>
      </c>
      <c r="BK176" s="296" t="str">
        <f t="shared" si="2"/>
        <v>289 - St. Mary's Catholic Primary</v>
      </c>
    </row>
    <row r="177" spans="1:63" ht="15" x14ac:dyDescent="0.25">
      <c r="A177" s="304">
        <v>291</v>
      </c>
      <c r="B177" s="308">
        <v>124785</v>
      </c>
      <c r="C177" s="308">
        <v>9353341</v>
      </c>
      <c r="D177" s="309" t="s">
        <v>626</v>
      </c>
      <c r="E177" s="170">
        <v>577912</v>
      </c>
      <c r="F177" s="170">
        <v>0</v>
      </c>
      <c r="G177" s="170">
        <v>0</v>
      </c>
      <c r="H177" s="170">
        <v>7999.9999999999973</v>
      </c>
      <c r="I177" s="170">
        <v>0</v>
      </c>
      <c r="J177" s="170">
        <v>1501.4999999999995</v>
      </c>
      <c r="K177" s="170">
        <v>3931.200000000003</v>
      </c>
      <c r="L177" s="170">
        <v>49249.200000000055</v>
      </c>
      <c r="M177" s="170">
        <v>71052.800000000047</v>
      </c>
      <c r="N177" s="170">
        <v>0</v>
      </c>
      <c r="O177" s="170">
        <v>0</v>
      </c>
      <c r="P177" s="170">
        <v>0</v>
      </c>
      <c r="Q177" s="170">
        <v>0</v>
      </c>
      <c r="R177" s="170">
        <v>0</v>
      </c>
      <c r="S177" s="170">
        <v>0</v>
      </c>
      <c r="T177" s="170">
        <v>0</v>
      </c>
      <c r="U177" s="170">
        <v>0</v>
      </c>
      <c r="V177" s="170">
        <v>3494.5054945054981</v>
      </c>
      <c r="W177" s="170">
        <v>0</v>
      </c>
      <c r="X177" s="170">
        <v>1841.3145539906104</v>
      </c>
      <c r="Y177" s="170">
        <v>47901.065825977348</v>
      </c>
      <c r="Z177" s="170">
        <v>0</v>
      </c>
      <c r="AA177" s="170">
        <v>0</v>
      </c>
      <c r="AB177" s="170">
        <v>0</v>
      </c>
      <c r="AC177" s="170">
        <v>114000</v>
      </c>
      <c r="AD177" s="170">
        <v>0</v>
      </c>
      <c r="AE177" s="170">
        <v>0</v>
      </c>
      <c r="AF177" s="170">
        <v>0</v>
      </c>
      <c r="AG177" s="170">
        <v>2179.4499999999998</v>
      </c>
      <c r="AH177" s="170">
        <v>0</v>
      </c>
      <c r="AI177" s="170">
        <v>0</v>
      </c>
      <c r="AJ177" s="170">
        <v>0</v>
      </c>
      <c r="AK177" s="170">
        <v>0</v>
      </c>
      <c r="AL177" s="170">
        <v>0</v>
      </c>
      <c r="AM177" s="170">
        <v>0</v>
      </c>
      <c r="AN177" s="170">
        <v>0</v>
      </c>
      <c r="AO177" s="170">
        <v>577912</v>
      </c>
      <c r="AP177" s="170">
        <v>186971.58587447356</v>
      </c>
      <c r="AQ177" s="170">
        <v>116179.45</v>
      </c>
      <c r="AR177" s="170">
        <v>124766.2158259774</v>
      </c>
      <c r="AS177" s="310">
        <v>881063.03587447351</v>
      </c>
      <c r="AT177" s="170">
        <v>881063.03587447351</v>
      </c>
      <c r="AU177" s="170">
        <v>0</v>
      </c>
      <c r="AV177" s="170">
        <v>764883.58587447356</v>
      </c>
      <c r="AW177" s="170">
        <v>3607.9414428041205</v>
      </c>
      <c r="AX177" s="170">
        <v>3618.3821284110322</v>
      </c>
      <c r="AY177" s="171">
        <v>-2.8854568800052785E-3</v>
      </c>
      <c r="AZ177" s="171">
        <v>0</v>
      </c>
      <c r="BA177" s="170">
        <v>0</v>
      </c>
      <c r="BB177" s="310">
        <v>881063.03587447351</v>
      </c>
      <c r="BC177" s="310">
        <v>4155.9577163890262</v>
      </c>
      <c r="BD177" s="171">
        <v>-4.1408197723615814E-3</v>
      </c>
      <c r="BE177" s="170">
        <v>-6415.12</v>
      </c>
      <c r="BF177" s="170">
        <v>874647.91587447352</v>
      </c>
      <c r="BG177" s="170">
        <v>-3523.44</v>
      </c>
      <c r="BH177" s="170">
        <v>871124.47587447357</v>
      </c>
      <c r="BI177" s="311">
        <v>4142.4488348060249</v>
      </c>
      <c r="BK177" s="296" t="str">
        <f t="shared" si="2"/>
        <v>291 - St. Pancras Catholic Primary</v>
      </c>
    </row>
    <row r="178" spans="1:63" ht="15" x14ac:dyDescent="0.25">
      <c r="A178" s="304">
        <v>287</v>
      </c>
      <c r="B178" s="308">
        <v>124786</v>
      </c>
      <c r="C178" s="308">
        <v>9353342</v>
      </c>
      <c r="D178" s="309" t="s">
        <v>625</v>
      </c>
      <c r="E178" s="170">
        <v>586090</v>
      </c>
      <c r="F178" s="170">
        <v>0</v>
      </c>
      <c r="G178" s="170">
        <v>0</v>
      </c>
      <c r="H178" s="170">
        <v>5200.0000000000027</v>
      </c>
      <c r="I178" s="170">
        <v>0</v>
      </c>
      <c r="J178" s="170">
        <v>1651.6499999999992</v>
      </c>
      <c r="K178" s="170">
        <v>24570.000000000029</v>
      </c>
      <c r="L178" s="170">
        <v>19028.100000000006</v>
      </c>
      <c r="M178" s="170">
        <v>44262.400000000089</v>
      </c>
      <c r="N178" s="170">
        <v>22358.69999999999</v>
      </c>
      <c r="O178" s="170">
        <v>0</v>
      </c>
      <c r="P178" s="170">
        <v>0</v>
      </c>
      <c r="Q178" s="170">
        <v>0</v>
      </c>
      <c r="R178" s="170">
        <v>0</v>
      </c>
      <c r="S178" s="170">
        <v>0</v>
      </c>
      <c r="T178" s="170">
        <v>0</v>
      </c>
      <c r="U178" s="170">
        <v>0</v>
      </c>
      <c r="V178" s="170">
        <v>26290.76086956522</v>
      </c>
      <c r="W178" s="170">
        <v>0</v>
      </c>
      <c r="X178" s="170">
        <v>0</v>
      </c>
      <c r="Y178" s="170">
        <v>38058.545082898083</v>
      </c>
      <c r="Z178" s="170">
        <v>0</v>
      </c>
      <c r="AA178" s="170">
        <v>0</v>
      </c>
      <c r="AB178" s="170">
        <v>0</v>
      </c>
      <c r="AC178" s="170">
        <v>114000</v>
      </c>
      <c r="AD178" s="170">
        <v>0</v>
      </c>
      <c r="AE178" s="170">
        <v>0</v>
      </c>
      <c r="AF178" s="170">
        <v>0</v>
      </c>
      <c r="AG178" s="170">
        <v>2490.8000000000002</v>
      </c>
      <c r="AH178" s="170">
        <v>0</v>
      </c>
      <c r="AI178" s="170">
        <v>0</v>
      </c>
      <c r="AJ178" s="170">
        <v>0</v>
      </c>
      <c r="AK178" s="170">
        <v>0</v>
      </c>
      <c r="AL178" s="170">
        <v>0</v>
      </c>
      <c r="AM178" s="170">
        <v>0</v>
      </c>
      <c r="AN178" s="170">
        <v>0</v>
      </c>
      <c r="AO178" s="170">
        <v>586090</v>
      </c>
      <c r="AP178" s="170">
        <v>181420.15595246342</v>
      </c>
      <c r="AQ178" s="170">
        <v>116490.8</v>
      </c>
      <c r="AR178" s="170">
        <v>106591.77008289815</v>
      </c>
      <c r="AS178" s="310">
        <v>884000.95595246344</v>
      </c>
      <c r="AT178" s="170">
        <v>884000.95595246344</v>
      </c>
      <c r="AU178" s="170">
        <v>0</v>
      </c>
      <c r="AV178" s="170">
        <v>767510.15595246339</v>
      </c>
      <c r="AW178" s="170">
        <v>3569.814678848667</v>
      </c>
      <c r="AX178" s="170">
        <v>3525.2207023812002</v>
      </c>
      <c r="AY178" s="171">
        <v>1.2649981442961743E-2</v>
      </c>
      <c r="AZ178" s="171">
        <v>-7.1399814429617429E-3</v>
      </c>
      <c r="BA178" s="170">
        <v>-5411.5522354294617</v>
      </c>
      <c r="BB178" s="310">
        <v>878589.40371703403</v>
      </c>
      <c r="BC178" s="310">
        <v>4086.4623428699256</v>
      </c>
      <c r="BD178" s="171">
        <v>-1.1490842343262475E-3</v>
      </c>
      <c r="BE178" s="170">
        <v>-6505.9</v>
      </c>
      <c r="BF178" s="170">
        <v>872083.50371703401</v>
      </c>
      <c r="BG178" s="170">
        <v>-3573.3</v>
      </c>
      <c r="BH178" s="170">
        <v>868510.20371703396</v>
      </c>
      <c r="BI178" s="311">
        <v>3961.4018928043497</v>
      </c>
      <c r="BK178" s="296" t="str">
        <f t="shared" si="2"/>
        <v>287 - St Marks Catholic Primary Schl</v>
      </c>
    </row>
    <row r="179" spans="1:63" ht="15" x14ac:dyDescent="0.25">
      <c r="A179" s="304">
        <v>425</v>
      </c>
      <c r="B179" s="308">
        <v>134362</v>
      </c>
      <c r="C179" s="308">
        <v>9353343</v>
      </c>
      <c r="D179" s="309" t="s">
        <v>624</v>
      </c>
      <c r="E179" s="170">
        <v>1076770</v>
      </c>
      <c r="F179" s="170">
        <v>0</v>
      </c>
      <c r="G179" s="170">
        <v>0</v>
      </c>
      <c r="H179" s="170">
        <v>15999.99999999998</v>
      </c>
      <c r="I179" s="170">
        <v>0</v>
      </c>
      <c r="J179" s="170">
        <v>1651.6500000000012</v>
      </c>
      <c r="K179" s="170">
        <v>0</v>
      </c>
      <c r="L179" s="170">
        <v>0</v>
      </c>
      <c r="M179" s="170">
        <v>0</v>
      </c>
      <c r="N179" s="170">
        <v>0</v>
      </c>
      <c r="O179" s="170">
        <v>0</v>
      </c>
      <c r="P179" s="170">
        <v>0</v>
      </c>
      <c r="Q179" s="170">
        <v>0</v>
      </c>
      <c r="R179" s="170">
        <v>0</v>
      </c>
      <c r="S179" s="170">
        <v>0</v>
      </c>
      <c r="T179" s="170">
        <v>0</v>
      </c>
      <c r="U179" s="170">
        <v>0</v>
      </c>
      <c r="V179" s="170">
        <v>17633.928571428594</v>
      </c>
      <c r="W179" s="170">
        <v>0</v>
      </c>
      <c r="X179" s="170">
        <v>2161.9822485207096</v>
      </c>
      <c r="Y179" s="170">
        <v>78686.166094853193</v>
      </c>
      <c r="Z179" s="170">
        <v>0</v>
      </c>
      <c r="AA179" s="170">
        <v>0</v>
      </c>
      <c r="AB179" s="170">
        <v>0</v>
      </c>
      <c r="AC179" s="170">
        <v>114000</v>
      </c>
      <c r="AD179" s="170">
        <v>0</v>
      </c>
      <c r="AE179" s="170">
        <v>0</v>
      </c>
      <c r="AF179" s="170">
        <v>0</v>
      </c>
      <c r="AG179" s="170">
        <v>30656</v>
      </c>
      <c r="AH179" s="170">
        <v>0</v>
      </c>
      <c r="AI179" s="170">
        <v>0</v>
      </c>
      <c r="AJ179" s="170">
        <v>0</v>
      </c>
      <c r="AK179" s="170">
        <v>0</v>
      </c>
      <c r="AL179" s="170">
        <v>0</v>
      </c>
      <c r="AM179" s="170">
        <v>0</v>
      </c>
      <c r="AN179" s="170">
        <v>0</v>
      </c>
      <c r="AO179" s="170">
        <v>1076770</v>
      </c>
      <c r="AP179" s="170">
        <v>116133.72691480248</v>
      </c>
      <c r="AQ179" s="170">
        <v>144656</v>
      </c>
      <c r="AR179" s="170">
        <v>97509.791094853179</v>
      </c>
      <c r="AS179" s="310">
        <v>1337559.7269148026</v>
      </c>
      <c r="AT179" s="170">
        <v>1337559.7269148023</v>
      </c>
      <c r="AU179" s="170">
        <v>0</v>
      </c>
      <c r="AV179" s="170">
        <v>1192903.7269148026</v>
      </c>
      <c r="AW179" s="170">
        <v>3020.0094352273481</v>
      </c>
      <c r="AX179" s="170">
        <v>3258.5874097937867</v>
      </c>
      <c r="AY179" s="171">
        <v>-7.3215152630058344E-2</v>
      </c>
      <c r="AZ179" s="171">
        <v>5.8215152630058345E-2</v>
      </c>
      <c r="BA179" s="170">
        <v>74931.169550715043</v>
      </c>
      <c r="BB179" s="310">
        <v>1412490.8964655176</v>
      </c>
      <c r="BC179" s="310">
        <v>3575.9263201658673</v>
      </c>
      <c r="BD179" s="171">
        <v>-2.6736726496473295E-2</v>
      </c>
      <c r="BE179" s="170">
        <v>-11952.699999999999</v>
      </c>
      <c r="BF179" s="170">
        <v>1400538.1964655176</v>
      </c>
      <c r="BG179" s="170">
        <v>-6564.9000000000005</v>
      </c>
      <c r="BH179" s="170">
        <v>1393973.2964655177</v>
      </c>
      <c r="BI179" s="311">
        <v>6292.0686154740224</v>
      </c>
      <c r="BK179" s="296" t="str">
        <f t="shared" si="2"/>
        <v>425 - Abbots Green Community Primary</v>
      </c>
    </row>
    <row r="180" spans="1:63" ht="15" x14ac:dyDescent="0.25">
      <c r="A180" s="304">
        <v>320</v>
      </c>
      <c r="B180" s="308">
        <v>134882</v>
      </c>
      <c r="C180" s="308">
        <v>9353346</v>
      </c>
      <c r="D180" s="309" t="s">
        <v>623</v>
      </c>
      <c r="E180" s="170">
        <v>695130</v>
      </c>
      <c r="F180" s="170">
        <v>0</v>
      </c>
      <c r="G180" s="170">
        <v>0</v>
      </c>
      <c r="H180" s="170">
        <v>2800.0000000000041</v>
      </c>
      <c r="I180" s="170">
        <v>0</v>
      </c>
      <c r="J180" s="170">
        <v>150.15</v>
      </c>
      <c r="K180" s="170">
        <v>491.40000000000003</v>
      </c>
      <c r="L180" s="170">
        <v>0</v>
      </c>
      <c r="M180" s="170">
        <v>0</v>
      </c>
      <c r="N180" s="170">
        <v>0</v>
      </c>
      <c r="O180" s="170">
        <v>0</v>
      </c>
      <c r="P180" s="170">
        <v>0</v>
      </c>
      <c r="Q180" s="170">
        <v>0</v>
      </c>
      <c r="R180" s="170">
        <v>0</v>
      </c>
      <c r="S180" s="170">
        <v>0</v>
      </c>
      <c r="T180" s="170">
        <v>0</v>
      </c>
      <c r="U180" s="170">
        <v>0</v>
      </c>
      <c r="V180" s="170">
        <v>3625.5924170616113</v>
      </c>
      <c r="W180" s="170">
        <v>0</v>
      </c>
      <c r="X180" s="170">
        <v>1003.7234042553192</v>
      </c>
      <c r="Y180" s="170">
        <v>41559.21108500391</v>
      </c>
      <c r="Z180" s="170">
        <v>0</v>
      </c>
      <c r="AA180" s="170">
        <v>0</v>
      </c>
      <c r="AB180" s="170">
        <v>0</v>
      </c>
      <c r="AC180" s="170">
        <v>114000</v>
      </c>
      <c r="AD180" s="170">
        <v>0</v>
      </c>
      <c r="AE180" s="170">
        <v>0</v>
      </c>
      <c r="AF180" s="170">
        <v>0</v>
      </c>
      <c r="AG180" s="170">
        <v>26345</v>
      </c>
      <c r="AH180" s="170">
        <v>0</v>
      </c>
      <c r="AI180" s="170">
        <v>0</v>
      </c>
      <c r="AJ180" s="170">
        <v>0</v>
      </c>
      <c r="AK180" s="170">
        <v>0</v>
      </c>
      <c r="AL180" s="170">
        <v>0</v>
      </c>
      <c r="AM180" s="170">
        <v>0</v>
      </c>
      <c r="AN180" s="170">
        <v>0</v>
      </c>
      <c r="AO180" s="170">
        <v>695130</v>
      </c>
      <c r="AP180" s="170">
        <v>49630.076906320843</v>
      </c>
      <c r="AQ180" s="170">
        <v>140345</v>
      </c>
      <c r="AR180" s="170">
        <v>53277.786085003914</v>
      </c>
      <c r="AS180" s="310">
        <v>885105.07690632087</v>
      </c>
      <c r="AT180" s="170">
        <v>885105.07690632087</v>
      </c>
      <c r="AU180" s="170">
        <v>0</v>
      </c>
      <c r="AV180" s="170">
        <v>744760.07690632087</v>
      </c>
      <c r="AW180" s="170">
        <v>2920.6277525738074</v>
      </c>
      <c r="AX180" s="170">
        <v>2893.2655851898353</v>
      </c>
      <c r="AY180" s="171">
        <v>9.4571917365742827E-3</v>
      </c>
      <c r="AZ180" s="171">
        <v>-3.9471917365742825E-3</v>
      </c>
      <c r="BA180" s="170">
        <v>-2912.1698724418989</v>
      </c>
      <c r="BB180" s="310">
        <v>882192.90703387896</v>
      </c>
      <c r="BC180" s="310">
        <v>3459.5800275838392</v>
      </c>
      <c r="BD180" s="171">
        <v>-1.1517361646907531E-2</v>
      </c>
      <c r="BE180" s="170">
        <v>-7716.2999999999993</v>
      </c>
      <c r="BF180" s="170">
        <v>874476.60703387891</v>
      </c>
      <c r="BG180" s="170">
        <v>-4238.1000000000004</v>
      </c>
      <c r="BH180" s="170">
        <v>870238.50703387894</v>
      </c>
      <c r="BI180" s="311">
        <v>3648.1206396294469</v>
      </c>
      <c r="BK180" s="296" t="str">
        <f t="shared" si="2"/>
        <v>320 - Rendlesham Community Primary</v>
      </c>
    </row>
    <row r="181" spans="1:63" ht="15" x14ac:dyDescent="0.25">
      <c r="A181" s="304">
        <v>560</v>
      </c>
      <c r="B181" s="308">
        <v>124802</v>
      </c>
      <c r="C181" s="308">
        <v>9354024</v>
      </c>
      <c r="D181" s="309" t="s">
        <v>622</v>
      </c>
      <c r="E181" s="170">
        <v>0</v>
      </c>
      <c r="F181" s="170">
        <v>3658830</v>
      </c>
      <c r="G181" s="170">
        <v>2518054</v>
      </c>
      <c r="H181" s="170">
        <v>0</v>
      </c>
      <c r="I181" s="170">
        <v>43999.999999999971</v>
      </c>
      <c r="J181" s="170">
        <v>0</v>
      </c>
      <c r="K181" s="170">
        <v>0</v>
      </c>
      <c r="L181" s="170">
        <v>0</v>
      </c>
      <c r="M181" s="170">
        <v>0</v>
      </c>
      <c r="N181" s="170">
        <v>0</v>
      </c>
      <c r="O181" s="170">
        <v>0</v>
      </c>
      <c r="P181" s="170">
        <v>2403.989940436787</v>
      </c>
      <c r="Q181" s="170">
        <v>8359.3286565188719</v>
      </c>
      <c r="R181" s="170">
        <v>4480.1630708140383</v>
      </c>
      <c r="S181" s="170">
        <v>0</v>
      </c>
      <c r="T181" s="170">
        <v>0</v>
      </c>
      <c r="U181" s="170">
        <v>0</v>
      </c>
      <c r="V181" s="170">
        <v>0</v>
      </c>
      <c r="W181" s="170">
        <v>1499.9999999999991</v>
      </c>
      <c r="X181" s="170">
        <v>11632.629558541268</v>
      </c>
      <c r="Y181" s="170">
        <v>0</v>
      </c>
      <c r="Z181" s="170">
        <v>441426.16424659919</v>
      </c>
      <c r="AA181" s="170">
        <v>0</v>
      </c>
      <c r="AB181" s="170">
        <v>0</v>
      </c>
      <c r="AC181" s="170">
        <v>114000</v>
      </c>
      <c r="AD181" s="170">
        <v>0</v>
      </c>
      <c r="AE181" s="170">
        <v>0</v>
      </c>
      <c r="AF181" s="170">
        <v>5000</v>
      </c>
      <c r="AG181" s="170">
        <v>203019.03</v>
      </c>
      <c r="AH181" s="170">
        <v>0</v>
      </c>
      <c r="AI181" s="170">
        <v>0</v>
      </c>
      <c r="AJ181" s="170">
        <v>0</v>
      </c>
      <c r="AK181" s="170">
        <v>0</v>
      </c>
      <c r="AL181" s="170">
        <v>0</v>
      </c>
      <c r="AM181" s="170">
        <v>0</v>
      </c>
      <c r="AN181" s="170">
        <v>0</v>
      </c>
      <c r="AO181" s="170">
        <v>6176884</v>
      </c>
      <c r="AP181" s="170">
        <v>513802.27547291014</v>
      </c>
      <c r="AQ181" s="170">
        <v>322019.03000000003</v>
      </c>
      <c r="AR181" s="170">
        <v>481045.70508048404</v>
      </c>
      <c r="AS181" s="310">
        <v>7012705.3054729104</v>
      </c>
      <c r="AT181" s="170">
        <v>0</v>
      </c>
      <c r="AU181" s="170">
        <v>7012705.3054729095</v>
      </c>
      <c r="AV181" s="170">
        <v>6695686.2754729101</v>
      </c>
      <c r="AW181" s="170">
        <v>4428.363938804835</v>
      </c>
      <c r="AX181" s="170">
        <v>4429.2457747521657</v>
      </c>
      <c r="AY181" s="171">
        <v>-1.9909392979667527E-4</v>
      </c>
      <c r="AZ181" s="171">
        <v>0</v>
      </c>
      <c r="BA181" s="170">
        <v>0</v>
      </c>
      <c r="BB181" s="310">
        <v>7012705.3054729104</v>
      </c>
      <c r="BC181" s="310">
        <v>4638.0326094397551</v>
      </c>
      <c r="BD181" s="171">
        <v>-4.4167065483018408E-3</v>
      </c>
      <c r="BE181" s="170">
        <v>-45753.119999999995</v>
      </c>
      <c r="BF181" s="170">
        <v>6966952.1854729103</v>
      </c>
      <c r="BG181" s="170">
        <v>-25129.440000000002</v>
      </c>
      <c r="BH181" s="170">
        <v>6941822.7454729099</v>
      </c>
      <c r="BI181" s="311">
        <v>36827.223890586836</v>
      </c>
      <c r="BK181" s="296" t="str">
        <f t="shared" si="2"/>
        <v>560 - THURSTON COMMUNITY COLLEGE</v>
      </c>
    </row>
    <row r="182" spans="1:63" ht="15" x14ac:dyDescent="0.25">
      <c r="A182" s="304">
        <v>558</v>
      </c>
      <c r="B182" s="308">
        <v>124818</v>
      </c>
      <c r="C182" s="308">
        <v>9354057</v>
      </c>
      <c r="D182" s="309" t="s">
        <v>473</v>
      </c>
      <c r="E182" s="170">
        <v>0</v>
      </c>
      <c r="F182" s="170">
        <v>1823520</v>
      </c>
      <c r="G182" s="170">
        <v>1304534</v>
      </c>
      <c r="H182" s="170">
        <v>0</v>
      </c>
      <c r="I182" s="170">
        <v>39999.999999999993</v>
      </c>
      <c r="J182" s="170">
        <v>0</v>
      </c>
      <c r="K182" s="170">
        <v>0</v>
      </c>
      <c r="L182" s="170">
        <v>0</v>
      </c>
      <c r="M182" s="170">
        <v>0</v>
      </c>
      <c r="N182" s="170">
        <v>0</v>
      </c>
      <c r="O182" s="170">
        <v>0</v>
      </c>
      <c r="P182" s="170">
        <v>14564.549999999996</v>
      </c>
      <c r="Q182" s="170">
        <v>19655.999999999996</v>
      </c>
      <c r="R182" s="170">
        <v>66038.700000000041</v>
      </c>
      <c r="S182" s="170">
        <v>0</v>
      </c>
      <c r="T182" s="170">
        <v>0</v>
      </c>
      <c r="U182" s="170">
        <v>0</v>
      </c>
      <c r="V182" s="170">
        <v>0</v>
      </c>
      <c r="W182" s="170">
        <v>4500</v>
      </c>
      <c r="X182" s="170">
        <v>5443.2692307692314</v>
      </c>
      <c r="Y182" s="170">
        <v>0</v>
      </c>
      <c r="Z182" s="170">
        <v>306265.57188736135</v>
      </c>
      <c r="AA182" s="170">
        <v>0</v>
      </c>
      <c r="AB182" s="170">
        <v>0</v>
      </c>
      <c r="AC182" s="170">
        <v>114000</v>
      </c>
      <c r="AD182" s="170">
        <v>0</v>
      </c>
      <c r="AE182" s="170">
        <v>0</v>
      </c>
      <c r="AF182" s="170">
        <v>0</v>
      </c>
      <c r="AG182" s="170">
        <v>123342.5</v>
      </c>
      <c r="AH182" s="170">
        <v>0</v>
      </c>
      <c r="AI182" s="170">
        <v>0</v>
      </c>
      <c r="AJ182" s="170">
        <v>0</v>
      </c>
      <c r="AK182" s="170">
        <v>0</v>
      </c>
      <c r="AL182" s="170">
        <v>0</v>
      </c>
      <c r="AM182" s="170">
        <v>0</v>
      </c>
      <c r="AN182" s="170">
        <v>0</v>
      </c>
      <c r="AO182" s="170">
        <v>3128054</v>
      </c>
      <c r="AP182" s="170">
        <v>456468.0911181306</v>
      </c>
      <c r="AQ182" s="170">
        <v>237342.5</v>
      </c>
      <c r="AR182" s="170">
        <v>386392.99688736134</v>
      </c>
      <c r="AS182" s="310">
        <v>3821864.5911181308</v>
      </c>
      <c r="AT182" s="170">
        <v>0</v>
      </c>
      <c r="AU182" s="170">
        <v>3821864.5911181308</v>
      </c>
      <c r="AV182" s="170">
        <v>3584522.0911181308</v>
      </c>
      <c r="AW182" s="170">
        <v>4685.649792311282</v>
      </c>
      <c r="AX182" s="170">
        <v>4718.7041552437886</v>
      </c>
      <c r="AY182" s="171">
        <v>-7.0049661612657009E-3</v>
      </c>
      <c r="AZ182" s="171">
        <v>0</v>
      </c>
      <c r="BA182" s="170">
        <v>0</v>
      </c>
      <c r="BB182" s="310">
        <v>3821864.5911181308</v>
      </c>
      <c r="BC182" s="310">
        <v>4995.90142629821</v>
      </c>
      <c r="BD182" s="171">
        <v>-1.1383895319576065E-2</v>
      </c>
      <c r="BE182" s="170">
        <v>-23148.899999999998</v>
      </c>
      <c r="BF182" s="170">
        <v>3798715.6911181309</v>
      </c>
      <c r="BG182" s="170">
        <v>-12714.300000000001</v>
      </c>
      <c r="BH182" s="170">
        <v>3786001.3911181311</v>
      </c>
      <c r="BI182" s="311">
        <v>19442.708854601216</v>
      </c>
      <c r="BK182" s="296" t="str">
        <f t="shared" si="2"/>
        <v>558 - Stowmarket High School</v>
      </c>
    </row>
    <row r="183" spans="1:63" ht="15" x14ac:dyDescent="0.25">
      <c r="A183" s="304">
        <v>370</v>
      </c>
      <c r="B183" s="308">
        <v>124840</v>
      </c>
      <c r="C183" s="308">
        <v>9354090</v>
      </c>
      <c r="D183" s="309" t="s">
        <v>360</v>
      </c>
      <c r="E183" s="170">
        <v>0</v>
      </c>
      <c r="F183" s="170">
        <v>2872830</v>
      </c>
      <c r="G183" s="170">
        <v>2023978</v>
      </c>
      <c r="H183" s="170">
        <v>0</v>
      </c>
      <c r="I183" s="170">
        <v>39600.000000000029</v>
      </c>
      <c r="J183" s="170">
        <v>0</v>
      </c>
      <c r="K183" s="170">
        <v>0</v>
      </c>
      <c r="L183" s="170">
        <v>0</v>
      </c>
      <c r="M183" s="170">
        <v>0</v>
      </c>
      <c r="N183" s="170">
        <v>0</v>
      </c>
      <c r="O183" s="170">
        <v>0</v>
      </c>
      <c r="P183" s="170">
        <v>20420.39999999994</v>
      </c>
      <c r="Q183" s="170">
        <v>81081.000000000058</v>
      </c>
      <c r="R183" s="170">
        <v>22385.999999999931</v>
      </c>
      <c r="S183" s="170">
        <v>23295.999999999927</v>
      </c>
      <c r="T183" s="170">
        <v>4968.6000000000004</v>
      </c>
      <c r="U183" s="170">
        <v>0</v>
      </c>
      <c r="V183" s="170">
        <v>0</v>
      </c>
      <c r="W183" s="170">
        <v>6015.0627615062695</v>
      </c>
      <c r="X183" s="170">
        <v>10374.170212765957</v>
      </c>
      <c r="Y183" s="170">
        <v>0</v>
      </c>
      <c r="Z183" s="170">
        <v>308667.64442785695</v>
      </c>
      <c r="AA183" s="170">
        <v>0</v>
      </c>
      <c r="AB183" s="170">
        <v>0</v>
      </c>
      <c r="AC183" s="170">
        <v>114000</v>
      </c>
      <c r="AD183" s="170">
        <v>0</v>
      </c>
      <c r="AE183" s="170">
        <v>0</v>
      </c>
      <c r="AF183" s="170">
        <v>0</v>
      </c>
      <c r="AG183" s="170">
        <v>197587.5</v>
      </c>
      <c r="AH183" s="170">
        <v>0</v>
      </c>
      <c r="AI183" s="170">
        <v>0</v>
      </c>
      <c r="AJ183" s="170">
        <v>0</v>
      </c>
      <c r="AK183" s="170">
        <v>0</v>
      </c>
      <c r="AL183" s="170">
        <v>0</v>
      </c>
      <c r="AM183" s="170">
        <v>0</v>
      </c>
      <c r="AN183" s="170">
        <v>0</v>
      </c>
      <c r="AO183" s="170">
        <v>4896808</v>
      </c>
      <c r="AP183" s="170">
        <v>516808.87740212912</v>
      </c>
      <c r="AQ183" s="170">
        <v>311587.5</v>
      </c>
      <c r="AR183" s="170">
        <v>414541.44442785688</v>
      </c>
      <c r="AS183" s="310">
        <v>5725204.3774021287</v>
      </c>
      <c r="AT183" s="170">
        <v>0</v>
      </c>
      <c r="AU183" s="170">
        <v>5725204.3774021296</v>
      </c>
      <c r="AV183" s="170">
        <v>5413616.8774021287</v>
      </c>
      <c r="AW183" s="170">
        <v>4518.8788626061178</v>
      </c>
      <c r="AX183" s="170">
        <v>4544.8352113382389</v>
      </c>
      <c r="AY183" s="171">
        <v>-5.7111748886662485E-3</v>
      </c>
      <c r="AZ183" s="171">
        <v>0</v>
      </c>
      <c r="BA183" s="170">
        <v>0</v>
      </c>
      <c r="BB183" s="310">
        <v>5725204.3774021287</v>
      </c>
      <c r="BC183" s="310">
        <v>4778.9685954942643</v>
      </c>
      <c r="BD183" s="171">
        <v>-1.2815292790086974E-2</v>
      </c>
      <c r="BE183" s="170">
        <v>-36251.479999999996</v>
      </c>
      <c r="BF183" s="170">
        <v>5688952.8974021282</v>
      </c>
      <c r="BG183" s="170">
        <v>-19910.760000000002</v>
      </c>
      <c r="BH183" s="170">
        <v>5669042.1374021284</v>
      </c>
      <c r="BI183" s="311">
        <v>28101.450811584182</v>
      </c>
      <c r="BK183" s="296" t="str">
        <f t="shared" si="2"/>
        <v>370 - Northgate High School</v>
      </c>
    </row>
    <row r="184" spans="1:63" ht="15" x14ac:dyDescent="0.25">
      <c r="A184" s="304">
        <v>356</v>
      </c>
      <c r="B184" s="308">
        <v>124846</v>
      </c>
      <c r="C184" s="308">
        <v>9354096</v>
      </c>
      <c r="D184" s="309" t="s">
        <v>354</v>
      </c>
      <c r="E184" s="170">
        <v>0</v>
      </c>
      <c r="F184" s="170">
        <v>1638810</v>
      </c>
      <c r="G184" s="170">
        <v>1152844</v>
      </c>
      <c r="H184" s="170">
        <v>0</v>
      </c>
      <c r="I184" s="170">
        <v>20400</v>
      </c>
      <c r="J184" s="170">
        <v>0</v>
      </c>
      <c r="K184" s="170">
        <v>0</v>
      </c>
      <c r="L184" s="170">
        <v>0</v>
      </c>
      <c r="M184" s="170">
        <v>0</v>
      </c>
      <c r="N184" s="170">
        <v>0</v>
      </c>
      <c r="O184" s="170">
        <v>0</v>
      </c>
      <c r="P184" s="170">
        <v>2102.1000000000008</v>
      </c>
      <c r="Q184" s="170">
        <v>9336.6000000000131</v>
      </c>
      <c r="R184" s="170">
        <v>51487.799999999967</v>
      </c>
      <c r="S184" s="170">
        <v>33779.199999999997</v>
      </c>
      <c r="T184" s="170">
        <v>3726.4499999999994</v>
      </c>
      <c r="U184" s="170">
        <v>0</v>
      </c>
      <c r="V184" s="170">
        <v>0</v>
      </c>
      <c r="W184" s="170">
        <v>7500.0000000000009</v>
      </c>
      <c r="X184" s="170">
        <v>6532.3855243722301</v>
      </c>
      <c r="Y184" s="170">
        <v>0</v>
      </c>
      <c r="Z184" s="170">
        <v>165206.1727121982</v>
      </c>
      <c r="AA184" s="170">
        <v>0</v>
      </c>
      <c r="AB184" s="170">
        <v>0</v>
      </c>
      <c r="AC184" s="170">
        <v>114000</v>
      </c>
      <c r="AD184" s="170">
        <v>0</v>
      </c>
      <c r="AE184" s="170">
        <v>0</v>
      </c>
      <c r="AF184" s="170">
        <v>0</v>
      </c>
      <c r="AG184" s="170">
        <v>76161</v>
      </c>
      <c r="AH184" s="170">
        <v>0</v>
      </c>
      <c r="AI184" s="170">
        <v>0</v>
      </c>
      <c r="AJ184" s="170">
        <v>0</v>
      </c>
      <c r="AK184" s="170">
        <v>0</v>
      </c>
      <c r="AL184" s="170">
        <v>0</v>
      </c>
      <c r="AM184" s="170">
        <v>0</v>
      </c>
      <c r="AN184" s="170">
        <v>0</v>
      </c>
      <c r="AO184" s="170">
        <v>2791654</v>
      </c>
      <c r="AP184" s="170">
        <v>300070.70823657041</v>
      </c>
      <c r="AQ184" s="170">
        <v>190161</v>
      </c>
      <c r="AR184" s="170">
        <v>235620.04771219817</v>
      </c>
      <c r="AS184" s="310">
        <v>3281885.7082365705</v>
      </c>
      <c r="AT184" s="170">
        <v>0</v>
      </c>
      <c r="AU184" s="170">
        <v>3281885.7082365705</v>
      </c>
      <c r="AV184" s="170">
        <v>3091724.7082365705</v>
      </c>
      <c r="AW184" s="170">
        <v>4526.6833209905863</v>
      </c>
      <c r="AX184" s="170">
        <v>4539.6104670376508</v>
      </c>
      <c r="AY184" s="171">
        <v>-2.8476333246936513E-3</v>
      </c>
      <c r="AZ184" s="171">
        <v>0</v>
      </c>
      <c r="BA184" s="170">
        <v>0</v>
      </c>
      <c r="BB184" s="310">
        <v>3281885.7082365705</v>
      </c>
      <c r="BC184" s="310">
        <v>4805.1035259686241</v>
      </c>
      <c r="BD184" s="171">
        <v>-8.814681821079362E-3</v>
      </c>
      <c r="BE184" s="170">
        <v>-20667.579999999998</v>
      </c>
      <c r="BF184" s="170">
        <v>3261218.1282365704</v>
      </c>
      <c r="BG184" s="170">
        <v>-11351.460000000001</v>
      </c>
      <c r="BH184" s="170">
        <v>3249866.6682365704</v>
      </c>
      <c r="BI184" s="311">
        <v>16261.902481434692</v>
      </c>
      <c r="BK184" s="296" t="str">
        <f t="shared" si="2"/>
        <v>356 - Claydon High School</v>
      </c>
    </row>
    <row r="185" spans="1:63" ht="15" x14ac:dyDescent="0.25">
      <c r="A185" s="304">
        <v>552</v>
      </c>
      <c r="B185" s="308">
        <v>124856</v>
      </c>
      <c r="C185" s="308">
        <v>9354500</v>
      </c>
      <c r="D185" s="309" t="s">
        <v>621</v>
      </c>
      <c r="E185" s="170">
        <v>0</v>
      </c>
      <c r="F185" s="170">
        <v>2515200</v>
      </c>
      <c r="G185" s="170">
        <v>2687080</v>
      </c>
      <c r="H185" s="170">
        <v>0</v>
      </c>
      <c r="I185" s="170">
        <v>35403.314917127071</v>
      </c>
      <c r="J185" s="170">
        <v>0</v>
      </c>
      <c r="K185" s="170">
        <v>0</v>
      </c>
      <c r="L185" s="170">
        <v>0</v>
      </c>
      <c r="M185" s="170">
        <v>0</v>
      </c>
      <c r="N185" s="170">
        <v>0</v>
      </c>
      <c r="O185" s="170">
        <v>0</v>
      </c>
      <c r="P185" s="170">
        <v>22433.478260869524</v>
      </c>
      <c r="Q185" s="170">
        <v>978.91541501976303</v>
      </c>
      <c r="R185" s="170">
        <v>43480.15968379446</v>
      </c>
      <c r="S185" s="170">
        <v>0</v>
      </c>
      <c r="T185" s="170">
        <v>0</v>
      </c>
      <c r="U185" s="170">
        <v>0</v>
      </c>
      <c r="V185" s="170">
        <v>0</v>
      </c>
      <c r="W185" s="170">
        <v>5966.8508287292752</v>
      </c>
      <c r="X185" s="170">
        <v>3665.0943396226417</v>
      </c>
      <c r="Y185" s="170">
        <v>0</v>
      </c>
      <c r="Z185" s="170">
        <v>368560.03379081574</v>
      </c>
      <c r="AA185" s="170">
        <v>0</v>
      </c>
      <c r="AB185" s="170">
        <v>0</v>
      </c>
      <c r="AC185" s="170">
        <v>114000</v>
      </c>
      <c r="AD185" s="170">
        <v>0</v>
      </c>
      <c r="AE185" s="170">
        <v>0</v>
      </c>
      <c r="AF185" s="170">
        <v>0</v>
      </c>
      <c r="AG185" s="170">
        <v>162860</v>
      </c>
      <c r="AH185" s="170">
        <v>0</v>
      </c>
      <c r="AI185" s="170">
        <v>0</v>
      </c>
      <c r="AJ185" s="170">
        <v>0</v>
      </c>
      <c r="AK185" s="170">
        <v>0</v>
      </c>
      <c r="AL185" s="170">
        <v>0</v>
      </c>
      <c r="AM185" s="170">
        <v>0</v>
      </c>
      <c r="AN185" s="170">
        <v>0</v>
      </c>
      <c r="AO185" s="170">
        <v>5202280</v>
      </c>
      <c r="AP185" s="170">
        <v>480487.84723597846</v>
      </c>
      <c r="AQ185" s="170">
        <v>276860</v>
      </c>
      <c r="AR185" s="170">
        <v>429705.76792922115</v>
      </c>
      <c r="AS185" s="310">
        <v>5959627.8472359786</v>
      </c>
      <c r="AT185" s="170">
        <v>0</v>
      </c>
      <c r="AU185" s="170">
        <v>5959627.8472359776</v>
      </c>
      <c r="AV185" s="170">
        <v>5682767.8472359786</v>
      </c>
      <c r="AW185" s="170">
        <v>4510.1332120920461</v>
      </c>
      <c r="AX185" s="170">
        <v>4508.9149684032236</v>
      </c>
      <c r="AY185" s="171">
        <v>2.7018555403227442E-4</v>
      </c>
      <c r="AZ185" s="171">
        <v>0</v>
      </c>
      <c r="BA185" s="170">
        <v>0</v>
      </c>
      <c r="BB185" s="310">
        <v>5959627.8472359786</v>
      </c>
      <c r="BC185" s="310">
        <v>4729.8633708222051</v>
      </c>
      <c r="BD185" s="171">
        <v>-8.9972107535279955E-3</v>
      </c>
      <c r="BE185" s="170">
        <v>-38127.599999999999</v>
      </c>
      <c r="BF185" s="170">
        <v>5921500.247235979</v>
      </c>
      <c r="BG185" s="170">
        <v>-20941.2</v>
      </c>
      <c r="BH185" s="170">
        <v>5900559.0472359788</v>
      </c>
      <c r="BI185" s="311">
        <v>28035.874139329677</v>
      </c>
      <c r="BK185" s="296" t="str">
        <f t="shared" si="2"/>
        <v>552 - King Edward VI School</v>
      </c>
    </row>
    <row r="186" spans="1:63" ht="15" x14ac:dyDescent="0.25">
      <c r="A186" s="304">
        <v>553</v>
      </c>
      <c r="B186" s="308">
        <v>124861</v>
      </c>
      <c r="C186" s="308">
        <v>9354600</v>
      </c>
      <c r="D186" s="309" t="s">
        <v>620</v>
      </c>
      <c r="E186" s="170">
        <v>0</v>
      </c>
      <c r="F186" s="170">
        <v>1634880</v>
      </c>
      <c r="G186" s="170">
        <v>1252526</v>
      </c>
      <c r="H186" s="170">
        <v>0</v>
      </c>
      <c r="I186" s="170">
        <v>17600.000000000004</v>
      </c>
      <c r="J186" s="170">
        <v>0</v>
      </c>
      <c r="K186" s="170">
        <v>0</v>
      </c>
      <c r="L186" s="170">
        <v>0</v>
      </c>
      <c r="M186" s="170">
        <v>0</v>
      </c>
      <c r="N186" s="170">
        <v>0</v>
      </c>
      <c r="O186" s="170">
        <v>0</v>
      </c>
      <c r="P186" s="170">
        <v>13081.605468749951</v>
      </c>
      <c r="Q186" s="170">
        <v>4920.9801136363794</v>
      </c>
      <c r="R186" s="170">
        <v>26901.357954545463</v>
      </c>
      <c r="S186" s="170">
        <v>3499.3636363636397</v>
      </c>
      <c r="T186" s="170">
        <v>4975.657670454545</v>
      </c>
      <c r="U186" s="170">
        <v>0</v>
      </c>
      <c r="V186" s="170">
        <v>0</v>
      </c>
      <c r="W186" s="170">
        <v>4500</v>
      </c>
      <c r="X186" s="170">
        <v>2371.363636363636</v>
      </c>
      <c r="Y186" s="170">
        <v>0</v>
      </c>
      <c r="Z186" s="170">
        <v>164058.26008733042</v>
      </c>
      <c r="AA186" s="170">
        <v>0</v>
      </c>
      <c r="AB186" s="170">
        <v>0</v>
      </c>
      <c r="AC186" s="170">
        <v>114000</v>
      </c>
      <c r="AD186" s="170">
        <v>0</v>
      </c>
      <c r="AE186" s="170">
        <v>0</v>
      </c>
      <c r="AF186" s="170">
        <v>5000</v>
      </c>
      <c r="AG186" s="170">
        <v>12549.8</v>
      </c>
      <c r="AH186" s="170">
        <v>0</v>
      </c>
      <c r="AI186" s="170">
        <v>0</v>
      </c>
      <c r="AJ186" s="170">
        <v>0</v>
      </c>
      <c r="AK186" s="170">
        <v>0</v>
      </c>
      <c r="AL186" s="170">
        <v>0</v>
      </c>
      <c r="AM186" s="170">
        <v>0</v>
      </c>
      <c r="AN186" s="170">
        <v>0</v>
      </c>
      <c r="AO186" s="170">
        <v>2887406</v>
      </c>
      <c r="AP186" s="170">
        <v>241908.58856744404</v>
      </c>
      <c r="AQ186" s="170">
        <v>131549.79999999999</v>
      </c>
      <c r="AR186" s="170">
        <v>209545.54250920541</v>
      </c>
      <c r="AS186" s="310">
        <v>3260864.3885674439</v>
      </c>
      <c r="AT186" s="170">
        <v>0</v>
      </c>
      <c r="AU186" s="170">
        <v>3260864.3885674439</v>
      </c>
      <c r="AV186" s="170">
        <v>3134314.5885674441</v>
      </c>
      <c r="AW186" s="170">
        <v>4445.8362958403459</v>
      </c>
      <c r="AX186" s="170">
        <v>4473.9356225232941</v>
      </c>
      <c r="AY186" s="171">
        <v>-6.2806730033143051E-3</v>
      </c>
      <c r="AZ186" s="171">
        <v>0</v>
      </c>
      <c r="BA186" s="170">
        <v>0</v>
      </c>
      <c r="BB186" s="310">
        <v>3260864.3885674439</v>
      </c>
      <c r="BC186" s="310">
        <v>4625.3395582516932</v>
      </c>
      <c r="BD186" s="171">
        <v>-1.3852274485028682E-2</v>
      </c>
      <c r="BE186" s="170">
        <v>-21333.3</v>
      </c>
      <c r="BF186" s="170">
        <v>3239531.0885674441</v>
      </c>
      <c r="BG186" s="170">
        <v>-11717.1</v>
      </c>
      <c r="BH186" s="170">
        <v>3227813.988567444</v>
      </c>
      <c r="BI186" s="311">
        <v>15552.686206950788</v>
      </c>
      <c r="BK186" s="296" t="str">
        <f t="shared" si="2"/>
        <v>553 - St Benedict's School</v>
      </c>
    </row>
    <row r="187" spans="1:63" ht="15" x14ac:dyDescent="0.25">
      <c r="A187" s="304">
        <v>157</v>
      </c>
      <c r="B187" s="308">
        <v>136438</v>
      </c>
      <c r="C187" s="308">
        <v>9354605</v>
      </c>
      <c r="D187" s="309" t="s">
        <v>619</v>
      </c>
      <c r="E187" s="170">
        <v>0</v>
      </c>
      <c r="F187" s="170">
        <v>2133990</v>
      </c>
      <c r="G187" s="170">
        <v>1534236</v>
      </c>
      <c r="H187" s="170">
        <v>0</v>
      </c>
      <c r="I187" s="170">
        <v>51599.999999999876</v>
      </c>
      <c r="J187" s="170">
        <v>0</v>
      </c>
      <c r="K187" s="170">
        <v>0</v>
      </c>
      <c r="L187" s="170">
        <v>0</v>
      </c>
      <c r="M187" s="170">
        <v>0</v>
      </c>
      <c r="N187" s="170">
        <v>0</v>
      </c>
      <c r="O187" s="170">
        <v>0</v>
      </c>
      <c r="P187" s="170">
        <v>17867.849999999984</v>
      </c>
      <c r="Q187" s="170">
        <v>48648.600000000166</v>
      </c>
      <c r="R187" s="170">
        <v>130958.10000000036</v>
      </c>
      <c r="S187" s="170">
        <v>52416.000000000036</v>
      </c>
      <c r="T187" s="170">
        <v>40990.950000000026</v>
      </c>
      <c r="U187" s="170">
        <v>7302.7500000000027</v>
      </c>
      <c r="V187" s="170">
        <v>0</v>
      </c>
      <c r="W187" s="170">
        <v>0</v>
      </c>
      <c r="X187" s="170">
        <v>25002.873883928572</v>
      </c>
      <c r="Y187" s="170">
        <v>0</v>
      </c>
      <c r="Z187" s="170">
        <v>304608.60611244896</v>
      </c>
      <c r="AA187" s="170">
        <v>0</v>
      </c>
      <c r="AB187" s="170">
        <v>0</v>
      </c>
      <c r="AC187" s="170">
        <v>114000</v>
      </c>
      <c r="AD187" s="170">
        <v>0</v>
      </c>
      <c r="AE187" s="170">
        <v>0</v>
      </c>
      <c r="AF187" s="170">
        <v>5000</v>
      </c>
      <c r="AG187" s="170">
        <v>124540</v>
      </c>
      <c r="AH187" s="170">
        <v>0</v>
      </c>
      <c r="AI187" s="170">
        <v>0</v>
      </c>
      <c r="AJ187" s="170">
        <v>0</v>
      </c>
      <c r="AK187" s="170">
        <v>0</v>
      </c>
      <c r="AL187" s="170">
        <v>0</v>
      </c>
      <c r="AM187" s="170">
        <v>0</v>
      </c>
      <c r="AN187" s="170">
        <v>0</v>
      </c>
      <c r="AO187" s="170">
        <v>3668226</v>
      </c>
      <c r="AP187" s="170">
        <v>679395.72999637807</v>
      </c>
      <c r="AQ187" s="170">
        <v>243540</v>
      </c>
      <c r="AR187" s="170">
        <v>489498.53111244919</v>
      </c>
      <c r="AS187" s="310">
        <v>4591161.7299963776</v>
      </c>
      <c r="AT187" s="170">
        <v>0</v>
      </c>
      <c r="AU187" s="170">
        <v>4591161.7299963785</v>
      </c>
      <c r="AV187" s="170">
        <v>4352621.7299963776</v>
      </c>
      <c r="AW187" s="170">
        <v>4852.4211036748911</v>
      </c>
      <c r="AX187" s="170">
        <v>4891.855487654404</v>
      </c>
      <c r="AY187" s="171">
        <v>-8.061232405379426E-3</v>
      </c>
      <c r="AZ187" s="171">
        <v>0</v>
      </c>
      <c r="BA187" s="170">
        <v>0</v>
      </c>
      <c r="BB187" s="310">
        <v>4591161.7299963776</v>
      </c>
      <c r="BC187" s="310">
        <v>5118.3519843883805</v>
      </c>
      <c r="BD187" s="171">
        <v>-1.3579199038479484E-2</v>
      </c>
      <c r="BE187" s="170">
        <v>-27143.219999999998</v>
      </c>
      <c r="BF187" s="170">
        <v>4564018.5099963779</v>
      </c>
      <c r="BG187" s="170">
        <v>-14908.140000000001</v>
      </c>
      <c r="BH187" s="170">
        <v>4549110.3699963782</v>
      </c>
      <c r="BI187" s="311">
        <v>23149.896373999309</v>
      </c>
      <c r="BK187" s="296" t="str">
        <f t="shared" si="2"/>
        <v>157 - Pakefield School</v>
      </c>
    </row>
    <row r="188" spans="1:63" ht="15" x14ac:dyDescent="0.25">
      <c r="A188" s="304">
        <v>233</v>
      </c>
      <c r="B188" s="308">
        <v>138117</v>
      </c>
      <c r="C188" s="308">
        <v>9352000</v>
      </c>
      <c r="D188" s="309" t="s">
        <v>618</v>
      </c>
      <c r="E188" s="170">
        <v>452516</v>
      </c>
      <c r="F188" s="170">
        <v>0</v>
      </c>
      <c r="G188" s="170">
        <v>0</v>
      </c>
      <c r="H188" s="170">
        <v>12799.999999999973</v>
      </c>
      <c r="I188" s="170">
        <v>0</v>
      </c>
      <c r="J188" s="170">
        <v>2114.8400000000015</v>
      </c>
      <c r="K188" s="170">
        <v>2471.8909090909092</v>
      </c>
      <c r="L188" s="170">
        <v>92338.858181818185</v>
      </c>
      <c r="M188" s="170">
        <v>0</v>
      </c>
      <c r="N188" s="170">
        <v>0</v>
      </c>
      <c r="O188" s="170">
        <v>0</v>
      </c>
      <c r="P188" s="170">
        <v>0</v>
      </c>
      <c r="Q188" s="170">
        <v>0</v>
      </c>
      <c r="R188" s="170">
        <v>0</v>
      </c>
      <c r="S188" s="170">
        <v>0</v>
      </c>
      <c r="T188" s="170">
        <v>0</v>
      </c>
      <c r="U188" s="170">
        <v>0</v>
      </c>
      <c r="V188" s="170">
        <v>18506.756756756749</v>
      </c>
      <c r="W188" s="170">
        <v>0</v>
      </c>
      <c r="X188" s="170">
        <v>0</v>
      </c>
      <c r="Y188" s="170">
        <v>50884.777383320637</v>
      </c>
      <c r="Z188" s="170">
        <v>0</v>
      </c>
      <c r="AA188" s="170">
        <v>0</v>
      </c>
      <c r="AB188" s="170">
        <v>0</v>
      </c>
      <c r="AC188" s="170">
        <v>114000</v>
      </c>
      <c r="AD188" s="170">
        <v>0</v>
      </c>
      <c r="AE188" s="170">
        <v>0</v>
      </c>
      <c r="AF188" s="170">
        <v>0</v>
      </c>
      <c r="AG188" s="170">
        <v>3563.59</v>
      </c>
      <c r="AH188" s="170">
        <v>0</v>
      </c>
      <c r="AI188" s="170">
        <v>0</v>
      </c>
      <c r="AJ188" s="170">
        <v>0</v>
      </c>
      <c r="AK188" s="170">
        <v>0</v>
      </c>
      <c r="AL188" s="170">
        <v>0</v>
      </c>
      <c r="AM188" s="170">
        <v>0</v>
      </c>
      <c r="AN188" s="170">
        <v>0</v>
      </c>
      <c r="AO188" s="170">
        <v>452516</v>
      </c>
      <c r="AP188" s="170">
        <v>179117.12323098644</v>
      </c>
      <c r="AQ188" s="170">
        <v>117563.59</v>
      </c>
      <c r="AR188" s="170">
        <v>115745.37192877517</v>
      </c>
      <c r="AS188" s="310">
        <v>749196.71323098638</v>
      </c>
      <c r="AT188" s="170">
        <v>749196.7132309865</v>
      </c>
      <c r="AU188" s="170">
        <v>0</v>
      </c>
      <c r="AV188" s="170">
        <v>631633.12323098641</v>
      </c>
      <c r="AW188" s="170">
        <v>3805.0188146444966</v>
      </c>
      <c r="AX188" s="170">
        <v>3620.4930209625027</v>
      </c>
      <c r="AY188" s="171">
        <v>5.0967034769462981E-2</v>
      </c>
      <c r="AZ188" s="171">
        <v>-4.545703476946298E-2</v>
      </c>
      <c r="BA188" s="170">
        <v>-27319.761604657429</v>
      </c>
      <c r="BB188" s="310">
        <v>721876.95162632898</v>
      </c>
      <c r="BC188" s="310">
        <v>4348.656335098367</v>
      </c>
      <c r="BD188" s="171">
        <v>-9.2936773078070578E-3</v>
      </c>
      <c r="BE188" s="170">
        <v>0</v>
      </c>
      <c r="BF188" s="170">
        <v>721876.95162632898</v>
      </c>
      <c r="BG188" s="170">
        <v>0</v>
      </c>
      <c r="BH188" s="170">
        <v>721876.95162632898</v>
      </c>
      <c r="BI188" s="311">
        <v>2998.819708887137</v>
      </c>
      <c r="BK188" s="296" t="str">
        <f t="shared" si="2"/>
        <v>233 - Langer Primary Academy</v>
      </c>
    </row>
    <row r="189" spans="1:63" ht="15" x14ac:dyDescent="0.25">
      <c r="A189" s="304">
        <v>262</v>
      </c>
      <c r="B189" s="308">
        <v>139803</v>
      </c>
      <c r="C189" s="308">
        <v>9352001</v>
      </c>
      <c r="D189" s="309" t="s">
        <v>526</v>
      </c>
      <c r="E189" s="170">
        <v>1676490</v>
      </c>
      <c r="F189" s="170">
        <v>0</v>
      </c>
      <c r="G189" s="170">
        <v>0</v>
      </c>
      <c r="H189" s="170">
        <v>41200.000000000007</v>
      </c>
      <c r="I189" s="170">
        <v>0</v>
      </c>
      <c r="J189" s="170">
        <v>11448.631321370287</v>
      </c>
      <c r="K189" s="170">
        <v>21199.140293637851</v>
      </c>
      <c r="L189" s="170">
        <v>106680.42822185946</v>
      </c>
      <c r="M189" s="170">
        <v>119197.23327895593</v>
      </c>
      <c r="N189" s="170">
        <v>104681.02610114202</v>
      </c>
      <c r="O189" s="170">
        <v>0</v>
      </c>
      <c r="P189" s="170">
        <v>0</v>
      </c>
      <c r="Q189" s="170">
        <v>0</v>
      </c>
      <c r="R189" s="170">
        <v>0</v>
      </c>
      <c r="S189" s="170">
        <v>0</v>
      </c>
      <c r="T189" s="170">
        <v>0</v>
      </c>
      <c r="U189" s="170">
        <v>0</v>
      </c>
      <c r="V189" s="170">
        <v>14057.142857142822</v>
      </c>
      <c r="W189" s="170">
        <v>0</v>
      </c>
      <c r="X189" s="170">
        <v>4870.5051369863013</v>
      </c>
      <c r="Y189" s="170">
        <v>138182.16612244907</v>
      </c>
      <c r="Z189" s="170">
        <v>0</v>
      </c>
      <c r="AA189" s="170">
        <v>0</v>
      </c>
      <c r="AB189" s="170">
        <v>0</v>
      </c>
      <c r="AC189" s="170">
        <v>114000</v>
      </c>
      <c r="AD189" s="170">
        <v>0</v>
      </c>
      <c r="AE189" s="170">
        <v>0</v>
      </c>
      <c r="AF189" s="170">
        <v>0</v>
      </c>
      <c r="AG189" s="170">
        <v>5559.19</v>
      </c>
      <c r="AH189" s="170">
        <v>0</v>
      </c>
      <c r="AI189" s="170">
        <v>0</v>
      </c>
      <c r="AJ189" s="170">
        <v>0</v>
      </c>
      <c r="AK189" s="170">
        <v>0</v>
      </c>
      <c r="AL189" s="170">
        <v>0</v>
      </c>
      <c r="AM189" s="170">
        <v>0</v>
      </c>
      <c r="AN189" s="170">
        <v>0</v>
      </c>
      <c r="AO189" s="170">
        <v>1676490</v>
      </c>
      <c r="AP189" s="170">
        <v>561516.2733335438</v>
      </c>
      <c r="AQ189" s="170">
        <v>119559.19</v>
      </c>
      <c r="AR189" s="170">
        <v>350383.19573093188</v>
      </c>
      <c r="AS189" s="310">
        <v>2357565.4633335439</v>
      </c>
      <c r="AT189" s="170">
        <v>2357565.4633335434</v>
      </c>
      <c r="AU189" s="170">
        <v>0</v>
      </c>
      <c r="AV189" s="170">
        <v>2238006.2733335439</v>
      </c>
      <c r="AW189" s="170">
        <v>3639.0345907862502</v>
      </c>
      <c r="AX189" s="170">
        <v>3614.863505891255</v>
      </c>
      <c r="AY189" s="171">
        <v>6.6865830080728586E-3</v>
      </c>
      <c r="AZ189" s="171">
        <v>-1.1765830080728585E-3</v>
      </c>
      <c r="BA189" s="170">
        <v>-2615.7099911836144</v>
      </c>
      <c r="BB189" s="310">
        <v>2354949.7533423603</v>
      </c>
      <c r="BC189" s="310">
        <v>3829.1865908005857</v>
      </c>
      <c r="BD189" s="171">
        <v>-2.2187277154563922E-3</v>
      </c>
      <c r="BE189" s="170">
        <v>0</v>
      </c>
      <c r="BF189" s="170">
        <v>2354949.7533423603</v>
      </c>
      <c r="BG189" s="170">
        <v>0</v>
      </c>
      <c r="BH189" s="170">
        <v>2354949.7533423603</v>
      </c>
      <c r="BI189" s="311">
        <v>11213.784835942162</v>
      </c>
      <c r="BK189" s="296" t="str">
        <f t="shared" si="2"/>
        <v>262 - Gusford Primary School</v>
      </c>
    </row>
    <row r="190" spans="1:63" ht="15" x14ac:dyDescent="0.25">
      <c r="A190" s="304">
        <v>411</v>
      </c>
      <c r="B190" s="308">
        <v>136316</v>
      </c>
      <c r="C190" s="308">
        <v>9352003</v>
      </c>
      <c r="D190" s="309" t="s">
        <v>375</v>
      </c>
      <c r="E190" s="170">
        <v>888676</v>
      </c>
      <c r="F190" s="170">
        <v>0</v>
      </c>
      <c r="G190" s="170">
        <v>0</v>
      </c>
      <c r="H190" s="170">
        <v>18000.000000000011</v>
      </c>
      <c r="I190" s="170">
        <v>0</v>
      </c>
      <c r="J190" s="170">
        <v>14564.550000000017</v>
      </c>
      <c r="K190" s="170">
        <v>0</v>
      </c>
      <c r="L190" s="170">
        <v>1119.3000000000009</v>
      </c>
      <c r="M190" s="170">
        <v>0</v>
      </c>
      <c r="N190" s="170">
        <v>0</v>
      </c>
      <c r="O190" s="170">
        <v>0</v>
      </c>
      <c r="P190" s="170">
        <v>0</v>
      </c>
      <c r="Q190" s="170">
        <v>0</v>
      </c>
      <c r="R190" s="170">
        <v>0</v>
      </c>
      <c r="S190" s="170">
        <v>0</v>
      </c>
      <c r="T190" s="170">
        <v>0</v>
      </c>
      <c r="U190" s="170">
        <v>0</v>
      </c>
      <c r="V190" s="170">
        <v>12868.421052631575</v>
      </c>
      <c r="W190" s="170">
        <v>0</v>
      </c>
      <c r="X190" s="170">
        <v>2862.8164556962024</v>
      </c>
      <c r="Y190" s="170">
        <v>43647.933994685896</v>
      </c>
      <c r="Z190" s="170">
        <v>0</v>
      </c>
      <c r="AA190" s="170">
        <v>0</v>
      </c>
      <c r="AB190" s="170">
        <v>0</v>
      </c>
      <c r="AC190" s="170">
        <v>114000</v>
      </c>
      <c r="AD190" s="170">
        <v>0</v>
      </c>
      <c r="AE190" s="170">
        <v>0</v>
      </c>
      <c r="AF190" s="170">
        <v>0</v>
      </c>
      <c r="AG190" s="170">
        <v>4252.55</v>
      </c>
      <c r="AH190" s="170">
        <v>0</v>
      </c>
      <c r="AI190" s="170">
        <v>0</v>
      </c>
      <c r="AJ190" s="170">
        <v>0</v>
      </c>
      <c r="AK190" s="170">
        <v>0</v>
      </c>
      <c r="AL190" s="170">
        <v>0</v>
      </c>
      <c r="AM190" s="170">
        <v>0</v>
      </c>
      <c r="AN190" s="170">
        <v>0</v>
      </c>
      <c r="AO190" s="170">
        <v>888676</v>
      </c>
      <c r="AP190" s="170">
        <v>93063.021503013704</v>
      </c>
      <c r="AQ190" s="170">
        <v>118252.55</v>
      </c>
      <c r="AR190" s="170">
        <v>70487.658994685917</v>
      </c>
      <c r="AS190" s="310">
        <v>1099991.5715030136</v>
      </c>
      <c r="AT190" s="170">
        <v>1099991.5715030138</v>
      </c>
      <c r="AU190" s="170">
        <v>0</v>
      </c>
      <c r="AV190" s="170">
        <v>981739.02150301356</v>
      </c>
      <c r="AW190" s="170">
        <v>3011.4693911135387</v>
      </c>
      <c r="AX190" s="170">
        <v>2986.6949935182652</v>
      </c>
      <c r="AY190" s="171">
        <v>8.2949205221956E-3</v>
      </c>
      <c r="AZ190" s="171">
        <v>-2.7849205221955999E-3</v>
      </c>
      <c r="BA190" s="170">
        <v>-2711.5728670020462</v>
      </c>
      <c r="BB190" s="310">
        <v>1097279.9986360115</v>
      </c>
      <c r="BC190" s="310">
        <v>3365.8895663681333</v>
      </c>
      <c r="BD190" s="171">
        <v>-4.4340617393571202E-3</v>
      </c>
      <c r="BE190" s="170">
        <v>0</v>
      </c>
      <c r="BF190" s="170">
        <v>1097279.9986360115</v>
      </c>
      <c r="BG190" s="170">
        <v>0</v>
      </c>
      <c r="BH190" s="170">
        <v>1097279.9986360115</v>
      </c>
      <c r="BI190" s="311">
        <v>4931.944728783048</v>
      </c>
      <c r="BK190" s="296" t="str">
        <f t="shared" si="2"/>
        <v>411 - Forest Academy</v>
      </c>
    </row>
    <row r="191" spans="1:63" ht="15" x14ac:dyDescent="0.25">
      <c r="A191" s="304">
        <v>73</v>
      </c>
      <c r="B191" s="308">
        <v>139804</v>
      </c>
      <c r="C191" s="308">
        <v>9352006</v>
      </c>
      <c r="D191" s="309" t="s">
        <v>529</v>
      </c>
      <c r="E191" s="170">
        <v>553378</v>
      </c>
      <c r="F191" s="170">
        <v>0</v>
      </c>
      <c r="G191" s="170">
        <v>0</v>
      </c>
      <c r="H191" s="170">
        <v>27599.999999999978</v>
      </c>
      <c r="I191" s="170">
        <v>0</v>
      </c>
      <c r="J191" s="170">
        <v>7091.9858910891189</v>
      </c>
      <c r="K191" s="170">
        <v>0</v>
      </c>
      <c r="L191" s="170">
        <v>32620.391584158515</v>
      </c>
      <c r="M191" s="170">
        <v>35116.990099010014</v>
      </c>
      <c r="N191" s="170">
        <v>61166.663613861499</v>
      </c>
      <c r="O191" s="170">
        <v>0</v>
      </c>
      <c r="P191" s="170">
        <v>0</v>
      </c>
      <c r="Q191" s="170">
        <v>0</v>
      </c>
      <c r="R191" s="170">
        <v>0</v>
      </c>
      <c r="S191" s="170">
        <v>0</v>
      </c>
      <c r="T191" s="170">
        <v>0</v>
      </c>
      <c r="U191" s="170">
        <v>0</v>
      </c>
      <c r="V191" s="170">
        <v>8903.5087719298099</v>
      </c>
      <c r="W191" s="170">
        <v>0</v>
      </c>
      <c r="X191" s="170">
        <v>1925.897435897436</v>
      </c>
      <c r="Y191" s="170">
        <v>52344.592982456161</v>
      </c>
      <c r="Z191" s="170">
        <v>0</v>
      </c>
      <c r="AA191" s="170">
        <v>0</v>
      </c>
      <c r="AB191" s="170">
        <v>0</v>
      </c>
      <c r="AC191" s="170">
        <v>114000</v>
      </c>
      <c r="AD191" s="170">
        <v>0</v>
      </c>
      <c r="AE191" s="170">
        <v>0</v>
      </c>
      <c r="AF191" s="170">
        <v>0</v>
      </c>
      <c r="AG191" s="170">
        <v>2280.6999999999998</v>
      </c>
      <c r="AH191" s="170">
        <v>0</v>
      </c>
      <c r="AI191" s="170">
        <v>0</v>
      </c>
      <c r="AJ191" s="170">
        <v>0</v>
      </c>
      <c r="AK191" s="170">
        <v>0</v>
      </c>
      <c r="AL191" s="170">
        <v>0</v>
      </c>
      <c r="AM191" s="170">
        <v>0</v>
      </c>
      <c r="AN191" s="170">
        <v>0</v>
      </c>
      <c r="AO191" s="170">
        <v>553378</v>
      </c>
      <c r="AP191" s="170">
        <v>226770.03037840256</v>
      </c>
      <c r="AQ191" s="170">
        <v>116280.7</v>
      </c>
      <c r="AR191" s="170">
        <v>144140.40857651574</v>
      </c>
      <c r="AS191" s="310">
        <v>896428.73037840251</v>
      </c>
      <c r="AT191" s="170">
        <v>896428.73037840263</v>
      </c>
      <c r="AU191" s="170">
        <v>0</v>
      </c>
      <c r="AV191" s="170">
        <v>780148.03037840256</v>
      </c>
      <c r="AW191" s="170">
        <v>3843.0937457064165</v>
      </c>
      <c r="AX191" s="170">
        <v>3865.3166615422278</v>
      </c>
      <c r="AY191" s="171">
        <v>-5.749313130517129E-3</v>
      </c>
      <c r="AZ191" s="171">
        <v>0</v>
      </c>
      <c r="BA191" s="170">
        <v>0</v>
      </c>
      <c r="BB191" s="310">
        <v>896428.73037840251</v>
      </c>
      <c r="BC191" s="310">
        <v>4415.905075755677</v>
      </c>
      <c r="BD191" s="171">
        <v>-1.4869456139927295E-2</v>
      </c>
      <c r="BE191" s="170">
        <v>0</v>
      </c>
      <c r="BF191" s="170">
        <v>896428.73037840251</v>
      </c>
      <c r="BG191" s="170">
        <v>0</v>
      </c>
      <c r="BH191" s="170">
        <v>896428.73037840251</v>
      </c>
      <c r="BI191" s="311">
        <v>3976.5154992655794</v>
      </c>
      <c r="BK191" s="296" t="str">
        <f t="shared" si="2"/>
        <v>73 - Westwood Primary School</v>
      </c>
    </row>
    <row r="192" spans="1:63" ht="15" x14ac:dyDescent="0.25">
      <c r="A192" s="304">
        <v>453</v>
      </c>
      <c r="B192" s="308">
        <v>140044</v>
      </c>
      <c r="C192" s="308">
        <v>9352010</v>
      </c>
      <c r="D192" s="309" t="s">
        <v>617</v>
      </c>
      <c r="E192" s="170">
        <v>1125838</v>
      </c>
      <c r="F192" s="170">
        <v>0</v>
      </c>
      <c r="G192" s="170">
        <v>0</v>
      </c>
      <c r="H192" s="170">
        <v>20400.000000000047</v>
      </c>
      <c r="I192" s="170">
        <v>0</v>
      </c>
      <c r="J192" s="170">
        <v>3303.2999999999993</v>
      </c>
      <c r="K192" s="170">
        <v>3931.2000000000107</v>
      </c>
      <c r="L192" s="170">
        <v>0</v>
      </c>
      <c r="M192" s="170">
        <v>0</v>
      </c>
      <c r="N192" s="170">
        <v>0</v>
      </c>
      <c r="O192" s="170">
        <v>0</v>
      </c>
      <c r="P192" s="170">
        <v>0</v>
      </c>
      <c r="Q192" s="170">
        <v>0</v>
      </c>
      <c r="R192" s="170">
        <v>0</v>
      </c>
      <c r="S192" s="170">
        <v>0</v>
      </c>
      <c r="T192" s="170">
        <v>0</v>
      </c>
      <c r="U192" s="170">
        <v>0</v>
      </c>
      <c r="V192" s="170">
        <v>17549.575070821535</v>
      </c>
      <c r="W192" s="170">
        <v>0</v>
      </c>
      <c r="X192" s="170">
        <v>1979.4041450777202</v>
      </c>
      <c r="Y192" s="170">
        <v>128159.87749163009</v>
      </c>
      <c r="Z192" s="170">
        <v>0</v>
      </c>
      <c r="AA192" s="170">
        <v>0</v>
      </c>
      <c r="AB192" s="170">
        <v>0</v>
      </c>
      <c r="AC192" s="170">
        <v>114000</v>
      </c>
      <c r="AD192" s="170">
        <v>0</v>
      </c>
      <c r="AE192" s="170">
        <v>0</v>
      </c>
      <c r="AF192" s="170">
        <v>0</v>
      </c>
      <c r="AG192" s="170">
        <v>12258.74</v>
      </c>
      <c r="AH192" s="170">
        <v>0</v>
      </c>
      <c r="AI192" s="170">
        <v>0</v>
      </c>
      <c r="AJ192" s="170">
        <v>0</v>
      </c>
      <c r="AK192" s="170">
        <v>0</v>
      </c>
      <c r="AL192" s="170">
        <v>0</v>
      </c>
      <c r="AM192" s="170">
        <v>0</v>
      </c>
      <c r="AN192" s="170">
        <v>0</v>
      </c>
      <c r="AO192" s="170">
        <v>1125838</v>
      </c>
      <c r="AP192" s="170">
        <v>175323.3567075294</v>
      </c>
      <c r="AQ192" s="170">
        <v>126258.74</v>
      </c>
      <c r="AR192" s="170">
        <v>151974.92749163011</v>
      </c>
      <c r="AS192" s="310">
        <v>1427420.0967075294</v>
      </c>
      <c r="AT192" s="170">
        <v>1427420.0967075294</v>
      </c>
      <c r="AU192" s="170">
        <v>0</v>
      </c>
      <c r="AV192" s="170">
        <v>1301161.3567075294</v>
      </c>
      <c r="AW192" s="170">
        <v>3150.5117595823958</v>
      </c>
      <c r="AX192" s="170">
        <v>3217.61831415907</v>
      </c>
      <c r="AY192" s="171">
        <v>-2.0855971101784516E-2</v>
      </c>
      <c r="AZ192" s="171">
        <v>5.8559711017845163E-3</v>
      </c>
      <c r="BA192" s="170">
        <v>7781.8615839509966</v>
      </c>
      <c r="BB192" s="310">
        <v>1435201.9582914803</v>
      </c>
      <c r="BC192" s="310">
        <v>3475.0652743135115</v>
      </c>
      <c r="BD192" s="171">
        <v>-2.4954438456602834E-2</v>
      </c>
      <c r="BE192" s="170">
        <v>0</v>
      </c>
      <c r="BF192" s="170">
        <v>1435201.9582914803</v>
      </c>
      <c r="BG192" s="170">
        <v>0</v>
      </c>
      <c r="BH192" s="170">
        <v>1435201.9582914803</v>
      </c>
      <c r="BI192" s="311">
        <v>6535.4913487577824</v>
      </c>
      <c r="BK192" s="296" t="str">
        <f t="shared" si="2"/>
        <v>453 - Westfield Academy</v>
      </c>
    </row>
    <row r="193" spans="1:63" ht="15" x14ac:dyDescent="0.25">
      <c r="A193" s="304">
        <v>61</v>
      </c>
      <c r="B193" s="308">
        <v>140573</v>
      </c>
      <c r="C193" s="308">
        <v>9352014</v>
      </c>
      <c r="D193" s="309" t="s">
        <v>616</v>
      </c>
      <c r="E193" s="170">
        <v>986812</v>
      </c>
      <c r="F193" s="170">
        <v>0</v>
      </c>
      <c r="G193" s="170">
        <v>0</v>
      </c>
      <c r="H193" s="170">
        <v>61600</v>
      </c>
      <c r="I193" s="170">
        <v>0</v>
      </c>
      <c r="J193" s="170">
        <v>12762.749999999993</v>
      </c>
      <c r="K193" s="170">
        <v>3931.200000000008</v>
      </c>
      <c r="L193" s="170">
        <v>60442.199999999983</v>
      </c>
      <c r="M193" s="170">
        <v>123468.79999999997</v>
      </c>
      <c r="N193" s="170">
        <v>101856.30000000021</v>
      </c>
      <c r="O193" s="170">
        <v>13144.950000000013</v>
      </c>
      <c r="P193" s="170">
        <v>0</v>
      </c>
      <c r="Q193" s="170">
        <v>0</v>
      </c>
      <c r="R193" s="170">
        <v>0</v>
      </c>
      <c r="S193" s="170">
        <v>0</v>
      </c>
      <c r="T193" s="170">
        <v>0</v>
      </c>
      <c r="U193" s="170">
        <v>0</v>
      </c>
      <c r="V193" s="170">
        <v>14336.633663366334</v>
      </c>
      <c r="W193" s="170">
        <v>0</v>
      </c>
      <c r="X193" s="170">
        <v>3119.7204968944102</v>
      </c>
      <c r="Y193" s="170">
        <v>86213.530431153587</v>
      </c>
      <c r="Z193" s="170">
        <v>0</v>
      </c>
      <c r="AA193" s="170">
        <v>0</v>
      </c>
      <c r="AB193" s="170">
        <v>0</v>
      </c>
      <c r="AC193" s="170">
        <v>114000</v>
      </c>
      <c r="AD193" s="170">
        <v>0</v>
      </c>
      <c r="AE193" s="170">
        <v>0</v>
      </c>
      <c r="AF193" s="170">
        <v>0</v>
      </c>
      <c r="AG193" s="170">
        <v>6604.51</v>
      </c>
      <c r="AH193" s="170">
        <v>0</v>
      </c>
      <c r="AI193" s="170">
        <v>0</v>
      </c>
      <c r="AJ193" s="170">
        <v>0</v>
      </c>
      <c r="AK193" s="170">
        <v>0</v>
      </c>
      <c r="AL193" s="170">
        <v>0</v>
      </c>
      <c r="AM193" s="170">
        <v>0</v>
      </c>
      <c r="AN193" s="170">
        <v>0</v>
      </c>
      <c r="AO193" s="170">
        <v>986812</v>
      </c>
      <c r="AP193" s="170">
        <v>480876.08459141449</v>
      </c>
      <c r="AQ193" s="170">
        <v>120604.51</v>
      </c>
      <c r="AR193" s="170">
        <v>284814.43043115368</v>
      </c>
      <c r="AS193" s="310">
        <v>1588292.5945914146</v>
      </c>
      <c r="AT193" s="170">
        <v>1588292.5945914143</v>
      </c>
      <c r="AU193" s="170">
        <v>0</v>
      </c>
      <c r="AV193" s="170">
        <v>1467688.0845914145</v>
      </c>
      <c r="AW193" s="170">
        <v>4054.3869740094324</v>
      </c>
      <c r="AX193" s="170">
        <v>4092.2852943052408</v>
      </c>
      <c r="AY193" s="171">
        <v>-9.2609184282794483E-3</v>
      </c>
      <c r="AZ193" s="171">
        <v>0</v>
      </c>
      <c r="BA193" s="170">
        <v>0</v>
      </c>
      <c r="BB193" s="310">
        <v>1588292.5945914146</v>
      </c>
      <c r="BC193" s="310">
        <v>4387.5486038436866</v>
      </c>
      <c r="BD193" s="171">
        <v>-2.3967467353697702E-2</v>
      </c>
      <c r="BE193" s="170">
        <v>0</v>
      </c>
      <c r="BF193" s="170">
        <v>1588292.5945914146</v>
      </c>
      <c r="BG193" s="170">
        <v>0</v>
      </c>
      <c r="BH193" s="170">
        <v>1588292.5945914146</v>
      </c>
      <c r="BI193" s="311">
        <v>6843.9709052386343</v>
      </c>
      <c r="BK193" s="296" t="str">
        <f t="shared" si="2"/>
        <v>61 - Red Oak Primary School</v>
      </c>
    </row>
    <row r="194" spans="1:63" ht="15" x14ac:dyDescent="0.25">
      <c r="A194" s="304">
        <v>292</v>
      </c>
      <c r="B194" s="308">
        <v>140822</v>
      </c>
      <c r="C194" s="308">
        <v>9352017</v>
      </c>
      <c r="D194" s="309" t="s">
        <v>319</v>
      </c>
      <c r="E194" s="170">
        <v>1695572</v>
      </c>
      <c r="F194" s="170">
        <v>0</v>
      </c>
      <c r="G194" s="170">
        <v>0</v>
      </c>
      <c r="H194" s="170">
        <v>18458.114374034005</v>
      </c>
      <c r="I194" s="170">
        <v>0</v>
      </c>
      <c r="J194" s="170">
        <v>4619.143122102013</v>
      </c>
      <c r="K194" s="170">
        <v>5668.9483771251862</v>
      </c>
      <c r="L194" s="170">
        <v>10760.503863987657</v>
      </c>
      <c r="M194" s="170">
        <v>12317.714992272027</v>
      </c>
      <c r="N194" s="170">
        <v>0</v>
      </c>
      <c r="O194" s="170">
        <v>0</v>
      </c>
      <c r="P194" s="170">
        <v>0</v>
      </c>
      <c r="Q194" s="170">
        <v>0</v>
      </c>
      <c r="R194" s="170">
        <v>0</v>
      </c>
      <c r="S194" s="170">
        <v>0</v>
      </c>
      <c r="T194" s="170">
        <v>0</v>
      </c>
      <c r="U194" s="170">
        <v>0</v>
      </c>
      <c r="V194" s="170">
        <v>28373.881932021486</v>
      </c>
      <c r="W194" s="170">
        <v>0</v>
      </c>
      <c r="X194" s="170">
        <v>1795.163806552262</v>
      </c>
      <c r="Y194" s="170">
        <v>137391.51900869783</v>
      </c>
      <c r="Z194" s="170">
        <v>0</v>
      </c>
      <c r="AA194" s="170">
        <v>0</v>
      </c>
      <c r="AB194" s="170">
        <v>0</v>
      </c>
      <c r="AC194" s="170">
        <v>114000</v>
      </c>
      <c r="AD194" s="170">
        <v>0</v>
      </c>
      <c r="AE194" s="170">
        <v>0</v>
      </c>
      <c r="AF194" s="170">
        <v>0</v>
      </c>
      <c r="AG194" s="170">
        <v>7222.2</v>
      </c>
      <c r="AH194" s="170">
        <v>0</v>
      </c>
      <c r="AI194" s="170">
        <v>0</v>
      </c>
      <c r="AJ194" s="170">
        <v>0</v>
      </c>
      <c r="AK194" s="170">
        <v>0</v>
      </c>
      <c r="AL194" s="170">
        <v>0</v>
      </c>
      <c r="AM194" s="170">
        <v>0</v>
      </c>
      <c r="AN194" s="170">
        <v>0</v>
      </c>
      <c r="AO194" s="170">
        <v>1695572</v>
      </c>
      <c r="AP194" s="170">
        <v>219384.98947679246</v>
      </c>
      <c r="AQ194" s="170">
        <v>121222.2</v>
      </c>
      <c r="AR194" s="170">
        <v>173301.53137345827</v>
      </c>
      <c r="AS194" s="310">
        <v>2036179.1894767925</v>
      </c>
      <c r="AT194" s="170">
        <v>2036179.1894767927</v>
      </c>
      <c r="AU194" s="170">
        <v>0</v>
      </c>
      <c r="AV194" s="170">
        <v>1914956.9894767925</v>
      </c>
      <c r="AW194" s="170">
        <v>3078.7089862970943</v>
      </c>
      <c r="AX194" s="170">
        <v>3082.2573051492918</v>
      </c>
      <c r="AY194" s="171">
        <v>-1.151207865180382E-3</v>
      </c>
      <c r="AZ194" s="171">
        <v>0</v>
      </c>
      <c r="BA194" s="170">
        <v>0</v>
      </c>
      <c r="BB194" s="310">
        <v>2036179.1894767925</v>
      </c>
      <c r="BC194" s="310">
        <v>3273.59998308166</v>
      </c>
      <c r="BD194" s="171">
        <v>-6.4617344461482817E-3</v>
      </c>
      <c r="BE194" s="170">
        <v>0</v>
      </c>
      <c r="BF194" s="170">
        <v>2036179.1894767925</v>
      </c>
      <c r="BG194" s="170">
        <v>0</v>
      </c>
      <c r="BH194" s="170">
        <v>2036179.1894767925</v>
      </c>
      <c r="BI194" s="311">
        <v>10065.666312588668</v>
      </c>
      <c r="BK194" s="296" t="str">
        <f t="shared" si="2"/>
        <v>292 - Sidegate Primary School</v>
      </c>
    </row>
    <row r="195" spans="1:63" ht="15" x14ac:dyDescent="0.25">
      <c r="A195" s="304">
        <v>484</v>
      </c>
      <c r="B195" s="308">
        <v>142993</v>
      </c>
      <c r="C195" s="308">
        <v>9352022</v>
      </c>
      <c r="D195" s="309" t="s">
        <v>615</v>
      </c>
      <c r="E195" s="170">
        <v>629706</v>
      </c>
      <c r="F195" s="170">
        <v>0</v>
      </c>
      <c r="G195" s="170">
        <v>0</v>
      </c>
      <c r="H195" s="170">
        <v>13200.000000000011</v>
      </c>
      <c r="I195" s="170">
        <v>0</v>
      </c>
      <c r="J195" s="170">
        <v>5149.6860262008722</v>
      </c>
      <c r="K195" s="170">
        <v>0</v>
      </c>
      <c r="L195" s="170">
        <v>0</v>
      </c>
      <c r="M195" s="170">
        <v>0</v>
      </c>
      <c r="N195" s="170">
        <v>0</v>
      </c>
      <c r="O195" s="170">
        <v>0</v>
      </c>
      <c r="P195" s="170">
        <v>0</v>
      </c>
      <c r="Q195" s="170">
        <v>0</v>
      </c>
      <c r="R195" s="170">
        <v>0</v>
      </c>
      <c r="S195" s="170">
        <v>0</v>
      </c>
      <c r="T195" s="170">
        <v>0</v>
      </c>
      <c r="U195" s="170">
        <v>0</v>
      </c>
      <c r="V195" s="170">
        <v>25531.578947368424</v>
      </c>
      <c r="W195" s="170">
        <v>0</v>
      </c>
      <c r="X195" s="170">
        <v>953.90625</v>
      </c>
      <c r="Y195" s="170">
        <v>44499.539641860392</v>
      </c>
      <c r="Z195" s="170">
        <v>0</v>
      </c>
      <c r="AA195" s="170">
        <v>0</v>
      </c>
      <c r="AB195" s="170">
        <v>0</v>
      </c>
      <c r="AC195" s="170">
        <v>114000</v>
      </c>
      <c r="AD195" s="170">
        <v>0</v>
      </c>
      <c r="AE195" s="170">
        <v>0</v>
      </c>
      <c r="AF195" s="170">
        <v>0</v>
      </c>
      <c r="AG195" s="170">
        <v>15807</v>
      </c>
      <c r="AH195" s="170">
        <v>0</v>
      </c>
      <c r="AI195" s="170">
        <v>0</v>
      </c>
      <c r="AJ195" s="170">
        <v>0</v>
      </c>
      <c r="AK195" s="170">
        <v>0</v>
      </c>
      <c r="AL195" s="170">
        <v>0</v>
      </c>
      <c r="AM195" s="170">
        <v>0</v>
      </c>
      <c r="AN195" s="170">
        <v>0</v>
      </c>
      <c r="AO195" s="170">
        <v>629706</v>
      </c>
      <c r="AP195" s="170">
        <v>89334.710865429704</v>
      </c>
      <c r="AQ195" s="170">
        <v>129807</v>
      </c>
      <c r="AR195" s="170">
        <v>63672.182654960838</v>
      </c>
      <c r="AS195" s="310">
        <v>848847.71086542972</v>
      </c>
      <c r="AT195" s="170">
        <v>848847.71086542972</v>
      </c>
      <c r="AU195" s="170">
        <v>0</v>
      </c>
      <c r="AV195" s="170">
        <v>719040.71086542972</v>
      </c>
      <c r="AW195" s="170">
        <v>3112.7303500667954</v>
      </c>
      <c r="AX195" s="170">
        <v>3139.2570112794615</v>
      </c>
      <c r="AY195" s="171">
        <v>-8.4499807175248409E-3</v>
      </c>
      <c r="AZ195" s="171">
        <v>0</v>
      </c>
      <c r="BA195" s="170">
        <v>0</v>
      </c>
      <c r="BB195" s="310">
        <v>848847.71086542972</v>
      </c>
      <c r="BC195" s="310">
        <v>3674.6654150018603</v>
      </c>
      <c r="BD195" s="171">
        <v>-1.9710365080986558E-2</v>
      </c>
      <c r="BE195" s="170">
        <v>0</v>
      </c>
      <c r="BF195" s="170">
        <v>848847.71086542972</v>
      </c>
      <c r="BG195" s="170">
        <v>0</v>
      </c>
      <c r="BH195" s="170">
        <v>848847.71086542972</v>
      </c>
      <c r="BI195" s="311">
        <v>3643.6155185185562</v>
      </c>
      <c r="BK195" s="296" t="str">
        <f t="shared" si="2"/>
        <v>484 - Laureate Community Academy</v>
      </c>
    </row>
    <row r="196" spans="1:63" ht="15" x14ac:dyDescent="0.25">
      <c r="A196" s="304">
        <v>77</v>
      </c>
      <c r="B196" s="308">
        <v>140823</v>
      </c>
      <c r="C196" s="308">
        <v>9352025</v>
      </c>
      <c r="D196" s="309" t="s">
        <v>219</v>
      </c>
      <c r="E196" s="170">
        <v>839608</v>
      </c>
      <c r="F196" s="170">
        <v>0</v>
      </c>
      <c r="G196" s="170">
        <v>0</v>
      </c>
      <c r="H196" s="170">
        <v>18800.000000000051</v>
      </c>
      <c r="I196" s="170">
        <v>0</v>
      </c>
      <c r="J196" s="170">
        <v>3916.6162866449495</v>
      </c>
      <c r="K196" s="170">
        <v>493.00065146579766</v>
      </c>
      <c r="L196" s="170">
        <v>110048.70097719859</v>
      </c>
      <c r="M196" s="170">
        <v>5842.9706840391009</v>
      </c>
      <c r="N196" s="170">
        <v>7477.17654723128</v>
      </c>
      <c r="O196" s="170">
        <v>0</v>
      </c>
      <c r="P196" s="170">
        <v>0</v>
      </c>
      <c r="Q196" s="170">
        <v>0</v>
      </c>
      <c r="R196" s="170">
        <v>0</v>
      </c>
      <c r="S196" s="170">
        <v>0</v>
      </c>
      <c r="T196" s="170">
        <v>0</v>
      </c>
      <c r="U196" s="170">
        <v>0</v>
      </c>
      <c r="V196" s="170">
        <v>0</v>
      </c>
      <c r="W196" s="170">
        <v>0</v>
      </c>
      <c r="X196" s="170">
        <v>0</v>
      </c>
      <c r="Y196" s="170">
        <v>59413.468383141735</v>
      </c>
      <c r="Z196" s="170">
        <v>0</v>
      </c>
      <c r="AA196" s="170">
        <v>0</v>
      </c>
      <c r="AB196" s="170">
        <v>0</v>
      </c>
      <c r="AC196" s="170">
        <v>114000</v>
      </c>
      <c r="AD196" s="170">
        <v>0</v>
      </c>
      <c r="AE196" s="170">
        <v>0</v>
      </c>
      <c r="AF196" s="170">
        <v>0</v>
      </c>
      <c r="AG196" s="170">
        <v>5657.46</v>
      </c>
      <c r="AH196" s="170">
        <v>0</v>
      </c>
      <c r="AI196" s="170">
        <v>0</v>
      </c>
      <c r="AJ196" s="170">
        <v>0</v>
      </c>
      <c r="AK196" s="170">
        <v>0</v>
      </c>
      <c r="AL196" s="170">
        <v>0</v>
      </c>
      <c r="AM196" s="170">
        <v>0</v>
      </c>
      <c r="AN196" s="170">
        <v>0</v>
      </c>
      <c r="AO196" s="170">
        <v>839608</v>
      </c>
      <c r="AP196" s="170">
        <v>205991.93352972151</v>
      </c>
      <c r="AQ196" s="170">
        <v>119657.46</v>
      </c>
      <c r="AR196" s="170">
        <v>142700.50095643161</v>
      </c>
      <c r="AS196" s="310">
        <v>1165257.3935297215</v>
      </c>
      <c r="AT196" s="170">
        <v>1165257.3935297213</v>
      </c>
      <c r="AU196" s="170">
        <v>0</v>
      </c>
      <c r="AV196" s="170">
        <v>1045599.9335297216</v>
      </c>
      <c r="AW196" s="170">
        <v>3394.8049789926026</v>
      </c>
      <c r="AX196" s="170">
        <v>3399.1346604095647</v>
      </c>
      <c r="AY196" s="171">
        <v>-1.2737598975971183E-3</v>
      </c>
      <c r="AZ196" s="171">
        <v>0</v>
      </c>
      <c r="BA196" s="170">
        <v>0</v>
      </c>
      <c r="BB196" s="310">
        <v>1165257.3935297215</v>
      </c>
      <c r="BC196" s="310">
        <v>3783.303225745849</v>
      </c>
      <c r="BD196" s="171">
        <v>-1.3080973329201551E-2</v>
      </c>
      <c r="BE196" s="170">
        <v>0</v>
      </c>
      <c r="BF196" s="170">
        <v>1165257.3935297215</v>
      </c>
      <c r="BG196" s="170">
        <v>0</v>
      </c>
      <c r="BH196" s="170">
        <v>1165257.3935297215</v>
      </c>
      <c r="BI196" s="311">
        <v>5164.685102045536</v>
      </c>
      <c r="BK196" s="296" t="str">
        <f t="shared" si="2"/>
        <v>77 - Grove Primary School</v>
      </c>
    </row>
    <row r="197" spans="1:63" ht="15" x14ac:dyDescent="0.25">
      <c r="A197" s="304">
        <v>267</v>
      </c>
      <c r="B197" s="308">
        <v>140887</v>
      </c>
      <c r="C197" s="308">
        <v>9352027</v>
      </c>
      <c r="D197" s="309" t="s">
        <v>614</v>
      </c>
      <c r="E197" s="170">
        <v>1428424</v>
      </c>
      <c r="F197" s="170">
        <v>0</v>
      </c>
      <c r="G197" s="170">
        <v>0</v>
      </c>
      <c r="H197" s="170">
        <v>56400.000000000036</v>
      </c>
      <c r="I197" s="170">
        <v>0</v>
      </c>
      <c r="J197" s="170">
        <v>1205.8022988505757</v>
      </c>
      <c r="K197" s="170">
        <v>73005.848275861979</v>
      </c>
      <c r="L197" s="170">
        <v>139324.97471264395</v>
      </c>
      <c r="M197" s="170">
        <v>180066.47662835271</v>
      </c>
      <c r="N197" s="170">
        <v>14962.910344827562</v>
      </c>
      <c r="O197" s="170">
        <v>4398.437931034483</v>
      </c>
      <c r="P197" s="170">
        <v>0</v>
      </c>
      <c r="Q197" s="170">
        <v>0</v>
      </c>
      <c r="R197" s="170">
        <v>0</v>
      </c>
      <c r="S197" s="170">
        <v>0</v>
      </c>
      <c r="T197" s="170">
        <v>0</v>
      </c>
      <c r="U197" s="170">
        <v>0</v>
      </c>
      <c r="V197" s="170">
        <v>122148.64864864833</v>
      </c>
      <c r="W197" s="170">
        <v>0</v>
      </c>
      <c r="X197" s="170">
        <v>1882.3300970873784</v>
      </c>
      <c r="Y197" s="170">
        <v>144153.42380692394</v>
      </c>
      <c r="Z197" s="170">
        <v>0</v>
      </c>
      <c r="AA197" s="170">
        <v>0</v>
      </c>
      <c r="AB197" s="170">
        <v>0</v>
      </c>
      <c r="AC197" s="170">
        <v>114000</v>
      </c>
      <c r="AD197" s="170">
        <v>0</v>
      </c>
      <c r="AE197" s="170">
        <v>0</v>
      </c>
      <c r="AF197" s="170">
        <v>0</v>
      </c>
      <c r="AG197" s="170">
        <v>3563.59</v>
      </c>
      <c r="AH197" s="170">
        <v>0</v>
      </c>
      <c r="AI197" s="170">
        <v>0</v>
      </c>
      <c r="AJ197" s="170">
        <v>0</v>
      </c>
      <c r="AK197" s="170">
        <v>0</v>
      </c>
      <c r="AL197" s="170">
        <v>0</v>
      </c>
      <c r="AM197" s="170">
        <v>0</v>
      </c>
      <c r="AN197" s="170">
        <v>0</v>
      </c>
      <c r="AO197" s="170">
        <v>1428424</v>
      </c>
      <c r="AP197" s="170">
        <v>737548.852744231</v>
      </c>
      <c r="AQ197" s="170">
        <v>117563.59</v>
      </c>
      <c r="AR197" s="170">
        <v>388833.44890270958</v>
      </c>
      <c r="AS197" s="310">
        <v>2283536.4427442309</v>
      </c>
      <c r="AT197" s="170">
        <v>2283536.4427442309</v>
      </c>
      <c r="AU197" s="170">
        <v>0</v>
      </c>
      <c r="AV197" s="170">
        <v>2165972.852744231</v>
      </c>
      <c r="AW197" s="170">
        <v>4133.5359785195251</v>
      </c>
      <c r="AX197" s="170">
        <v>4243.4757424871668</v>
      </c>
      <c r="AY197" s="171">
        <v>-2.5907951556523885E-2</v>
      </c>
      <c r="AZ197" s="171">
        <v>1.0907951556523885E-2</v>
      </c>
      <c r="BA197" s="170">
        <v>24254.716983095139</v>
      </c>
      <c r="BB197" s="310">
        <v>2307791.1597273261</v>
      </c>
      <c r="BC197" s="310">
        <v>4404.1816025330654</v>
      </c>
      <c r="BD197" s="171">
        <v>-2.0972343550564432E-2</v>
      </c>
      <c r="BE197" s="170">
        <v>0</v>
      </c>
      <c r="BF197" s="170">
        <v>2307791.1597273261</v>
      </c>
      <c r="BG197" s="170">
        <v>0</v>
      </c>
      <c r="BH197" s="170">
        <v>2307791.1597273261</v>
      </c>
      <c r="BI197" s="311">
        <v>11328.051901493651</v>
      </c>
      <c r="BK197" s="296" t="str">
        <f t="shared" si="2"/>
        <v>267 - Hillside Primary</v>
      </c>
    </row>
    <row r="198" spans="1:63" ht="15" x14ac:dyDescent="0.25">
      <c r="A198" s="304">
        <v>423</v>
      </c>
      <c r="B198" s="308">
        <v>140998</v>
      </c>
      <c r="C198" s="308">
        <v>9352029</v>
      </c>
      <c r="D198" s="309" t="s">
        <v>385</v>
      </c>
      <c r="E198" s="170">
        <v>621528</v>
      </c>
      <c r="F198" s="170">
        <v>0</v>
      </c>
      <c r="G198" s="170">
        <v>0</v>
      </c>
      <c r="H198" s="170">
        <v>19200.000000000029</v>
      </c>
      <c r="I198" s="170">
        <v>0</v>
      </c>
      <c r="J198" s="170">
        <v>16426.275336322884</v>
      </c>
      <c r="K198" s="170">
        <v>1507.2538116591952</v>
      </c>
      <c r="L198" s="170">
        <v>32043.099551569525</v>
      </c>
      <c r="M198" s="170">
        <v>0</v>
      </c>
      <c r="N198" s="170">
        <v>0</v>
      </c>
      <c r="O198" s="170">
        <v>0</v>
      </c>
      <c r="P198" s="170">
        <v>0</v>
      </c>
      <c r="Q198" s="170">
        <v>0</v>
      </c>
      <c r="R198" s="170">
        <v>0</v>
      </c>
      <c r="S198" s="170">
        <v>0</v>
      </c>
      <c r="T198" s="170">
        <v>0</v>
      </c>
      <c r="U198" s="170">
        <v>0</v>
      </c>
      <c r="V198" s="170">
        <v>5668.5082872928124</v>
      </c>
      <c r="W198" s="170">
        <v>0</v>
      </c>
      <c r="X198" s="170">
        <v>1779.7468354430378</v>
      </c>
      <c r="Y198" s="170">
        <v>54536.96312849164</v>
      </c>
      <c r="Z198" s="170">
        <v>0</v>
      </c>
      <c r="AA198" s="170">
        <v>0</v>
      </c>
      <c r="AB198" s="170">
        <v>0</v>
      </c>
      <c r="AC198" s="170">
        <v>114000</v>
      </c>
      <c r="AD198" s="170">
        <v>0</v>
      </c>
      <c r="AE198" s="170">
        <v>0</v>
      </c>
      <c r="AF198" s="170">
        <v>0</v>
      </c>
      <c r="AG198" s="170">
        <v>2256.94</v>
      </c>
      <c r="AH198" s="170">
        <v>0</v>
      </c>
      <c r="AI198" s="170">
        <v>0</v>
      </c>
      <c r="AJ198" s="170">
        <v>0</v>
      </c>
      <c r="AK198" s="170">
        <v>0</v>
      </c>
      <c r="AL198" s="170">
        <v>0</v>
      </c>
      <c r="AM198" s="170">
        <v>0</v>
      </c>
      <c r="AN198" s="170">
        <v>0</v>
      </c>
      <c r="AO198" s="170">
        <v>621528</v>
      </c>
      <c r="AP198" s="170">
        <v>131161.84695077912</v>
      </c>
      <c r="AQ198" s="170">
        <v>116256.94</v>
      </c>
      <c r="AR198" s="170">
        <v>99123.077478267456</v>
      </c>
      <c r="AS198" s="310">
        <v>868946.78695077915</v>
      </c>
      <c r="AT198" s="170">
        <v>868946.78695077903</v>
      </c>
      <c r="AU198" s="170">
        <v>0</v>
      </c>
      <c r="AV198" s="170">
        <v>752689.8469507792</v>
      </c>
      <c r="AW198" s="170">
        <v>3301.2712585560494</v>
      </c>
      <c r="AX198" s="170">
        <v>3420.4524596891938</v>
      </c>
      <c r="AY198" s="171">
        <v>-3.4843694668387257E-2</v>
      </c>
      <c r="AZ198" s="171">
        <v>1.9843694668387257E-2</v>
      </c>
      <c r="BA198" s="170">
        <v>15475.36644621989</v>
      </c>
      <c r="BB198" s="310">
        <v>884422.153396999</v>
      </c>
      <c r="BC198" s="310">
        <v>3879.0445324429779</v>
      </c>
      <c r="BD198" s="171">
        <v>-1.7123213333272047E-2</v>
      </c>
      <c r="BE198" s="170">
        <v>0</v>
      </c>
      <c r="BF198" s="170">
        <v>884422.153396999</v>
      </c>
      <c r="BG198" s="170">
        <v>0</v>
      </c>
      <c r="BH198" s="170">
        <v>884422.153396999</v>
      </c>
      <c r="BI198" s="311">
        <v>4132.3969311746996</v>
      </c>
      <c r="BK198" s="296" t="str">
        <f t="shared" ref="BK198:BK261" si="3">A198&amp;" - "&amp;D198</f>
        <v>423 - Tollgate Primary School</v>
      </c>
    </row>
    <row r="199" spans="1:63" ht="15" x14ac:dyDescent="0.25">
      <c r="A199" s="304">
        <v>521</v>
      </c>
      <c r="B199" s="308">
        <v>142995</v>
      </c>
      <c r="C199" s="308">
        <v>9352030</v>
      </c>
      <c r="D199" s="309" t="s">
        <v>613</v>
      </c>
      <c r="E199" s="170">
        <v>392544</v>
      </c>
      <c r="F199" s="170">
        <v>0</v>
      </c>
      <c r="G199" s="170">
        <v>0</v>
      </c>
      <c r="H199" s="170">
        <v>2400.0000000000018</v>
      </c>
      <c r="I199" s="170">
        <v>0</v>
      </c>
      <c r="J199" s="170">
        <v>0</v>
      </c>
      <c r="K199" s="170">
        <v>0</v>
      </c>
      <c r="L199" s="170">
        <v>0</v>
      </c>
      <c r="M199" s="170">
        <v>0</v>
      </c>
      <c r="N199" s="170">
        <v>0</v>
      </c>
      <c r="O199" s="170">
        <v>0</v>
      </c>
      <c r="P199" s="170">
        <v>0</v>
      </c>
      <c r="Q199" s="170">
        <v>0</v>
      </c>
      <c r="R199" s="170">
        <v>0</v>
      </c>
      <c r="S199" s="170">
        <v>0</v>
      </c>
      <c r="T199" s="170">
        <v>0</v>
      </c>
      <c r="U199" s="170">
        <v>0</v>
      </c>
      <c r="V199" s="170">
        <v>0</v>
      </c>
      <c r="W199" s="170">
        <v>0</v>
      </c>
      <c r="X199" s="170">
        <v>994.02985074626861</v>
      </c>
      <c r="Y199" s="170">
        <v>39334.064269879535</v>
      </c>
      <c r="Z199" s="170">
        <v>0</v>
      </c>
      <c r="AA199" s="170">
        <v>0</v>
      </c>
      <c r="AB199" s="170">
        <v>0</v>
      </c>
      <c r="AC199" s="170">
        <v>114000</v>
      </c>
      <c r="AD199" s="170">
        <v>3871.8291054739561</v>
      </c>
      <c r="AE199" s="170">
        <v>0</v>
      </c>
      <c r="AF199" s="170">
        <v>0</v>
      </c>
      <c r="AG199" s="170">
        <v>7345.32</v>
      </c>
      <c r="AH199" s="170">
        <v>0</v>
      </c>
      <c r="AI199" s="170">
        <v>0</v>
      </c>
      <c r="AJ199" s="170">
        <v>0</v>
      </c>
      <c r="AK199" s="170">
        <v>0</v>
      </c>
      <c r="AL199" s="170">
        <v>0</v>
      </c>
      <c r="AM199" s="170">
        <v>0</v>
      </c>
      <c r="AN199" s="170">
        <v>0</v>
      </c>
      <c r="AO199" s="170">
        <v>392544</v>
      </c>
      <c r="AP199" s="170">
        <v>42728.094120625807</v>
      </c>
      <c r="AQ199" s="170">
        <v>125217.14910547395</v>
      </c>
      <c r="AR199" s="170">
        <v>50531.86426987953</v>
      </c>
      <c r="AS199" s="310">
        <v>560489.24322609976</v>
      </c>
      <c r="AT199" s="170">
        <v>560489.24322609976</v>
      </c>
      <c r="AU199" s="170">
        <v>0</v>
      </c>
      <c r="AV199" s="170">
        <v>435272.09412062581</v>
      </c>
      <c r="AW199" s="170">
        <v>3022.7228758376791</v>
      </c>
      <c r="AX199" s="170">
        <v>3077.7234497465979</v>
      </c>
      <c r="AY199" s="171">
        <v>-1.7870538015183665E-2</v>
      </c>
      <c r="AZ199" s="171">
        <v>2.8705380151836657E-3</v>
      </c>
      <c r="BA199" s="170">
        <v>1272.1999914316548</v>
      </c>
      <c r="BB199" s="310">
        <v>561761.44321753143</v>
      </c>
      <c r="BC199" s="310">
        <v>3901.1211334550794</v>
      </c>
      <c r="BD199" s="171">
        <v>-3.2094404976519941E-2</v>
      </c>
      <c r="BE199" s="170">
        <v>0</v>
      </c>
      <c r="BF199" s="170">
        <v>561761.44321753143</v>
      </c>
      <c r="BG199" s="170">
        <v>0</v>
      </c>
      <c r="BH199" s="170">
        <v>561761.44321753143</v>
      </c>
      <c r="BI199" s="311">
        <v>2175.7920284818774</v>
      </c>
      <c r="BK199" s="296" t="str">
        <f t="shared" si="3"/>
        <v>521 - Wickhambrook Community Primary</v>
      </c>
    </row>
    <row r="200" spans="1:63" ht="15" x14ac:dyDescent="0.25">
      <c r="A200" s="304">
        <v>522</v>
      </c>
      <c r="B200" s="308">
        <v>142566</v>
      </c>
      <c r="C200" s="308">
        <v>9352031</v>
      </c>
      <c r="D200" s="309" t="s">
        <v>612</v>
      </c>
      <c r="E200" s="170">
        <v>460694</v>
      </c>
      <c r="F200" s="170">
        <v>0</v>
      </c>
      <c r="G200" s="170">
        <v>0</v>
      </c>
      <c r="H200" s="170">
        <v>12799.999999999965</v>
      </c>
      <c r="I200" s="170">
        <v>0</v>
      </c>
      <c r="J200" s="170">
        <v>150.15000000000003</v>
      </c>
      <c r="K200" s="170">
        <v>0</v>
      </c>
      <c r="L200" s="170">
        <v>0</v>
      </c>
      <c r="M200" s="170">
        <v>0</v>
      </c>
      <c r="N200" s="170">
        <v>0</v>
      </c>
      <c r="O200" s="170">
        <v>0</v>
      </c>
      <c r="P200" s="170">
        <v>0</v>
      </c>
      <c r="Q200" s="170">
        <v>0</v>
      </c>
      <c r="R200" s="170">
        <v>0</v>
      </c>
      <c r="S200" s="170">
        <v>0</v>
      </c>
      <c r="T200" s="170">
        <v>0</v>
      </c>
      <c r="U200" s="170">
        <v>0</v>
      </c>
      <c r="V200" s="170">
        <v>1823.7410071942452</v>
      </c>
      <c r="W200" s="170">
        <v>0</v>
      </c>
      <c r="X200" s="170">
        <v>0</v>
      </c>
      <c r="Y200" s="170">
        <v>34443.682111820817</v>
      </c>
      <c r="Z200" s="170">
        <v>0</v>
      </c>
      <c r="AA200" s="170">
        <v>0</v>
      </c>
      <c r="AB200" s="170">
        <v>0</v>
      </c>
      <c r="AC200" s="170">
        <v>114000</v>
      </c>
      <c r="AD200" s="170">
        <v>0</v>
      </c>
      <c r="AE200" s="170">
        <v>0</v>
      </c>
      <c r="AF200" s="170">
        <v>0</v>
      </c>
      <c r="AG200" s="170">
        <v>14010.75</v>
      </c>
      <c r="AH200" s="170">
        <v>0</v>
      </c>
      <c r="AI200" s="170">
        <v>0</v>
      </c>
      <c r="AJ200" s="170">
        <v>0</v>
      </c>
      <c r="AK200" s="170">
        <v>0</v>
      </c>
      <c r="AL200" s="170">
        <v>0</v>
      </c>
      <c r="AM200" s="170">
        <v>0</v>
      </c>
      <c r="AN200" s="170">
        <v>0</v>
      </c>
      <c r="AO200" s="170">
        <v>460694</v>
      </c>
      <c r="AP200" s="170">
        <v>49217.573119015025</v>
      </c>
      <c r="AQ200" s="170">
        <v>128010.75</v>
      </c>
      <c r="AR200" s="170">
        <v>50916.557111820803</v>
      </c>
      <c r="AS200" s="310">
        <v>637922.32311901497</v>
      </c>
      <c r="AT200" s="170">
        <v>637922.32311901508</v>
      </c>
      <c r="AU200" s="170">
        <v>0</v>
      </c>
      <c r="AV200" s="170">
        <v>509911.57311901497</v>
      </c>
      <c r="AW200" s="170">
        <v>3017.2282433077808</v>
      </c>
      <c r="AX200" s="170">
        <v>3001.448561805948</v>
      </c>
      <c r="AY200" s="171">
        <v>5.2573552992486649E-3</v>
      </c>
      <c r="AZ200" s="171">
        <v>0</v>
      </c>
      <c r="BA200" s="170">
        <v>0</v>
      </c>
      <c r="BB200" s="310">
        <v>637922.32311901497</v>
      </c>
      <c r="BC200" s="310">
        <v>3774.6883024793783</v>
      </c>
      <c r="BD200" s="171">
        <v>-4.4614072122710624E-3</v>
      </c>
      <c r="BE200" s="170">
        <v>0</v>
      </c>
      <c r="BF200" s="170">
        <v>637922.32311901497</v>
      </c>
      <c r="BG200" s="170">
        <v>0</v>
      </c>
      <c r="BH200" s="170">
        <v>637922.32311901497</v>
      </c>
      <c r="BI200" s="311">
        <v>2628.5847402125878</v>
      </c>
      <c r="BK200" s="296" t="str">
        <f t="shared" si="3"/>
        <v>522 - Woolpit Primary Academy</v>
      </c>
    </row>
    <row r="201" spans="1:63" ht="15" x14ac:dyDescent="0.25">
      <c r="A201" s="304">
        <v>454</v>
      </c>
      <c r="B201" s="308">
        <v>138161</v>
      </c>
      <c r="C201" s="308">
        <v>9352036</v>
      </c>
      <c r="D201" s="309" t="s">
        <v>611</v>
      </c>
      <c r="E201" s="170">
        <v>1128564</v>
      </c>
      <c r="F201" s="170">
        <v>0</v>
      </c>
      <c r="G201" s="170">
        <v>0</v>
      </c>
      <c r="H201" s="170">
        <v>24399.999999999982</v>
      </c>
      <c r="I201" s="170">
        <v>0</v>
      </c>
      <c r="J201" s="170">
        <v>17158.545762711889</v>
      </c>
      <c r="K201" s="170">
        <v>34973.877966101682</v>
      </c>
      <c r="L201" s="170">
        <v>0</v>
      </c>
      <c r="M201" s="170">
        <v>0</v>
      </c>
      <c r="N201" s="170">
        <v>0</v>
      </c>
      <c r="O201" s="170">
        <v>0</v>
      </c>
      <c r="P201" s="170">
        <v>0</v>
      </c>
      <c r="Q201" s="170">
        <v>0</v>
      </c>
      <c r="R201" s="170">
        <v>0</v>
      </c>
      <c r="S201" s="170">
        <v>0</v>
      </c>
      <c r="T201" s="170">
        <v>0</v>
      </c>
      <c r="U201" s="170">
        <v>0</v>
      </c>
      <c r="V201" s="170">
        <v>12279.661016949134</v>
      </c>
      <c r="W201" s="170">
        <v>0</v>
      </c>
      <c r="X201" s="170">
        <v>0</v>
      </c>
      <c r="Y201" s="170">
        <v>95025.393347639591</v>
      </c>
      <c r="Z201" s="170">
        <v>0</v>
      </c>
      <c r="AA201" s="170">
        <v>0</v>
      </c>
      <c r="AB201" s="170">
        <v>0</v>
      </c>
      <c r="AC201" s="170">
        <v>114000</v>
      </c>
      <c r="AD201" s="170">
        <v>0</v>
      </c>
      <c r="AE201" s="170">
        <v>0</v>
      </c>
      <c r="AF201" s="170">
        <v>0</v>
      </c>
      <c r="AG201" s="170">
        <v>7364.75</v>
      </c>
      <c r="AH201" s="170">
        <v>0</v>
      </c>
      <c r="AI201" s="170">
        <v>0</v>
      </c>
      <c r="AJ201" s="170">
        <v>0</v>
      </c>
      <c r="AK201" s="170">
        <v>0</v>
      </c>
      <c r="AL201" s="170">
        <v>0</v>
      </c>
      <c r="AM201" s="170">
        <v>0</v>
      </c>
      <c r="AN201" s="170">
        <v>0</v>
      </c>
      <c r="AO201" s="170">
        <v>1128564</v>
      </c>
      <c r="AP201" s="170">
        <v>183837.47809340229</v>
      </c>
      <c r="AQ201" s="170">
        <v>121364.75</v>
      </c>
      <c r="AR201" s="170">
        <v>143289.40521204635</v>
      </c>
      <c r="AS201" s="310">
        <v>1433766.2280934022</v>
      </c>
      <c r="AT201" s="170">
        <v>1433766.2280934025</v>
      </c>
      <c r="AU201" s="170">
        <v>0</v>
      </c>
      <c r="AV201" s="170">
        <v>1312401.4780934022</v>
      </c>
      <c r="AW201" s="170">
        <v>3170.0518794526624</v>
      </c>
      <c r="AX201" s="170">
        <v>3204.0570427477564</v>
      </c>
      <c r="AY201" s="171">
        <v>-1.0613157893697059E-2</v>
      </c>
      <c r="AZ201" s="171">
        <v>0</v>
      </c>
      <c r="BA201" s="170">
        <v>0</v>
      </c>
      <c r="BB201" s="310">
        <v>1433766.2280934022</v>
      </c>
      <c r="BC201" s="310">
        <v>3463.2034495009716</v>
      </c>
      <c r="BD201" s="171">
        <v>-1.4716409037722755E-2</v>
      </c>
      <c r="BE201" s="170">
        <v>0</v>
      </c>
      <c r="BF201" s="170">
        <v>1433766.2280934022</v>
      </c>
      <c r="BG201" s="170">
        <v>0</v>
      </c>
      <c r="BH201" s="170">
        <v>1433766.2280934022</v>
      </c>
      <c r="BI201" s="311">
        <v>6998.1552024287739</v>
      </c>
      <c r="BK201" s="296" t="str">
        <f t="shared" si="3"/>
        <v>454 - Place Farm Primary Academy</v>
      </c>
    </row>
    <row r="202" spans="1:63" ht="15" x14ac:dyDescent="0.25">
      <c r="A202" s="304">
        <v>450</v>
      </c>
      <c r="B202" s="308">
        <v>141546</v>
      </c>
      <c r="C202" s="308">
        <v>9352040</v>
      </c>
      <c r="D202" s="309" t="s">
        <v>610</v>
      </c>
      <c r="E202" s="170">
        <v>1071318</v>
      </c>
      <c r="F202" s="170">
        <v>0</v>
      </c>
      <c r="G202" s="170">
        <v>0</v>
      </c>
      <c r="H202" s="170">
        <v>17600.000000000062</v>
      </c>
      <c r="I202" s="170">
        <v>0</v>
      </c>
      <c r="J202" s="170">
        <v>11861.850000000024</v>
      </c>
      <c r="K202" s="170">
        <v>39311.999999999978</v>
      </c>
      <c r="L202" s="170">
        <v>0</v>
      </c>
      <c r="M202" s="170">
        <v>0</v>
      </c>
      <c r="N202" s="170">
        <v>0</v>
      </c>
      <c r="O202" s="170">
        <v>0</v>
      </c>
      <c r="P202" s="170">
        <v>0</v>
      </c>
      <c r="Q202" s="170">
        <v>0</v>
      </c>
      <c r="R202" s="170">
        <v>0</v>
      </c>
      <c r="S202" s="170">
        <v>0</v>
      </c>
      <c r="T202" s="170">
        <v>0</v>
      </c>
      <c r="U202" s="170">
        <v>0</v>
      </c>
      <c r="V202" s="170">
        <v>14162.162162162149</v>
      </c>
      <c r="W202" s="170">
        <v>0</v>
      </c>
      <c r="X202" s="170">
        <v>1864.2307692307693</v>
      </c>
      <c r="Y202" s="170">
        <v>90844.099613899627</v>
      </c>
      <c r="Z202" s="170">
        <v>0</v>
      </c>
      <c r="AA202" s="170">
        <v>0</v>
      </c>
      <c r="AB202" s="170">
        <v>0</v>
      </c>
      <c r="AC202" s="170">
        <v>114000</v>
      </c>
      <c r="AD202" s="170">
        <v>0</v>
      </c>
      <c r="AE202" s="170">
        <v>0</v>
      </c>
      <c r="AF202" s="170">
        <v>0</v>
      </c>
      <c r="AG202" s="170">
        <v>5321.62</v>
      </c>
      <c r="AH202" s="170">
        <v>0</v>
      </c>
      <c r="AI202" s="170">
        <v>0</v>
      </c>
      <c r="AJ202" s="170">
        <v>0</v>
      </c>
      <c r="AK202" s="170">
        <v>0</v>
      </c>
      <c r="AL202" s="170">
        <v>0</v>
      </c>
      <c r="AM202" s="170">
        <v>0</v>
      </c>
      <c r="AN202" s="170">
        <v>0</v>
      </c>
      <c r="AO202" s="170">
        <v>1071318</v>
      </c>
      <c r="AP202" s="170">
        <v>175644.3425452926</v>
      </c>
      <c r="AQ202" s="170">
        <v>119321.62</v>
      </c>
      <c r="AR202" s="170">
        <v>135228.82461389966</v>
      </c>
      <c r="AS202" s="310">
        <v>1366283.9625452925</v>
      </c>
      <c r="AT202" s="170">
        <v>1366283.9625452927</v>
      </c>
      <c r="AU202" s="170">
        <v>0</v>
      </c>
      <c r="AV202" s="170">
        <v>1246962.3425452923</v>
      </c>
      <c r="AW202" s="170">
        <v>3172.9321693264437</v>
      </c>
      <c r="AX202" s="170">
        <v>3211.2570337366892</v>
      </c>
      <c r="AY202" s="171">
        <v>-1.1934536540555219E-2</v>
      </c>
      <c r="AZ202" s="171">
        <v>0</v>
      </c>
      <c r="BA202" s="170">
        <v>0</v>
      </c>
      <c r="BB202" s="310">
        <v>1366283.9625452925</v>
      </c>
      <c r="BC202" s="310">
        <v>3476.5495230160113</v>
      </c>
      <c r="BD202" s="171">
        <v>-1.6037964683235595E-2</v>
      </c>
      <c r="BE202" s="170">
        <v>0</v>
      </c>
      <c r="BF202" s="170">
        <v>1366283.9625452925</v>
      </c>
      <c r="BG202" s="170">
        <v>0</v>
      </c>
      <c r="BH202" s="170">
        <v>1366283.9625452925</v>
      </c>
      <c r="BI202" s="311">
        <v>6641.1627752180984</v>
      </c>
      <c r="BK202" s="296" t="str">
        <f t="shared" si="3"/>
        <v>450 - Burton End Primary Academy</v>
      </c>
    </row>
    <row r="203" spans="1:63" ht="15" x14ac:dyDescent="0.25">
      <c r="A203" s="304">
        <v>52</v>
      </c>
      <c r="B203" s="308">
        <v>141172</v>
      </c>
      <c r="C203" s="308">
        <v>9352043</v>
      </c>
      <c r="D203" s="309" t="s">
        <v>609</v>
      </c>
      <c r="E203" s="170">
        <v>575186</v>
      </c>
      <c r="F203" s="170">
        <v>0</v>
      </c>
      <c r="G203" s="170">
        <v>0</v>
      </c>
      <c r="H203" s="170">
        <v>28400.000000000029</v>
      </c>
      <c r="I203" s="170">
        <v>0</v>
      </c>
      <c r="J203" s="170">
        <v>459.15434782608679</v>
      </c>
      <c r="K203" s="170">
        <v>31055.530434782573</v>
      </c>
      <c r="L203" s="170">
        <v>87851.531884057869</v>
      </c>
      <c r="M203" s="170">
        <v>0</v>
      </c>
      <c r="N203" s="170">
        <v>0</v>
      </c>
      <c r="O203" s="170">
        <v>0</v>
      </c>
      <c r="P203" s="170">
        <v>0</v>
      </c>
      <c r="Q203" s="170">
        <v>0</v>
      </c>
      <c r="R203" s="170">
        <v>0</v>
      </c>
      <c r="S203" s="170">
        <v>0</v>
      </c>
      <c r="T203" s="170">
        <v>0</v>
      </c>
      <c r="U203" s="170">
        <v>0</v>
      </c>
      <c r="V203" s="170">
        <v>1829.4797687861276</v>
      </c>
      <c r="W203" s="170">
        <v>0</v>
      </c>
      <c r="X203" s="170">
        <v>920.63679245283015</v>
      </c>
      <c r="Y203" s="170">
        <v>60222.236692860904</v>
      </c>
      <c r="Z203" s="170">
        <v>0</v>
      </c>
      <c r="AA203" s="170">
        <v>0</v>
      </c>
      <c r="AB203" s="170">
        <v>0</v>
      </c>
      <c r="AC203" s="170">
        <v>114000</v>
      </c>
      <c r="AD203" s="170">
        <v>0</v>
      </c>
      <c r="AE203" s="170">
        <v>0</v>
      </c>
      <c r="AF203" s="170">
        <v>0</v>
      </c>
      <c r="AG203" s="170">
        <v>3729.89</v>
      </c>
      <c r="AH203" s="170">
        <v>0</v>
      </c>
      <c r="AI203" s="170">
        <v>0</v>
      </c>
      <c r="AJ203" s="170">
        <v>0</v>
      </c>
      <c r="AK203" s="170">
        <v>0</v>
      </c>
      <c r="AL203" s="170">
        <v>0</v>
      </c>
      <c r="AM203" s="170">
        <v>0</v>
      </c>
      <c r="AN203" s="170">
        <v>0</v>
      </c>
      <c r="AO203" s="170">
        <v>575186</v>
      </c>
      <c r="AP203" s="170">
        <v>210738.5699207664</v>
      </c>
      <c r="AQ203" s="170">
        <v>117729.89</v>
      </c>
      <c r="AR203" s="170">
        <v>144103.14502619416</v>
      </c>
      <c r="AS203" s="310">
        <v>903654.45992076641</v>
      </c>
      <c r="AT203" s="170">
        <v>903654.45992076653</v>
      </c>
      <c r="AU203" s="170">
        <v>0</v>
      </c>
      <c r="AV203" s="170">
        <v>785924.5699207664</v>
      </c>
      <c r="AW203" s="170">
        <v>3724.7609948851486</v>
      </c>
      <c r="AX203" s="170">
        <v>3436.7721013802584</v>
      </c>
      <c r="AY203" s="171">
        <v>8.3796331269457666E-2</v>
      </c>
      <c r="AZ203" s="171">
        <v>-7.8286331269457665E-2</v>
      </c>
      <c r="BA203" s="170">
        <v>-56770.030916746146</v>
      </c>
      <c r="BB203" s="310">
        <v>846884.42900402029</v>
      </c>
      <c r="BC203" s="310">
        <v>4013.6702796399068</v>
      </c>
      <c r="BD203" s="171">
        <v>1.9534763953541479E-3</v>
      </c>
      <c r="BE203" s="170">
        <v>0</v>
      </c>
      <c r="BF203" s="170">
        <v>846884.42900402029</v>
      </c>
      <c r="BG203" s="170">
        <v>0</v>
      </c>
      <c r="BH203" s="170">
        <v>846884.42900402029</v>
      </c>
      <c r="BI203" s="311">
        <v>3880.1409046246818</v>
      </c>
      <c r="BK203" s="296" t="str">
        <f t="shared" si="3"/>
        <v>52 - Kessingland CofE Primary Academy</v>
      </c>
    </row>
    <row r="204" spans="1:63" ht="15" x14ac:dyDescent="0.25">
      <c r="A204" s="304">
        <v>447</v>
      </c>
      <c r="B204" s="308">
        <v>141371</v>
      </c>
      <c r="C204" s="308">
        <v>9352047</v>
      </c>
      <c r="D204" s="309" t="s">
        <v>608</v>
      </c>
      <c r="E204" s="170">
        <v>651514</v>
      </c>
      <c r="F204" s="170">
        <v>0</v>
      </c>
      <c r="G204" s="170">
        <v>0</v>
      </c>
      <c r="H204" s="170">
        <v>6400.0000000000027</v>
      </c>
      <c r="I204" s="170">
        <v>0</v>
      </c>
      <c r="J204" s="170">
        <v>2402.400000000001</v>
      </c>
      <c r="K204" s="170">
        <v>491.39999999999975</v>
      </c>
      <c r="L204" s="170">
        <v>0</v>
      </c>
      <c r="M204" s="170">
        <v>0</v>
      </c>
      <c r="N204" s="170">
        <v>0</v>
      </c>
      <c r="O204" s="170">
        <v>0</v>
      </c>
      <c r="P204" s="170">
        <v>0</v>
      </c>
      <c r="Q204" s="170">
        <v>0</v>
      </c>
      <c r="R204" s="170">
        <v>0</v>
      </c>
      <c r="S204" s="170">
        <v>0</v>
      </c>
      <c r="T204" s="170">
        <v>0</v>
      </c>
      <c r="U204" s="170">
        <v>0</v>
      </c>
      <c r="V204" s="170">
        <v>5459.3908629441676</v>
      </c>
      <c r="W204" s="170">
        <v>0</v>
      </c>
      <c r="X204" s="170">
        <v>1827.0661157024795</v>
      </c>
      <c r="Y204" s="170">
        <v>49734.919628993768</v>
      </c>
      <c r="Z204" s="170">
        <v>0</v>
      </c>
      <c r="AA204" s="170">
        <v>0</v>
      </c>
      <c r="AB204" s="170">
        <v>0</v>
      </c>
      <c r="AC204" s="170">
        <v>114000</v>
      </c>
      <c r="AD204" s="170">
        <v>0</v>
      </c>
      <c r="AE204" s="170">
        <v>0</v>
      </c>
      <c r="AF204" s="170">
        <v>0</v>
      </c>
      <c r="AG204" s="170">
        <v>3706.13</v>
      </c>
      <c r="AH204" s="170">
        <v>0</v>
      </c>
      <c r="AI204" s="170">
        <v>0</v>
      </c>
      <c r="AJ204" s="170">
        <v>0</v>
      </c>
      <c r="AK204" s="170">
        <v>0</v>
      </c>
      <c r="AL204" s="170">
        <v>0</v>
      </c>
      <c r="AM204" s="170">
        <v>0</v>
      </c>
      <c r="AN204" s="170">
        <v>0</v>
      </c>
      <c r="AO204" s="170">
        <v>651514</v>
      </c>
      <c r="AP204" s="170">
        <v>66315.176607640416</v>
      </c>
      <c r="AQ204" s="170">
        <v>117706.13</v>
      </c>
      <c r="AR204" s="170">
        <v>64379.619628993765</v>
      </c>
      <c r="AS204" s="310">
        <v>835535.30660764046</v>
      </c>
      <c r="AT204" s="170">
        <v>835535.30660764046</v>
      </c>
      <c r="AU204" s="170">
        <v>0</v>
      </c>
      <c r="AV204" s="170">
        <v>717829.17660764046</v>
      </c>
      <c r="AW204" s="170">
        <v>3003.4693581909642</v>
      </c>
      <c r="AX204" s="170">
        <v>3031.204660696184</v>
      </c>
      <c r="AY204" s="171">
        <v>-9.1499273753590012E-3</v>
      </c>
      <c r="AZ204" s="171">
        <v>0</v>
      </c>
      <c r="BA204" s="170">
        <v>0</v>
      </c>
      <c r="BB204" s="310">
        <v>835535.30660764046</v>
      </c>
      <c r="BC204" s="310">
        <v>3495.9636259733911</v>
      </c>
      <c r="BD204" s="171">
        <v>-1.0282792245605465E-2</v>
      </c>
      <c r="BE204" s="170">
        <v>0</v>
      </c>
      <c r="BF204" s="170">
        <v>835535.30660764046</v>
      </c>
      <c r="BG204" s="170">
        <v>0</v>
      </c>
      <c r="BH204" s="170">
        <v>835535.30660764046</v>
      </c>
      <c r="BI204" s="311">
        <v>3886.0154508272813</v>
      </c>
      <c r="BK204" s="296" t="str">
        <f t="shared" si="3"/>
        <v>447 - Coupals Primary Academy</v>
      </c>
    </row>
    <row r="205" spans="1:63" ht="15" x14ac:dyDescent="0.25">
      <c r="A205" s="304">
        <v>251</v>
      </c>
      <c r="B205" s="308">
        <v>141372</v>
      </c>
      <c r="C205" s="308">
        <v>9352048</v>
      </c>
      <c r="D205" s="309" t="s">
        <v>295</v>
      </c>
      <c r="E205" s="170">
        <v>659692</v>
      </c>
      <c r="F205" s="170">
        <v>0</v>
      </c>
      <c r="G205" s="170">
        <v>0</v>
      </c>
      <c r="H205" s="170">
        <v>15365.079365079389</v>
      </c>
      <c r="I205" s="170">
        <v>0</v>
      </c>
      <c r="J205" s="170">
        <v>865.14999999999975</v>
      </c>
      <c r="K205" s="170">
        <v>1415.6999999999996</v>
      </c>
      <c r="L205" s="170">
        <v>31171.616666666643</v>
      </c>
      <c r="M205" s="170">
        <v>91723.377777777656</v>
      </c>
      <c r="N205" s="170">
        <v>1192.8583333333338</v>
      </c>
      <c r="O205" s="170">
        <v>0</v>
      </c>
      <c r="P205" s="170">
        <v>0</v>
      </c>
      <c r="Q205" s="170">
        <v>0</v>
      </c>
      <c r="R205" s="170">
        <v>0</v>
      </c>
      <c r="S205" s="170">
        <v>0</v>
      </c>
      <c r="T205" s="170">
        <v>0</v>
      </c>
      <c r="U205" s="170">
        <v>0</v>
      </c>
      <c r="V205" s="170">
        <v>18496.81528662422</v>
      </c>
      <c r="W205" s="170">
        <v>0</v>
      </c>
      <c r="X205" s="170">
        <v>0</v>
      </c>
      <c r="Y205" s="170">
        <v>35413.077707006414</v>
      </c>
      <c r="Z205" s="170">
        <v>0</v>
      </c>
      <c r="AA205" s="170">
        <v>0</v>
      </c>
      <c r="AB205" s="170">
        <v>0</v>
      </c>
      <c r="AC205" s="170">
        <v>114000</v>
      </c>
      <c r="AD205" s="170">
        <v>0</v>
      </c>
      <c r="AE205" s="170">
        <v>0</v>
      </c>
      <c r="AF205" s="170">
        <v>0</v>
      </c>
      <c r="AG205" s="170">
        <v>2066.88</v>
      </c>
      <c r="AH205" s="170">
        <v>0</v>
      </c>
      <c r="AI205" s="170">
        <v>0</v>
      </c>
      <c r="AJ205" s="170">
        <v>0</v>
      </c>
      <c r="AK205" s="170">
        <v>0</v>
      </c>
      <c r="AL205" s="170">
        <v>0</v>
      </c>
      <c r="AM205" s="170">
        <v>0</v>
      </c>
      <c r="AN205" s="170">
        <v>0</v>
      </c>
      <c r="AO205" s="170">
        <v>659692</v>
      </c>
      <c r="AP205" s="170">
        <v>195643.67513648767</v>
      </c>
      <c r="AQ205" s="170">
        <v>116066.88</v>
      </c>
      <c r="AR205" s="170">
        <v>116277.76877843494</v>
      </c>
      <c r="AS205" s="310">
        <v>971402.5551364877</v>
      </c>
      <c r="AT205" s="170">
        <v>971402.55513648759</v>
      </c>
      <c r="AU205" s="170">
        <v>0</v>
      </c>
      <c r="AV205" s="170">
        <v>855335.6751364877</v>
      </c>
      <c r="AW205" s="170">
        <v>3534.4449385805278</v>
      </c>
      <c r="AX205" s="170">
        <v>3503.5558316849615</v>
      </c>
      <c r="AY205" s="171">
        <v>8.8165019710020904E-3</v>
      </c>
      <c r="AZ205" s="171">
        <v>-3.3065019710020902E-3</v>
      </c>
      <c r="BA205" s="170">
        <v>-2803.4524516416905</v>
      </c>
      <c r="BB205" s="310">
        <v>968599.10268484603</v>
      </c>
      <c r="BC205" s="310">
        <v>4002.4756309291161</v>
      </c>
      <c r="BD205" s="171">
        <v>-1.3524242033194911E-2</v>
      </c>
      <c r="BE205" s="170">
        <v>0</v>
      </c>
      <c r="BF205" s="170">
        <v>968599.10268484603</v>
      </c>
      <c r="BG205" s="170">
        <v>0</v>
      </c>
      <c r="BH205" s="170">
        <v>968599.10268484603</v>
      </c>
      <c r="BI205" s="311">
        <v>4010.9917243634409</v>
      </c>
      <c r="BK205" s="296" t="str">
        <f t="shared" si="3"/>
        <v>251 - Castle Hill Infant School</v>
      </c>
    </row>
    <row r="206" spans="1:63" ht="15" x14ac:dyDescent="0.25">
      <c r="A206" s="304">
        <v>252</v>
      </c>
      <c r="B206" s="308">
        <v>141373</v>
      </c>
      <c r="C206" s="308">
        <v>9352050</v>
      </c>
      <c r="D206" s="309" t="s">
        <v>607</v>
      </c>
      <c r="E206" s="170">
        <v>744198</v>
      </c>
      <c r="F206" s="170">
        <v>0</v>
      </c>
      <c r="G206" s="170">
        <v>0</v>
      </c>
      <c r="H206" s="170">
        <v>26088.737201365238</v>
      </c>
      <c r="I206" s="170">
        <v>0</v>
      </c>
      <c r="J206" s="170">
        <v>279.80170648464161</v>
      </c>
      <c r="K206" s="170">
        <v>3205.0013651877198</v>
      </c>
      <c r="L206" s="170">
        <v>34415.609897610964</v>
      </c>
      <c r="M206" s="170">
        <v>135661.43344709885</v>
      </c>
      <c r="N206" s="170">
        <v>0</v>
      </c>
      <c r="O206" s="170">
        <v>0</v>
      </c>
      <c r="P206" s="170">
        <v>0</v>
      </c>
      <c r="Q206" s="170">
        <v>0</v>
      </c>
      <c r="R206" s="170">
        <v>0</v>
      </c>
      <c r="S206" s="170">
        <v>0</v>
      </c>
      <c r="T206" s="170">
        <v>0</v>
      </c>
      <c r="U206" s="170">
        <v>0</v>
      </c>
      <c r="V206" s="170">
        <v>4207.1917808219068</v>
      </c>
      <c r="W206" s="170">
        <v>0</v>
      </c>
      <c r="X206" s="170">
        <v>1784.6289752650175</v>
      </c>
      <c r="Y206" s="170">
        <v>75000.001610087784</v>
      </c>
      <c r="Z206" s="170">
        <v>0</v>
      </c>
      <c r="AA206" s="170">
        <v>0</v>
      </c>
      <c r="AB206" s="170">
        <v>0</v>
      </c>
      <c r="AC206" s="170">
        <v>114000</v>
      </c>
      <c r="AD206" s="170">
        <v>0</v>
      </c>
      <c r="AE206" s="170">
        <v>0</v>
      </c>
      <c r="AF206" s="170">
        <v>0</v>
      </c>
      <c r="AG206" s="170">
        <v>2969.66</v>
      </c>
      <c r="AH206" s="170">
        <v>0</v>
      </c>
      <c r="AI206" s="170">
        <v>0</v>
      </c>
      <c r="AJ206" s="170">
        <v>0</v>
      </c>
      <c r="AK206" s="170">
        <v>0</v>
      </c>
      <c r="AL206" s="170">
        <v>0</v>
      </c>
      <c r="AM206" s="170">
        <v>0</v>
      </c>
      <c r="AN206" s="170">
        <v>0</v>
      </c>
      <c r="AO206" s="170">
        <v>744198</v>
      </c>
      <c r="AP206" s="170">
        <v>280642.40598392213</v>
      </c>
      <c r="AQ206" s="170">
        <v>116969.66</v>
      </c>
      <c r="AR206" s="170">
        <v>184823.09341896148</v>
      </c>
      <c r="AS206" s="310">
        <v>1141810.065983922</v>
      </c>
      <c r="AT206" s="170">
        <v>1141810.0659839222</v>
      </c>
      <c r="AU206" s="170">
        <v>0</v>
      </c>
      <c r="AV206" s="170">
        <v>1024840.405983922</v>
      </c>
      <c r="AW206" s="170">
        <v>3753.9941611132672</v>
      </c>
      <c r="AX206" s="170">
        <v>3702.2865464655138</v>
      </c>
      <c r="AY206" s="171">
        <v>1.3966399952785249E-2</v>
      </c>
      <c r="AZ206" s="171">
        <v>-8.4563999527852499E-3</v>
      </c>
      <c r="BA206" s="170">
        <v>-8547.0883070468626</v>
      </c>
      <c r="BB206" s="310">
        <v>1133262.9776768752</v>
      </c>
      <c r="BC206" s="310">
        <v>4151.1464383768325</v>
      </c>
      <c r="BD206" s="171">
        <v>-3.4226391715690418E-3</v>
      </c>
      <c r="BE206" s="170">
        <v>0</v>
      </c>
      <c r="BF206" s="170">
        <v>1133262.9776768752</v>
      </c>
      <c r="BG206" s="170">
        <v>0</v>
      </c>
      <c r="BH206" s="170">
        <v>1133262.9776768752</v>
      </c>
      <c r="BI206" s="311">
        <v>5156.5228331042226</v>
      </c>
      <c r="BK206" s="296" t="str">
        <f t="shared" si="3"/>
        <v>252 - Castle Hill Junior</v>
      </c>
    </row>
    <row r="207" spans="1:63" ht="15" x14ac:dyDescent="0.25">
      <c r="A207" s="304">
        <v>440</v>
      </c>
      <c r="B207" s="308">
        <v>141406</v>
      </c>
      <c r="C207" s="308">
        <v>9352051</v>
      </c>
      <c r="D207" s="309" t="s">
        <v>606</v>
      </c>
      <c r="E207" s="170">
        <v>528844</v>
      </c>
      <c r="F207" s="170">
        <v>0</v>
      </c>
      <c r="G207" s="170">
        <v>0</v>
      </c>
      <c r="H207" s="170">
        <v>10800.000000000016</v>
      </c>
      <c r="I207" s="170">
        <v>0</v>
      </c>
      <c r="J207" s="170">
        <v>13663.650000000011</v>
      </c>
      <c r="K207" s="170">
        <v>982.80000000000359</v>
      </c>
      <c r="L207" s="170">
        <v>0</v>
      </c>
      <c r="M207" s="170">
        <v>0</v>
      </c>
      <c r="N207" s="170">
        <v>0</v>
      </c>
      <c r="O207" s="170">
        <v>0</v>
      </c>
      <c r="P207" s="170">
        <v>0</v>
      </c>
      <c r="Q207" s="170">
        <v>0</v>
      </c>
      <c r="R207" s="170">
        <v>0</v>
      </c>
      <c r="S207" s="170">
        <v>0</v>
      </c>
      <c r="T207" s="170">
        <v>0</v>
      </c>
      <c r="U207" s="170">
        <v>0</v>
      </c>
      <c r="V207" s="170">
        <v>1774.39024390244</v>
      </c>
      <c r="W207" s="170">
        <v>0</v>
      </c>
      <c r="X207" s="170">
        <v>1157.741935483871</v>
      </c>
      <c r="Y207" s="170">
        <v>33322.492464872608</v>
      </c>
      <c r="Z207" s="170">
        <v>0</v>
      </c>
      <c r="AA207" s="170">
        <v>0</v>
      </c>
      <c r="AB207" s="170">
        <v>0</v>
      </c>
      <c r="AC207" s="170">
        <v>114000</v>
      </c>
      <c r="AD207" s="170">
        <v>0</v>
      </c>
      <c r="AE207" s="170">
        <v>0</v>
      </c>
      <c r="AF207" s="170">
        <v>0</v>
      </c>
      <c r="AG207" s="170">
        <v>2328.21</v>
      </c>
      <c r="AH207" s="170">
        <v>0</v>
      </c>
      <c r="AI207" s="170">
        <v>0</v>
      </c>
      <c r="AJ207" s="170">
        <v>0</v>
      </c>
      <c r="AK207" s="170">
        <v>0</v>
      </c>
      <c r="AL207" s="170">
        <v>0</v>
      </c>
      <c r="AM207" s="170">
        <v>0</v>
      </c>
      <c r="AN207" s="170">
        <v>0</v>
      </c>
      <c r="AO207" s="170">
        <v>528844</v>
      </c>
      <c r="AP207" s="170">
        <v>61701.074644258944</v>
      </c>
      <c r="AQ207" s="170">
        <v>116328.21</v>
      </c>
      <c r="AR207" s="170">
        <v>56043.517464872624</v>
      </c>
      <c r="AS207" s="310">
        <v>706873.28464425891</v>
      </c>
      <c r="AT207" s="170">
        <v>706873.28464425902</v>
      </c>
      <c r="AU207" s="170">
        <v>0</v>
      </c>
      <c r="AV207" s="170">
        <v>590545.07464425894</v>
      </c>
      <c r="AW207" s="170">
        <v>3044.0467765167987</v>
      </c>
      <c r="AX207" s="170">
        <v>3112.5905789816961</v>
      </c>
      <c r="AY207" s="171">
        <v>-2.2021464347977946E-2</v>
      </c>
      <c r="AZ207" s="171">
        <v>7.0214643479779466E-3</v>
      </c>
      <c r="BA207" s="170">
        <v>4239.8590933533706</v>
      </c>
      <c r="BB207" s="310">
        <v>711113.14373761229</v>
      </c>
      <c r="BC207" s="310">
        <v>3665.5316687505788</v>
      </c>
      <c r="BD207" s="171">
        <v>-6.1382913841046105E-2</v>
      </c>
      <c r="BE207" s="170">
        <v>0</v>
      </c>
      <c r="BF207" s="170">
        <v>711113.14373761229</v>
      </c>
      <c r="BG207" s="170">
        <v>0</v>
      </c>
      <c r="BH207" s="170">
        <v>711113.14373761229</v>
      </c>
      <c r="BI207" s="311">
        <v>2463.1805527456131</v>
      </c>
      <c r="BK207" s="296" t="str">
        <f t="shared" si="3"/>
        <v>440 - Glemsford Primary Academy</v>
      </c>
    </row>
    <row r="208" spans="1:63" ht="15" x14ac:dyDescent="0.25">
      <c r="A208" s="304">
        <v>92</v>
      </c>
      <c r="B208" s="308">
        <v>141702</v>
      </c>
      <c r="C208" s="308">
        <v>9352052</v>
      </c>
      <c r="D208" s="309" t="s">
        <v>233</v>
      </c>
      <c r="E208" s="170">
        <v>485228</v>
      </c>
      <c r="F208" s="170">
        <v>0</v>
      </c>
      <c r="G208" s="170">
        <v>0</v>
      </c>
      <c r="H208" s="170">
        <v>11600.000000000018</v>
      </c>
      <c r="I208" s="170">
        <v>0</v>
      </c>
      <c r="J208" s="170">
        <v>301.99661016949187</v>
      </c>
      <c r="K208" s="170">
        <v>0</v>
      </c>
      <c r="L208" s="170">
        <v>3376.8711864406814</v>
      </c>
      <c r="M208" s="170">
        <v>0</v>
      </c>
      <c r="N208" s="170">
        <v>0</v>
      </c>
      <c r="O208" s="170">
        <v>1468.8016949152534</v>
      </c>
      <c r="P208" s="170">
        <v>0</v>
      </c>
      <c r="Q208" s="170">
        <v>0</v>
      </c>
      <c r="R208" s="170">
        <v>0</v>
      </c>
      <c r="S208" s="170">
        <v>0</v>
      </c>
      <c r="T208" s="170">
        <v>0</v>
      </c>
      <c r="U208" s="170">
        <v>0</v>
      </c>
      <c r="V208" s="170">
        <v>1791.9463087248309</v>
      </c>
      <c r="W208" s="170">
        <v>0</v>
      </c>
      <c r="X208" s="170">
        <v>0</v>
      </c>
      <c r="Y208" s="170">
        <v>23325.400522324708</v>
      </c>
      <c r="Z208" s="170">
        <v>0</v>
      </c>
      <c r="AA208" s="170">
        <v>0</v>
      </c>
      <c r="AB208" s="170">
        <v>0</v>
      </c>
      <c r="AC208" s="170">
        <v>114000</v>
      </c>
      <c r="AD208" s="170">
        <v>0</v>
      </c>
      <c r="AE208" s="170">
        <v>0</v>
      </c>
      <c r="AF208" s="170">
        <v>0</v>
      </c>
      <c r="AG208" s="170">
        <v>3373.53</v>
      </c>
      <c r="AH208" s="170">
        <v>0</v>
      </c>
      <c r="AI208" s="170">
        <v>0</v>
      </c>
      <c r="AJ208" s="170">
        <v>0</v>
      </c>
      <c r="AK208" s="170">
        <v>0</v>
      </c>
      <c r="AL208" s="170">
        <v>0</v>
      </c>
      <c r="AM208" s="170">
        <v>0</v>
      </c>
      <c r="AN208" s="170">
        <v>0</v>
      </c>
      <c r="AO208" s="170">
        <v>485228</v>
      </c>
      <c r="AP208" s="170">
        <v>41865.016322574986</v>
      </c>
      <c r="AQ208" s="170">
        <v>117373.53</v>
      </c>
      <c r="AR208" s="170">
        <v>41697.035268087435</v>
      </c>
      <c r="AS208" s="310">
        <v>644466.54632257507</v>
      </c>
      <c r="AT208" s="170">
        <v>644466.54632257496</v>
      </c>
      <c r="AU208" s="170">
        <v>0</v>
      </c>
      <c r="AV208" s="170">
        <v>527093.01632257504</v>
      </c>
      <c r="AW208" s="170">
        <v>2961.1967209133431</v>
      </c>
      <c r="AX208" s="170">
        <v>2999.5619044598466</v>
      </c>
      <c r="AY208" s="171">
        <v>-1.2790262301124983E-2</v>
      </c>
      <c r="AZ208" s="171">
        <v>0</v>
      </c>
      <c r="BA208" s="170">
        <v>0</v>
      </c>
      <c r="BB208" s="310">
        <v>644466.54632257507</v>
      </c>
      <c r="BC208" s="310">
        <v>3620.5985748459275</v>
      </c>
      <c r="BD208" s="171">
        <v>-2.8726532167905994E-2</v>
      </c>
      <c r="BE208" s="170">
        <v>0</v>
      </c>
      <c r="BF208" s="170">
        <v>644466.54632257507</v>
      </c>
      <c r="BG208" s="170">
        <v>0</v>
      </c>
      <c r="BH208" s="170">
        <v>644466.54632257507</v>
      </c>
      <c r="BI208" s="311">
        <v>2611.1075641253146</v>
      </c>
      <c r="BK208" s="296" t="str">
        <f t="shared" si="3"/>
        <v>92 - Reydon Primary School</v>
      </c>
    </row>
    <row r="209" spans="1:63" ht="15" x14ac:dyDescent="0.25">
      <c r="A209" s="304">
        <v>59</v>
      </c>
      <c r="B209" s="308">
        <v>141736</v>
      </c>
      <c r="C209" s="308">
        <v>9352053</v>
      </c>
      <c r="D209" s="309" t="s">
        <v>605</v>
      </c>
      <c r="E209" s="170">
        <v>1095852</v>
      </c>
      <c r="F209" s="170">
        <v>0</v>
      </c>
      <c r="G209" s="170">
        <v>0</v>
      </c>
      <c r="H209" s="170">
        <v>23600.000000000022</v>
      </c>
      <c r="I209" s="170">
        <v>0</v>
      </c>
      <c r="J209" s="170">
        <v>6623.0753117206887</v>
      </c>
      <c r="K209" s="170">
        <v>1477.8763092269332</v>
      </c>
      <c r="L209" s="170">
        <v>121185.85735660867</v>
      </c>
      <c r="M209" s="170">
        <v>16347.866334164599</v>
      </c>
      <c r="N209" s="170">
        <v>48564.657605985041</v>
      </c>
      <c r="O209" s="170">
        <v>5856.7690773067325</v>
      </c>
      <c r="P209" s="170">
        <v>0</v>
      </c>
      <c r="Q209" s="170">
        <v>0</v>
      </c>
      <c r="R209" s="170">
        <v>0</v>
      </c>
      <c r="S209" s="170">
        <v>0</v>
      </c>
      <c r="T209" s="170">
        <v>0</v>
      </c>
      <c r="U209" s="170">
        <v>0</v>
      </c>
      <c r="V209" s="170">
        <v>1763.1578947368394</v>
      </c>
      <c r="W209" s="170">
        <v>0</v>
      </c>
      <c r="X209" s="170">
        <v>0</v>
      </c>
      <c r="Y209" s="170">
        <v>96236.548950357523</v>
      </c>
      <c r="Z209" s="170">
        <v>0</v>
      </c>
      <c r="AA209" s="170">
        <v>0</v>
      </c>
      <c r="AB209" s="170">
        <v>0</v>
      </c>
      <c r="AC209" s="170">
        <v>114000</v>
      </c>
      <c r="AD209" s="170">
        <v>0</v>
      </c>
      <c r="AE209" s="170">
        <v>0</v>
      </c>
      <c r="AF209" s="170">
        <v>0</v>
      </c>
      <c r="AG209" s="170">
        <v>2969.66</v>
      </c>
      <c r="AH209" s="170">
        <v>0</v>
      </c>
      <c r="AI209" s="170">
        <v>0</v>
      </c>
      <c r="AJ209" s="170">
        <v>0</v>
      </c>
      <c r="AK209" s="170">
        <v>0</v>
      </c>
      <c r="AL209" s="170">
        <v>0</v>
      </c>
      <c r="AM209" s="170">
        <v>0</v>
      </c>
      <c r="AN209" s="170">
        <v>0</v>
      </c>
      <c r="AO209" s="170">
        <v>1095852</v>
      </c>
      <c r="AP209" s="170">
        <v>321655.808840107</v>
      </c>
      <c r="AQ209" s="170">
        <v>116969.66</v>
      </c>
      <c r="AR209" s="170">
        <v>218062.39994786383</v>
      </c>
      <c r="AS209" s="310">
        <v>1534477.4688401069</v>
      </c>
      <c r="AT209" s="170">
        <v>1534477.4688401069</v>
      </c>
      <c r="AU209" s="170">
        <v>0</v>
      </c>
      <c r="AV209" s="170">
        <v>1417507.8088401069</v>
      </c>
      <c r="AW209" s="170">
        <v>3526.1388279604648</v>
      </c>
      <c r="AX209" s="170">
        <v>3529.8992432283057</v>
      </c>
      <c r="AY209" s="171">
        <v>-1.0653038539428111E-3</v>
      </c>
      <c r="AZ209" s="171">
        <v>0</v>
      </c>
      <c r="BA209" s="170">
        <v>0</v>
      </c>
      <c r="BB209" s="310">
        <v>1534477.4688401069</v>
      </c>
      <c r="BC209" s="310">
        <v>3817.1081314430517</v>
      </c>
      <c r="BD209" s="171">
        <v>-8.2328015789278064E-3</v>
      </c>
      <c r="BE209" s="170">
        <v>0</v>
      </c>
      <c r="BF209" s="170">
        <v>1534477.4688401069</v>
      </c>
      <c r="BG209" s="170">
        <v>0</v>
      </c>
      <c r="BH209" s="170">
        <v>1534477.4688401069</v>
      </c>
      <c r="BI209" s="311">
        <v>7262.897340960767</v>
      </c>
      <c r="BK209" s="296" t="str">
        <f t="shared" si="3"/>
        <v>59 - The Dell Primary School (Academy)</v>
      </c>
    </row>
    <row r="210" spans="1:63" ht="15" x14ac:dyDescent="0.25">
      <c r="A210" s="304">
        <v>465</v>
      </c>
      <c r="B210" s="308">
        <v>139485</v>
      </c>
      <c r="C210" s="308">
        <v>9352054</v>
      </c>
      <c r="D210" s="309" t="s">
        <v>604</v>
      </c>
      <c r="E210" s="170">
        <v>564282</v>
      </c>
      <c r="F210" s="170">
        <v>0</v>
      </c>
      <c r="G210" s="170">
        <v>0</v>
      </c>
      <c r="H210" s="170">
        <v>1199.9999999999995</v>
      </c>
      <c r="I210" s="170">
        <v>0</v>
      </c>
      <c r="J210" s="170">
        <v>300.3</v>
      </c>
      <c r="K210" s="170">
        <v>491.4000000000006</v>
      </c>
      <c r="L210" s="170">
        <v>0</v>
      </c>
      <c r="M210" s="170">
        <v>0</v>
      </c>
      <c r="N210" s="170">
        <v>0</v>
      </c>
      <c r="O210" s="170">
        <v>0</v>
      </c>
      <c r="P210" s="170">
        <v>0</v>
      </c>
      <c r="Q210" s="170">
        <v>0</v>
      </c>
      <c r="R210" s="170">
        <v>0</v>
      </c>
      <c r="S210" s="170">
        <v>0</v>
      </c>
      <c r="T210" s="170">
        <v>0</v>
      </c>
      <c r="U210" s="170">
        <v>0</v>
      </c>
      <c r="V210" s="170">
        <v>0</v>
      </c>
      <c r="W210" s="170">
        <v>0</v>
      </c>
      <c r="X210" s="170">
        <v>0</v>
      </c>
      <c r="Y210" s="170">
        <v>22881.768435754169</v>
      </c>
      <c r="Z210" s="170">
        <v>0</v>
      </c>
      <c r="AA210" s="170">
        <v>0</v>
      </c>
      <c r="AB210" s="170">
        <v>0</v>
      </c>
      <c r="AC210" s="170">
        <v>114000</v>
      </c>
      <c r="AD210" s="170">
        <v>0</v>
      </c>
      <c r="AE210" s="170">
        <v>0</v>
      </c>
      <c r="AF210" s="170">
        <v>0</v>
      </c>
      <c r="AG210" s="170">
        <v>2874.63</v>
      </c>
      <c r="AH210" s="170">
        <v>0</v>
      </c>
      <c r="AI210" s="170">
        <v>0</v>
      </c>
      <c r="AJ210" s="170">
        <v>0</v>
      </c>
      <c r="AK210" s="170">
        <v>0</v>
      </c>
      <c r="AL210" s="170">
        <v>0</v>
      </c>
      <c r="AM210" s="170">
        <v>0</v>
      </c>
      <c r="AN210" s="170">
        <v>0</v>
      </c>
      <c r="AO210" s="170">
        <v>564282</v>
      </c>
      <c r="AP210" s="170">
        <v>24873.46843575417</v>
      </c>
      <c r="AQ210" s="170">
        <v>116874.63</v>
      </c>
      <c r="AR210" s="170">
        <v>33875.418435754167</v>
      </c>
      <c r="AS210" s="310">
        <v>706030.09843575419</v>
      </c>
      <c r="AT210" s="170">
        <v>706030.09843575419</v>
      </c>
      <c r="AU210" s="170">
        <v>0</v>
      </c>
      <c r="AV210" s="170">
        <v>589155.46843575418</v>
      </c>
      <c r="AW210" s="170">
        <v>2846.1616832645132</v>
      </c>
      <c r="AX210" s="170">
        <v>2848.6015249677585</v>
      </c>
      <c r="AY210" s="171">
        <v>-8.5650508920264226E-4</v>
      </c>
      <c r="AZ210" s="171">
        <v>0</v>
      </c>
      <c r="BA210" s="170">
        <v>0</v>
      </c>
      <c r="BB210" s="310">
        <v>706030.09843575419</v>
      </c>
      <c r="BC210" s="310">
        <v>3410.7734223949478</v>
      </c>
      <c r="BD210" s="171">
        <v>-4.4917602991842998E-3</v>
      </c>
      <c r="BE210" s="170">
        <v>0</v>
      </c>
      <c r="BF210" s="170">
        <v>706030.09843575419</v>
      </c>
      <c r="BG210" s="170">
        <v>0</v>
      </c>
      <c r="BH210" s="170">
        <v>706030.09843575419</v>
      </c>
      <c r="BI210" s="311">
        <v>3125.9212067063513</v>
      </c>
      <c r="BK210" s="296" t="str">
        <f t="shared" si="3"/>
        <v>465 - Kedington Primary</v>
      </c>
    </row>
    <row r="211" spans="1:63" ht="15" x14ac:dyDescent="0.25">
      <c r="A211" s="304">
        <v>63</v>
      </c>
      <c r="B211" s="308">
        <v>141983</v>
      </c>
      <c r="C211" s="308">
        <v>9352056</v>
      </c>
      <c r="D211" s="309" t="s">
        <v>603</v>
      </c>
      <c r="E211" s="170">
        <v>539748</v>
      </c>
      <c r="F211" s="170">
        <v>0</v>
      </c>
      <c r="G211" s="170">
        <v>0</v>
      </c>
      <c r="H211" s="170">
        <v>19199.999999999967</v>
      </c>
      <c r="I211" s="170">
        <v>0</v>
      </c>
      <c r="J211" s="170">
        <v>9859.3392857142717</v>
      </c>
      <c r="K211" s="170">
        <v>3971.3142857142811</v>
      </c>
      <c r="L211" s="170">
        <v>35052.364285714182</v>
      </c>
      <c r="M211" s="170">
        <v>29417.142857142793</v>
      </c>
      <c r="N211" s="170">
        <v>41409.225000000122</v>
      </c>
      <c r="O211" s="170">
        <v>5901.8142857142784</v>
      </c>
      <c r="P211" s="170">
        <v>0</v>
      </c>
      <c r="Q211" s="170">
        <v>0</v>
      </c>
      <c r="R211" s="170">
        <v>0</v>
      </c>
      <c r="S211" s="170">
        <v>0</v>
      </c>
      <c r="T211" s="170">
        <v>0</v>
      </c>
      <c r="U211" s="170">
        <v>0</v>
      </c>
      <c r="V211" s="170">
        <v>5603.7735849056644</v>
      </c>
      <c r="W211" s="170">
        <v>0</v>
      </c>
      <c r="X211" s="170">
        <v>0</v>
      </c>
      <c r="Y211" s="170">
        <v>50934.384241555323</v>
      </c>
      <c r="Z211" s="170">
        <v>0</v>
      </c>
      <c r="AA211" s="170">
        <v>0</v>
      </c>
      <c r="AB211" s="170">
        <v>0</v>
      </c>
      <c r="AC211" s="170">
        <v>114000</v>
      </c>
      <c r="AD211" s="170">
        <v>0</v>
      </c>
      <c r="AE211" s="170">
        <v>0</v>
      </c>
      <c r="AF211" s="170">
        <v>0</v>
      </c>
      <c r="AG211" s="170">
        <v>3135.96</v>
      </c>
      <c r="AH211" s="170">
        <v>0</v>
      </c>
      <c r="AI211" s="170">
        <v>0</v>
      </c>
      <c r="AJ211" s="170">
        <v>0</v>
      </c>
      <c r="AK211" s="170">
        <v>0</v>
      </c>
      <c r="AL211" s="170">
        <v>0</v>
      </c>
      <c r="AM211" s="170">
        <v>0</v>
      </c>
      <c r="AN211" s="170">
        <v>0</v>
      </c>
      <c r="AO211" s="170">
        <v>539748</v>
      </c>
      <c r="AP211" s="170">
        <v>201349.35782646085</v>
      </c>
      <c r="AQ211" s="170">
        <v>117135.96</v>
      </c>
      <c r="AR211" s="170">
        <v>133337.78424155526</v>
      </c>
      <c r="AS211" s="310">
        <v>858233.31782646081</v>
      </c>
      <c r="AT211" s="170">
        <v>858233.31782646105</v>
      </c>
      <c r="AU211" s="170">
        <v>0</v>
      </c>
      <c r="AV211" s="170">
        <v>741097.35782646085</v>
      </c>
      <c r="AW211" s="170">
        <v>3742.915948618489</v>
      </c>
      <c r="AX211" s="170">
        <v>3706.6529522577025</v>
      </c>
      <c r="AY211" s="171">
        <v>9.7832186686641048E-3</v>
      </c>
      <c r="AZ211" s="171">
        <v>-4.2732186686641046E-3</v>
      </c>
      <c r="BA211" s="170">
        <v>-3136.1890415816133</v>
      </c>
      <c r="BB211" s="310">
        <v>855097.12878487923</v>
      </c>
      <c r="BC211" s="310">
        <v>4318.6723676004003</v>
      </c>
      <c r="BD211" s="171">
        <v>3.2384486750691721E-5</v>
      </c>
      <c r="BE211" s="170">
        <v>0</v>
      </c>
      <c r="BF211" s="170">
        <v>855097.12878487923</v>
      </c>
      <c r="BG211" s="170">
        <v>0</v>
      </c>
      <c r="BH211" s="170">
        <v>855097.12878487923</v>
      </c>
      <c r="BI211" s="311">
        <v>3871.9532529749426</v>
      </c>
      <c r="BK211" s="296" t="str">
        <f t="shared" si="3"/>
        <v>63 - Phoenix St. Peter Academy</v>
      </c>
    </row>
    <row r="212" spans="1:63" ht="15" x14ac:dyDescent="0.25">
      <c r="A212" s="304">
        <v>70</v>
      </c>
      <c r="B212" s="308">
        <v>141984</v>
      </c>
      <c r="C212" s="308">
        <v>9352057</v>
      </c>
      <c r="D212" s="309" t="s">
        <v>602</v>
      </c>
      <c r="E212" s="170">
        <v>1095852</v>
      </c>
      <c r="F212" s="170">
        <v>0</v>
      </c>
      <c r="G212" s="170">
        <v>0</v>
      </c>
      <c r="H212" s="170">
        <v>54400.000000000036</v>
      </c>
      <c r="I212" s="170">
        <v>0</v>
      </c>
      <c r="J212" s="170">
        <v>1351.3499999999979</v>
      </c>
      <c r="K212" s="170">
        <v>55528.19999999999</v>
      </c>
      <c r="L212" s="170">
        <v>22385.999999999985</v>
      </c>
      <c r="M212" s="170">
        <v>0</v>
      </c>
      <c r="N212" s="170">
        <v>173901.00000000015</v>
      </c>
      <c r="O212" s="170">
        <v>128528.40000000004</v>
      </c>
      <c r="P212" s="170">
        <v>0</v>
      </c>
      <c r="Q212" s="170">
        <v>0</v>
      </c>
      <c r="R212" s="170">
        <v>0</v>
      </c>
      <c r="S212" s="170">
        <v>0</v>
      </c>
      <c r="T212" s="170">
        <v>0</v>
      </c>
      <c r="U212" s="170">
        <v>0</v>
      </c>
      <c r="V212" s="170">
        <v>5320.5882352941198</v>
      </c>
      <c r="W212" s="170">
        <v>0</v>
      </c>
      <c r="X212" s="170">
        <v>1071.6138328530258</v>
      </c>
      <c r="Y212" s="170">
        <v>101550.45706692677</v>
      </c>
      <c r="Z212" s="170">
        <v>0</v>
      </c>
      <c r="AA212" s="170">
        <v>0</v>
      </c>
      <c r="AB212" s="170">
        <v>0</v>
      </c>
      <c r="AC212" s="170">
        <v>114000</v>
      </c>
      <c r="AD212" s="170">
        <v>0</v>
      </c>
      <c r="AE212" s="170">
        <v>0</v>
      </c>
      <c r="AF212" s="170">
        <v>0</v>
      </c>
      <c r="AG212" s="170">
        <v>2613.3000000000002</v>
      </c>
      <c r="AH212" s="170">
        <v>0</v>
      </c>
      <c r="AI212" s="170">
        <v>0</v>
      </c>
      <c r="AJ212" s="170">
        <v>0</v>
      </c>
      <c r="AK212" s="170">
        <v>0</v>
      </c>
      <c r="AL212" s="170">
        <v>0</v>
      </c>
      <c r="AM212" s="170">
        <v>0</v>
      </c>
      <c r="AN212" s="170">
        <v>0</v>
      </c>
      <c r="AO212" s="170">
        <v>1095852</v>
      </c>
      <c r="AP212" s="170">
        <v>544037.60913507408</v>
      </c>
      <c r="AQ212" s="170">
        <v>116613.3</v>
      </c>
      <c r="AR212" s="170">
        <v>329595.73206692684</v>
      </c>
      <c r="AS212" s="310">
        <v>1756502.9091350741</v>
      </c>
      <c r="AT212" s="170">
        <v>1756502.9091350746</v>
      </c>
      <c r="AU212" s="170">
        <v>0</v>
      </c>
      <c r="AV212" s="170">
        <v>1639889.6091350741</v>
      </c>
      <c r="AW212" s="170">
        <v>4079.3273859081446</v>
      </c>
      <c r="AX212" s="170">
        <v>4107.6790957636849</v>
      </c>
      <c r="AY212" s="171">
        <v>-6.902123850127409E-3</v>
      </c>
      <c r="AZ212" s="171">
        <v>0</v>
      </c>
      <c r="BA212" s="170">
        <v>0</v>
      </c>
      <c r="BB212" s="310">
        <v>1756502.9091350741</v>
      </c>
      <c r="BC212" s="310">
        <v>4369.4102217290401</v>
      </c>
      <c r="BD212" s="171">
        <v>-2.2217122556246083E-2</v>
      </c>
      <c r="BE212" s="170">
        <v>0</v>
      </c>
      <c r="BF212" s="170">
        <v>1756502.9091350741</v>
      </c>
      <c r="BG212" s="170">
        <v>0</v>
      </c>
      <c r="BH212" s="170">
        <v>1756502.9091350741</v>
      </c>
      <c r="BI212" s="311">
        <v>7454.8333572924594</v>
      </c>
      <c r="BK212" s="296" t="str">
        <f t="shared" si="3"/>
        <v>70 - St. Margarets Primary Academy</v>
      </c>
    </row>
    <row r="213" spans="1:63" ht="15" x14ac:dyDescent="0.25">
      <c r="A213" s="304">
        <v>295</v>
      </c>
      <c r="B213" s="308">
        <v>141985</v>
      </c>
      <c r="C213" s="308">
        <v>9352059</v>
      </c>
      <c r="D213" s="309" t="s">
        <v>601</v>
      </c>
      <c r="E213" s="170">
        <v>1079496</v>
      </c>
      <c r="F213" s="170">
        <v>0</v>
      </c>
      <c r="G213" s="170">
        <v>0</v>
      </c>
      <c r="H213" s="170">
        <v>29199.999999999949</v>
      </c>
      <c r="I213" s="170">
        <v>0</v>
      </c>
      <c r="J213" s="170">
        <v>8881.2774683544358</v>
      </c>
      <c r="K213" s="170">
        <v>49757.049113924135</v>
      </c>
      <c r="L213" s="170">
        <v>69572.287594936846</v>
      </c>
      <c r="M213" s="170">
        <v>47877.703291139063</v>
      </c>
      <c r="N213" s="170">
        <v>19924.714936708886</v>
      </c>
      <c r="O213" s="170">
        <v>0</v>
      </c>
      <c r="P213" s="170">
        <v>0</v>
      </c>
      <c r="Q213" s="170">
        <v>0</v>
      </c>
      <c r="R213" s="170">
        <v>0</v>
      </c>
      <c r="S213" s="170">
        <v>0</v>
      </c>
      <c r="T213" s="170">
        <v>0</v>
      </c>
      <c r="U213" s="170">
        <v>0</v>
      </c>
      <c r="V213" s="170">
        <v>9027.3556231003331</v>
      </c>
      <c r="W213" s="170">
        <v>0</v>
      </c>
      <c r="X213" s="170">
        <v>920.35175879396979</v>
      </c>
      <c r="Y213" s="170">
        <v>68043.264864864846</v>
      </c>
      <c r="Z213" s="170">
        <v>0</v>
      </c>
      <c r="AA213" s="170">
        <v>0</v>
      </c>
      <c r="AB213" s="170">
        <v>0</v>
      </c>
      <c r="AC213" s="170">
        <v>114000</v>
      </c>
      <c r="AD213" s="170">
        <v>0</v>
      </c>
      <c r="AE213" s="170">
        <v>0</v>
      </c>
      <c r="AF213" s="170">
        <v>0</v>
      </c>
      <c r="AG213" s="170">
        <v>4014.97</v>
      </c>
      <c r="AH213" s="170">
        <v>0</v>
      </c>
      <c r="AI213" s="170">
        <v>0</v>
      </c>
      <c r="AJ213" s="170">
        <v>0</v>
      </c>
      <c r="AK213" s="170">
        <v>0</v>
      </c>
      <c r="AL213" s="170">
        <v>0</v>
      </c>
      <c r="AM213" s="170">
        <v>0</v>
      </c>
      <c r="AN213" s="170">
        <v>0</v>
      </c>
      <c r="AO213" s="170">
        <v>1079496</v>
      </c>
      <c r="AP213" s="170">
        <v>303204.0046518225</v>
      </c>
      <c r="AQ213" s="170">
        <v>118014.97</v>
      </c>
      <c r="AR213" s="170">
        <v>190647.5810673965</v>
      </c>
      <c r="AS213" s="310">
        <v>1500714.9746518226</v>
      </c>
      <c r="AT213" s="170">
        <v>1500714.9746518224</v>
      </c>
      <c r="AU213" s="170">
        <v>0</v>
      </c>
      <c r="AV213" s="170">
        <v>1382700.0046518226</v>
      </c>
      <c r="AW213" s="170">
        <v>3491.6666784136933</v>
      </c>
      <c r="AX213" s="170">
        <v>3575.5355507596614</v>
      </c>
      <c r="AY213" s="171">
        <v>-2.3456310573712322E-2</v>
      </c>
      <c r="AZ213" s="171">
        <v>8.4563105737123223E-3</v>
      </c>
      <c r="BA213" s="170">
        <v>11973.392277491001</v>
      </c>
      <c r="BB213" s="310">
        <v>1512688.3669293136</v>
      </c>
      <c r="BC213" s="310">
        <v>3819.920118508368</v>
      </c>
      <c r="BD213" s="171">
        <v>-2.7857370713910479E-2</v>
      </c>
      <c r="BE213" s="170">
        <v>0</v>
      </c>
      <c r="BF213" s="170">
        <v>1512688.3669293136</v>
      </c>
      <c r="BG213" s="170">
        <v>0</v>
      </c>
      <c r="BH213" s="170">
        <v>1512688.3669293136</v>
      </c>
      <c r="BI213" s="311">
        <v>7602.0222438564997</v>
      </c>
      <c r="BK213" s="296" t="str">
        <f t="shared" si="3"/>
        <v>295 - Sprites Primary Academy</v>
      </c>
    </row>
    <row r="214" spans="1:63" ht="15" x14ac:dyDescent="0.25">
      <c r="A214" s="304">
        <v>402</v>
      </c>
      <c r="B214" s="308">
        <v>143359</v>
      </c>
      <c r="C214" s="308">
        <v>9352060</v>
      </c>
      <c r="D214" s="309" t="s">
        <v>600</v>
      </c>
      <c r="E214" s="170">
        <v>444338</v>
      </c>
      <c r="F214" s="170">
        <v>0</v>
      </c>
      <c r="G214" s="170">
        <v>0</v>
      </c>
      <c r="H214" s="170">
        <v>6400.0000000000018</v>
      </c>
      <c r="I214" s="170">
        <v>0</v>
      </c>
      <c r="J214" s="170">
        <v>150.14999999999989</v>
      </c>
      <c r="K214" s="170">
        <v>0</v>
      </c>
      <c r="L214" s="170">
        <v>1119.2999999999993</v>
      </c>
      <c r="M214" s="170">
        <v>0</v>
      </c>
      <c r="N214" s="170">
        <v>0</v>
      </c>
      <c r="O214" s="170">
        <v>0</v>
      </c>
      <c r="P214" s="170">
        <v>0</v>
      </c>
      <c r="Q214" s="170">
        <v>0</v>
      </c>
      <c r="R214" s="170">
        <v>0</v>
      </c>
      <c r="S214" s="170">
        <v>0</v>
      </c>
      <c r="T214" s="170">
        <v>0</v>
      </c>
      <c r="U214" s="170">
        <v>0</v>
      </c>
      <c r="V214" s="170">
        <v>0</v>
      </c>
      <c r="W214" s="170">
        <v>0</v>
      </c>
      <c r="X214" s="170">
        <v>0</v>
      </c>
      <c r="Y214" s="170">
        <v>18171.068421052616</v>
      </c>
      <c r="Z214" s="170">
        <v>0</v>
      </c>
      <c r="AA214" s="170">
        <v>0</v>
      </c>
      <c r="AB214" s="170">
        <v>0</v>
      </c>
      <c r="AC214" s="170">
        <v>114000</v>
      </c>
      <c r="AD214" s="170">
        <v>0</v>
      </c>
      <c r="AE214" s="170">
        <v>0</v>
      </c>
      <c r="AF214" s="170">
        <v>0</v>
      </c>
      <c r="AG214" s="170">
        <v>11136.75</v>
      </c>
      <c r="AH214" s="170">
        <v>0</v>
      </c>
      <c r="AI214" s="170">
        <v>0</v>
      </c>
      <c r="AJ214" s="170">
        <v>0</v>
      </c>
      <c r="AK214" s="170">
        <v>0</v>
      </c>
      <c r="AL214" s="170">
        <v>0</v>
      </c>
      <c r="AM214" s="170">
        <v>0</v>
      </c>
      <c r="AN214" s="170">
        <v>0</v>
      </c>
      <c r="AO214" s="170">
        <v>444338</v>
      </c>
      <c r="AP214" s="170">
        <v>25840.518421052617</v>
      </c>
      <c r="AQ214" s="170">
        <v>125136.75</v>
      </c>
      <c r="AR214" s="170">
        <v>32003.593421052614</v>
      </c>
      <c r="AS214" s="310">
        <v>595315.26842105261</v>
      </c>
      <c r="AT214" s="170">
        <v>595315.26842105261</v>
      </c>
      <c r="AU214" s="170">
        <v>0</v>
      </c>
      <c r="AV214" s="170">
        <v>470178.51842105261</v>
      </c>
      <c r="AW214" s="170">
        <v>2884.5307878592184</v>
      </c>
      <c r="AX214" s="170">
        <v>2909.8421816810055</v>
      </c>
      <c r="AY214" s="171">
        <v>-8.6985452273445202E-3</v>
      </c>
      <c r="AZ214" s="171">
        <v>0</v>
      </c>
      <c r="BA214" s="170">
        <v>0</v>
      </c>
      <c r="BB214" s="310">
        <v>595315.26842105261</v>
      </c>
      <c r="BC214" s="310">
        <v>3652.2409105586048</v>
      </c>
      <c r="BD214" s="171">
        <v>-1.4250615667971811E-2</v>
      </c>
      <c r="BE214" s="170">
        <v>0</v>
      </c>
      <c r="BF214" s="170">
        <v>595315.26842105261</v>
      </c>
      <c r="BG214" s="170">
        <v>0</v>
      </c>
      <c r="BH214" s="170">
        <v>595315.26842105261</v>
      </c>
      <c r="BI214" s="311">
        <v>2471.6006493580981</v>
      </c>
      <c r="BK214" s="296" t="str">
        <f t="shared" si="3"/>
        <v>402 - Bacton Community Primary School</v>
      </c>
    </row>
    <row r="215" spans="1:63" ht="15" x14ac:dyDescent="0.25">
      <c r="A215" s="304">
        <v>6</v>
      </c>
      <c r="B215" s="308">
        <v>143492</v>
      </c>
      <c r="C215" s="308">
        <v>9352063</v>
      </c>
      <c r="D215" s="309" t="s">
        <v>599</v>
      </c>
      <c r="E215" s="170">
        <v>978634</v>
      </c>
      <c r="F215" s="170">
        <v>0</v>
      </c>
      <c r="G215" s="170">
        <v>0</v>
      </c>
      <c r="H215" s="170">
        <v>19200.000000000058</v>
      </c>
      <c r="I215" s="170">
        <v>0</v>
      </c>
      <c r="J215" s="170">
        <v>9937.581284916183</v>
      </c>
      <c r="K215" s="170">
        <v>0</v>
      </c>
      <c r="L215" s="170">
        <v>1122.4265363128511</v>
      </c>
      <c r="M215" s="170">
        <v>0</v>
      </c>
      <c r="N215" s="170">
        <v>51070.407402234428</v>
      </c>
      <c r="O215" s="170">
        <v>0</v>
      </c>
      <c r="P215" s="170">
        <v>0</v>
      </c>
      <c r="Q215" s="170">
        <v>0</v>
      </c>
      <c r="R215" s="170">
        <v>0</v>
      </c>
      <c r="S215" s="170">
        <v>0</v>
      </c>
      <c r="T215" s="170">
        <v>0</v>
      </c>
      <c r="U215" s="170">
        <v>0</v>
      </c>
      <c r="V215" s="170">
        <v>3376.1755485893423</v>
      </c>
      <c r="W215" s="170">
        <v>0</v>
      </c>
      <c r="X215" s="170">
        <v>0</v>
      </c>
      <c r="Y215" s="170">
        <v>52244.303878792838</v>
      </c>
      <c r="Z215" s="170">
        <v>0</v>
      </c>
      <c r="AA215" s="170">
        <v>0</v>
      </c>
      <c r="AB215" s="170">
        <v>0</v>
      </c>
      <c r="AC215" s="170">
        <v>114000</v>
      </c>
      <c r="AD215" s="170">
        <v>0</v>
      </c>
      <c r="AE215" s="170">
        <v>0</v>
      </c>
      <c r="AF215" s="170">
        <v>0</v>
      </c>
      <c r="AG215" s="170">
        <v>31135</v>
      </c>
      <c r="AH215" s="170">
        <v>0</v>
      </c>
      <c r="AI215" s="170">
        <v>0</v>
      </c>
      <c r="AJ215" s="170">
        <v>0</v>
      </c>
      <c r="AK215" s="170">
        <v>0</v>
      </c>
      <c r="AL215" s="170">
        <v>0</v>
      </c>
      <c r="AM215" s="170">
        <v>0</v>
      </c>
      <c r="AN215" s="170">
        <v>0</v>
      </c>
      <c r="AO215" s="170">
        <v>978634</v>
      </c>
      <c r="AP215" s="170">
        <v>136950.8946508457</v>
      </c>
      <c r="AQ215" s="170">
        <v>145135</v>
      </c>
      <c r="AR215" s="170">
        <v>102907.3114905246</v>
      </c>
      <c r="AS215" s="310">
        <v>1260719.8946508458</v>
      </c>
      <c r="AT215" s="170">
        <v>1260719.8946508456</v>
      </c>
      <c r="AU215" s="170">
        <v>0</v>
      </c>
      <c r="AV215" s="170">
        <v>1115584.8946508458</v>
      </c>
      <c r="AW215" s="170">
        <v>3107.4788151834146</v>
      </c>
      <c r="AX215" s="170">
        <v>3095.2077689251896</v>
      </c>
      <c r="AY215" s="171">
        <v>3.9645307114507733E-3</v>
      </c>
      <c r="AZ215" s="171">
        <v>0</v>
      </c>
      <c r="BA215" s="170">
        <v>0</v>
      </c>
      <c r="BB215" s="310">
        <v>1260719.8946508458</v>
      </c>
      <c r="BC215" s="310">
        <v>3511.7545812001276</v>
      </c>
      <c r="BD215" s="171">
        <v>-6.7471100890210689E-3</v>
      </c>
      <c r="BE215" s="170">
        <v>0</v>
      </c>
      <c r="BF215" s="170">
        <v>1260719.8946508458</v>
      </c>
      <c r="BG215" s="170">
        <v>0</v>
      </c>
      <c r="BH215" s="170">
        <v>1260719.8946508458</v>
      </c>
      <c r="BI215" s="311">
        <v>5633.6763208096654</v>
      </c>
      <c r="BK215" s="296" t="str">
        <f t="shared" si="3"/>
        <v>6 - The Albert Pye CP School</v>
      </c>
    </row>
    <row r="216" spans="1:63" ht="15" x14ac:dyDescent="0.25">
      <c r="A216" s="304">
        <v>7</v>
      </c>
      <c r="B216" s="308">
        <v>143491</v>
      </c>
      <c r="C216" s="308">
        <v>9352064</v>
      </c>
      <c r="D216" s="309" t="s">
        <v>598</v>
      </c>
      <c r="E216" s="170">
        <v>163560</v>
      </c>
      <c r="F216" s="170">
        <v>0</v>
      </c>
      <c r="G216" s="170">
        <v>0</v>
      </c>
      <c r="H216" s="170">
        <v>5200.0000000000082</v>
      </c>
      <c r="I216" s="170">
        <v>0</v>
      </c>
      <c r="J216" s="170">
        <v>2402.4000000000033</v>
      </c>
      <c r="K216" s="170">
        <v>0</v>
      </c>
      <c r="L216" s="170">
        <v>0</v>
      </c>
      <c r="M216" s="170">
        <v>0</v>
      </c>
      <c r="N216" s="170">
        <v>4968.6000000000022</v>
      </c>
      <c r="O216" s="170">
        <v>0</v>
      </c>
      <c r="P216" s="170">
        <v>0</v>
      </c>
      <c r="Q216" s="170">
        <v>0</v>
      </c>
      <c r="R216" s="170">
        <v>0</v>
      </c>
      <c r="S216" s="170">
        <v>0</v>
      </c>
      <c r="T216" s="170">
        <v>0</v>
      </c>
      <c r="U216" s="170">
        <v>0</v>
      </c>
      <c r="V216" s="170">
        <v>0</v>
      </c>
      <c r="W216" s="170">
        <v>0</v>
      </c>
      <c r="X216" s="170">
        <v>0</v>
      </c>
      <c r="Y216" s="170">
        <v>5482.5749999999998</v>
      </c>
      <c r="Z216" s="170">
        <v>0</v>
      </c>
      <c r="AA216" s="170">
        <v>0</v>
      </c>
      <c r="AB216" s="170">
        <v>0</v>
      </c>
      <c r="AC216" s="170">
        <v>114000</v>
      </c>
      <c r="AD216" s="170">
        <v>0</v>
      </c>
      <c r="AE216" s="170">
        <v>0</v>
      </c>
      <c r="AF216" s="170">
        <v>0</v>
      </c>
      <c r="AG216" s="170">
        <v>2378.48</v>
      </c>
      <c r="AH216" s="170">
        <v>0</v>
      </c>
      <c r="AI216" s="170">
        <v>0</v>
      </c>
      <c r="AJ216" s="170">
        <v>0</v>
      </c>
      <c r="AK216" s="170">
        <v>0</v>
      </c>
      <c r="AL216" s="170">
        <v>0</v>
      </c>
      <c r="AM216" s="170">
        <v>0</v>
      </c>
      <c r="AN216" s="170">
        <v>0</v>
      </c>
      <c r="AO216" s="170">
        <v>163560</v>
      </c>
      <c r="AP216" s="170">
        <v>18053.575000000015</v>
      </c>
      <c r="AQ216" s="170">
        <v>116378.48</v>
      </c>
      <c r="AR216" s="170">
        <v>21765.875000000007</v>
      </c>
      <c r="AS216" s="310">
        <v>297992.05499999999</v>
      </c>
      <c r="AT216" s="170">
        <v>297992.05499999999</v>
      </c>
      <c r="AU216" s="170">
        <v>0</v>
      </c>
      <c r="AV216" s="170">
        <v>181613.57499999998</v>
      </c>
      <c r="AW216" s="170">
        <v>3026.8929166666662</v>
      </c>
      <c r="AX216" s="170">
        <v>3103.4911764909921</v>
      </c>
      <c r="AY216" s="171">
        <v>-2.4681320315829865E-2</v>
      </c>
      <c r="AZ216" s="171">
        <v>9.6813203158298659E-3</v>
      </c>
      <c r="BA216" s="170">
        <v>1802.7535306176583</v>
      </c>
      <c r="BB216" s="310">
        <v>299794.80853061768</v>
      </c>
      <c r="BC216" s="310">
        <v>4996.5801421769611</v>
      </c>
      <c r="BD216" s="171">
        <v>-2.5614772426566179E-2</v>
      </c>
      <c r="BE216" s="170">
        <v>0</v>
      </c>
      <c r="BF216" s="170">
        <v>299794.80853061768</v>
      </c>
      <c r="BG216" s="170">
        <v>0</v>
      </c>
      <c r="BH216" s="170">
        <v>299794.80853061768</v>
      </c>
      <c r="BI216" s="311">
        <v>949.64546352247135</v>
      </c>
      <c r="BK216" s="296" t="str">
        <f t="shared" si="3"/>
        <v>7 - Ravensmere Infants School</v>
      </c>
    </row>
    <row r="217" spans="1:63" ht="15" x14ac:dyDescent="0.25">
      <c r="A217" s="304">
        <v>64</v>
      </c>
      <c r="B217" s="308">
        <v>142016</v>
      </c>
      <c r="C217" s="308">
        <v>9352065</v>
      </c>
      <c r="D217" s="309" t="s">
        <v>597</v>
      </c>
      <c r="E217" s="170">
        <v>1109482</v>
      </c>
      <c r="F217" s="170">
        <v>0</v>
      </c>
      <c r="G217" s="170">
        <v>0</v>
      </c>
      <c r="H217" s="170">
        <v>55600.00000000008</v>
      </c>
      <c r="I217" s="170">
        <v>0</v>
      </c>
      <c r="J217" s="170">
        <v>1056.2403703703674</v>
      </c>
      <c r="K217" s="170">
        <v>42962.920000000042</v>
      </c>
      <c r="L217" s="170">
        <v>39368.959259259238</v>
      </c>
      <c r="M217" s="170">
        <v>0</v>
      </c>
      <c r="N217" s="170">
        <v>207215.15629629651</v>
      </c>
      <c r="O217" s="170">
        <v>98340.093703703649</v>
      </c>
      <c r="P217" s="170">
        <v>0</v>
      </c>
      <c r="Q217" s="170">
        <v>0</v>
      </c>
      <c r="R217" s="170">
        <v>0</v>
      </c>
      <c r="S217" s="170">
        <v>0</v>
      </c>
      <c r="T217" s="170">
        <v>0</v>
      </c>
      <c r="U217" s="170">
        <v>0</v>
      </c>
      <c r="V217" s="170">
        <v>10495.702005730662</v>
      </c>
      <c r="W217" s="170">
        <v>0</v>
      </c>
      <c r="X217" s="170">
        <v>3709.113300492611</v>
      </c>
      <c r="Y217" s="170">
        <v>112677.42494742513</v>
      </c>
      <c r="Z217" s="170">
        <v>0</v>
      </c>
      <c r="AA217" s="170">
        <v>0</v>
      </c>
      <c r="AB217" s="170">
        <v>0</v>
      </c>
      <c r="AC217" s="170">
        <v>114000</v>
      </c>
      <c r="AD217" s="170">
        <v>0</v>
      </c>
      <c r="AE217" s="170">
        <v>0</v>
      </c>
      <c r="AF217" s="170">
        <v>0</v>
      </c>
      <c r="AG217" s="170">
        <v>4893.99</v>
      </c>
      <c r="AH217" s="170">
        <v>0</v>
      </c>
      <c r="AI217" s="170">
        <v>0</v>
      </c>
      <c r="AJ217" s="170">
        <v>0</v>
      </c>
      <c r="AK217" s="170">
        <v>0</v>
      </c>
      <c r="AL217" s="170">
        <v>0</v>
      </c>
      <c r="AM217" s="170">
        <v>0</v>
      </c>
      <c r="AN217" s="170">
        <v>0</v>
      </c>
      <c r="AO217" s="170">
        <v>1109482</v>
      </c>
      <c r="AP217" s="170">
        <v>571425.60988327826</v>
      </c>
      <c r="AQ217" s="170">
        <v>118893.99</v>
      </c>
      <c r="AR217" s="170">
        <v>344946.90976224007</v>
      </c>
      <c r="AS217" s="310">
        <v>1799801.5998832781</v>
      </c>
      <c r="AT217" s="170">
        <v>1799801.5998832781</v>
      </c>
      <c r="AU217" s="170">
        <v>0</v>
      </c>
      <c r="AV217" s="170">
        <v>1680907.6098832781</v>
      </c>
      <c r="AW217" s="170">
        <v>4129.9941274773419</v>
      </c>
      <c r="AX217" s="170">
        <v>4188.5808075288742</v>
      </c>
      <c r="AY217" s="171">
        <v>-1.3987238815167216E-2</v>
      </c>
      <c r="AZ217" s="171">
        <v>0</v>
      </c>
      <c r="BA217" s="170">
        <v>0</v>
      </c>
      <c r="BB217" s="310">
        <v>1799801.5998832781</v>
      </c>
      <c r="BC217" s="310">
        <v>4422.1169530301677</v>
      </c>
      <c r="BD217" s="171">
        <v>-1.8196519279159773E-2</v>
      </c>
      <c r="BE217" s="170">
        <v>0</v>
      </c>
      <c r="BF217" s="170">
        <v>1799801.5998832781</v>
      </c>
      <c r="BG217" s="170">
        <v>0</v>
      </c>
      <c r="BH217" s="170">
        <v>1799801.5998832781</v>
      </c>
      <c r="BI217" s="311">
        <v>8971.7243432769956</v>
      </c>
      <c r="BK217" s="296" t="str">
        <f t="shared" si="3"/>
        <v>64 - Northfield St Nicholas Primary Academy</v>
      </c>
    </row>
    <row r="218" spans="1:63" ht="15" x14ac:dyDescent="0.25">
      <c r="A218" s="304">
        <v>30</v>
      </c>
      <c r="B218" s="308">
        <v>141550</v>
      </c>
      <c r="C218" s="308">
        <v>9352073</v>
      </c>
      <c r="D218" s="309" t="s">
        <v>596</v>
      </c>
      <c r="E218" s="170">
        <v>193546</v>
      </c>
      <c r="F218" s="170">
        <v>0</v>
      </c>
      <c r="G218" s="170">
        <v>0</v>
      </c>
      <c r="H218" s="170">
        <v>399.99999999999943</v>
      </c>
      <c r="I218" s="170">
        <v>0</v>
      </c>
      <c r="J218" s="170">
        <v>0</v>
      </c>
      <c r="K218" s="170">
        <v>0</v>
      </c>
      <c r="L218" s="170">
        <v>0</v>
      </c>
      <c r="M218" s="170">
        <v>0</v>
      </c>
      <c r="N218" s="170">
        <v>0</v>
      </c>
      <c r="O218" s="170">
        <v>0</v>
      </c>
      <c r="P218" s="170">
        <v>0</v>
      </c>
      <c r="Q218" s="170">
        <v>0</v>
      </c>
      <c r="R218" s="170">
        <v>0</v>
      </c>
      <c r="S218" s="170">
        <v>0</v>
      </c>
      <c r="T218" s="170">
        <v>0</v>
      </c>
      <c r="U218" s="170">
        <v>0</v>
      </c>
      <c r="V218" s="170">
        <v>0</v>
      </c>
      <c r="W218" s="170">
        <v>0</v>
      </c>
      <c r="X218" s="170">
        <v>0</v>
      </c>
      <c r="Y218" s="170">
        <v>12201.013684210522</v>
      </c>
      <c r="Z218" s="170">
        <v>0</v>
      </c>
      <c r="AA218" s="170">
        <v>0</v>
      </c>
      <c r="AB218" s="170">
        <v>0</v>
      </c>
      <c r="AC218" s="170">
        <v>114000</v>
      </c>
      <c r="AD218" s="170">
        <v>52603.471295060081</v>
      </c>
      <c r="AE218" s="170">
        <v>0</v>
      </c>
      <c r="AF218" s="170">
        <v>0</v>
      </c>
      <c r="AG218" s="170">
        <v>1306.6500000000001</v>
      </c>
      <c r="AH218" s="170">
        <v>0</v>
      </c>
      <c r="AI218" s="170">
        <v>0</v>
      </c>
      <c r="AJ218" s="170">
        <v>0</v>
      </c>
      <c r="AK218" s="170">
        <v>0</v>
      </c>
      <c r="AL218" s="170">
        <v>0</v>
      </c>
      <c r="AM218" s="170">
        <v>0</v>
      </c>
      <c r="AN218" s="170">
        <v>0</v>
      </c>
      <c r="AO218" s="170">
        <v>193546</v>
      </c>
      <c r="AP218" s="170">
        <v>12601.013684210522</v>
      </c>
      <c r="AQ218" s="170">
        <v>167910.12129506006</v>
      </c>
      <c r="AR218" s="170">
        <v>22398.813684210523</v>
      </c>
      <c r="AS218" s="310">
        <v>374057.13497927057</v>
      </c>
      <c r="AT218" s="170">
        <v>374057.13497927057</v>
      </c>
      <c r="AU218" s="170">
        <v>0</v>
      </c>
      <c r="AV218" s="170">
        <v>206147.01368421051</v>
      </c>
      <c r="AW218" s="170">
        <v>2903.479065974796</v>
      </c>
      <c r="AX218" s="170">
        <v>2892.4202793173836</v>
      </c>
      <c r="AY218" s="171">
        <v>3.8233678336753599E-3</v>
      </c>
      <c r="AZ218" s="171">
        <v>0</v>
      </c>
      <c r="BA218" s="170">
        <v>0</v>
      </c>
      <c r="BB218" s="310">
        <v>374057.13497927057</v>
      </c>
      <c r="BC218" s="310">
        <v>5268.4103518207121</v>
      </c>
      <c r="BD218" s="171">
        <v>-3.3794906950883052E-2</v>
      </c>
      <c r="BE218" s="170">
        <v>0</v>
      </c>
      <c r="BF218" s="170">
        <v>374057.13497927057</v>
      </c>
      <c r="BG218" s="170">
        <v>0</v>
      </c>
      <c r="BH218" s="170">
        <v>374057.13497927057</v>
      </c>
      <c r="BI218" s="311">
        <v>1007.1364699926202</v>
      </c>
      <c r="BK218" s="296" t="str">
        <f t="shared" si="3"/>
        <v>30 - Easton Primary School</v>
      </c>
    </row>
    <row r="219" spans="1:63" ht="15" x14ac:dyDescent="0.25">
      <c r="A219" s="304">
        <v>8</v>
      </c>
      <c r="B219" s="308">
        <v>142017</v>
      </c>
      <c r="C219" s="308">
        <v>9352078</v>
      </c>
      <c r="D219" s="309" t="s">
        <v>531</v>
      </c>
      <c r="E219" s="170">
        <v>667870</v>
      </c>
      <c r="F219" s="170">
        <v>0</v>
      </c>
      <c r="G219" s="170">
        <v>0</v>
      </c>
      <c r="H219" s="170">
        <v>24800.000000000007</v>
      </c>
      <c r="I219" s="170">
        <v>0</v>
      </c>
      <c r="J219" s="170">
        <v>4541.5740740740821</v>
      </c>
      <c r="K219" s="170">
        <v>0</v>
      </c>
      <c r="L219" s="170">
        <v>2257.0246913580249</v>
      </c>
      <c r="M219" s="170">
        <v>0</v>
      </c>
      <c r="N219" s="170">
        <v>107704.11728395059</v>
      </c>
      <c r="O219" s="170">
        <v>0</v>
      </c>
      <c r="P219" s="170">
        <v>0</v>
      </c>
      <c r="Q219" s="170">
        <v>0</v>
      </c>
      <c r="R219" s="170">
        <v>0</v>
      </c>
      <c r="S219" s="170">
        <v>0</v>
      </c>
      <c r="T219" s="170">
        <v>0</v>
      </c>
      <c r="U219" s="170">
        <v>0</v>
      </c>
      <c r="V219" s="170">
        <v>1701.3888888888889</v>
      </c>
      <c r="W219" s="170">
        <v>0</v>
      </c>
      <c r="X219" s="170">
        <v>871.63461538461547</v>
      </c>
      <c r="Y219" s="170">
        <v>59887.868055555606</v>
      </c>
      <c r="Z219" s="170">
        <v>0</v>
      </c>
      <c r="AA219" s="170">
        <v>0</v>
      </c>
      <c r="AB219" s="170">
        <v>0</v>
      </c>
      <c r="AC219" s="170">
        <v>114000</v>
      </c>
      <c r="AD219" s="170">
        <v>0</v>
      </c>
      <c r="AE219" s="170">
        <v>0</v>
      </c>
      <c r="AF219" s="170">
        <v>0</v>
      </c>
      <c r="AG219" s="170">
        <v>2589.54</v>
      </c>
      <c r="AH219" s="170">
        <v>0</v>
      </c>
      <c r="AI219" s="170">
        <v>0</v>
      </c>
      <c r="AJ219" s="170">
        <v>0</v>
      </c>
      <c r="AK219" s="170">
        <v>0</v>
      </c>
      <c r="AL219" s="170">
        <v>0</v>
      </c>
      <c r="AM219" s="170">
        <v>0</v>
      </c>
      <c r="AN219" s="170">
        <v>0</v>
      </c>
      <c r="AO219" s="170">
        <v>667870</v>
      </c>
      <c r="AP219" s="170">
        <v>201763.60760921182</v>
      </c>
      <c r="AQ219" s="170">
        <v>116589.54</v>
      </c>
      <c r="AR219" s="170">
        <v>139537.02608024696</v>
      </c>
      <c r="AS219" s="310">
        <v>986223.14760921185</v>
      </c>
      <c r="AT219" s="170">
        <v>986223.14760921174</v>
      </c>
      <c r="AU219" s="170">
        <v>0</v>
      </c>
      <c r="AV219" s="170">
        <v>869633.60760921182</v>
      </c>
      <c r="AW219" s="170">
        <v>3549.524929017191</v>
      </c>
      <c r="AX219" s="170">
        <v>3581.3389767605008</v>
      </c>
      <c r="AY219" s="171">
        <v>-8.8832830261957631E-3</v>
      </c>
      <c r="AZ219" s="171">
        <v>0</v>
      </c>
      <c r="BA219" s="170">
        <v>0</v>
      </c>
      <c r="BB219" s="310">
        <v>986223.14760921185</v>
      </c>
      <c r="BC219" s="310">
        <v>4025.4006024865789</v>
      </c>
      <c r="BD219" s="171">
        <v>-6.709700118021189E-3</v>
      </c>
      <c r="BE219" s="170">
        <v>0</v>
      </c>
      <c r="BF219" s="170">
        <v>986223.14760921185</v>
      </c>
      <c r="BG219" s="170">
        <v>0</v>
      </c>
      <c r="BH219" s="170">
        <v>986223.14760921185</v>
      </c>
      <c r="BI219" s="311">
        <v>4874.7025957906853</v>
      </c>
      <c r="BK219" s="296" t="str">
        <f t="shared" si="3"/>
        <v>8 - Beccles Primary Academy</v>
      </c>
    </row>
    <row r="220" spans="1:63" ht="15" x14ac:dyDescent="0.25">
      <c r="A220" s="304">
        <v>45</v>
      </c>
      <c r="B220" s="308">
        <v>143074</v>
      </c>
      <c r="C220" s="308">
        <v>9352087</v>
      </c>
      <c r="D220" s="309" t="s">
        <v>595</v>
      </c>
      <c r="E220" s="170">
        <v>188094</v>
      </c>
      <c r="F220" s="170">
        <v>0</v>
      </c>
      <c r="G220" s="170">
        <v>0</v>
      </c>
      <c r="H220" s="170">
        <v>1199.9999999999995</v>
      </c>
      <c r="I220" s="170">
        <v>0</v>
      </c>
      <c r="J220" s="170">
        <v>0</v>
      </c>
      <c r="K220" s="170">
        <v>0</v>
      </c>
      <c r="L220" s="170">
        <v>1119.2999999999995</v>
      </c>
      <c r="M220" s="170">
        <v>0</v>
      </c>
      <c r="N220" s="170">
        <v>0</v>
      </c>
      <c r="O220" s="170">
        <v>0</v>
      </c>
      <c r="P220" s="170">
        <v>0</v>
      </c>
      <c r="Q220" s="170">
        <v>0</v>
      </c>
      <c r="R220" s="170">
        <v>0</v>
      </c>
      <c r="S220" s="170">
        <v>0</v>
      </c>
      <c r="T220" s="170">
        <v>0</v>
      </c>
      <c r="U220" s="170">
        <v>0</v>
      </c>
      <c r="V220" s="170">
        <v>0</v>
      </c>
      <c r="W220" s="170">
        <v>0</v>
      </c>
      <c r="X220" s="170">
        <v>839.80263157894728</v>
      </c>
      <c r="Y220" s="170">
        <v>9969.8153906250009</v>
      </c>
      <c r="Z220" s="170">
        <v>0</v>
      </c>
      <c r="AA220" s="170">
        <v>0</v>
      </c>
      <c r="AB220" s="170">
        <v>0</v>
      </c>
      <c r="AC220" s="170">
        <v>114000</v>
      </c>
      <c r="AD220" s="170">
        <v>53938.584779706274</v>
      </c>
      <c r="AE220" s="170">
        <v>0</v>
      </c>
      <c r="AF220" s="170">
        <v>0</v>
      </c>
      <c r="AG220" s="170">
        <v>4780.29</v>
      </c>
      <c r="AH220" s="170">
        <v>0</v>
      </c>
      <c r="AI220" s="170">
        <v>0</v>
      </c>
      <c r="AJ220" s="170">
        <v>0</v>
      </c>
      <c r="AK220" s="170">
        <v>0</v>
      </c>
      <c r="AL220" s="170">
        <v>0</v>
      </c>
      <c r="AM220" s="170">
        <v>0</v>
      </c>
      <c r="AN220" s="170">
        <v>0</v>
      </c>
      <c r="AO220" s="170">
        <v>188094</v>
      </c>
      <c r="AP220" s="170">
        <v>13128.918022203947</v>
      </c>
      <c r="AQ220" s="170">
        <v>172718.87477970627</v>
      </c>
      <c r="AR220" s="170">
        <v>21127.265390624998</v>
      </c>
      <c r="AS220" s="310">
        <v>373941.7928019102</v>
      </c>
      <c r="AT220" s="170">
        <v>373941.7928019102</v>
      </c>
      <c r="AU220" s="170">
        <v>0</v>
      </c>
      <c r="AV220" s="170">
        <v>201222.91802220393</v>
      </c>
      <c r="AW220" s="170">
        <v>2916.2741742348394</v>
      </c>
      <c r="AX220" s="170">
        <v>2311.813332593787</v>
      </c>
      <c r="AY220" s="171">
        <v>0.26146611109075363</v>
      </c>
      <c r="AZ220" s="171">
        <v>-0.25595611109075361</v>
      </c>
      <c r="BA220" s="170">
        <v>-40828.869762313785</v>
      </c>
      <c r="BB220" s="310">
        <v>333112.92303959641</v>
      </c>
      <c r="BC220" s="310">
        <v>4827.7235223129919</v>
      </c>
      <c r="BD220" s="171">
        <v>3.5886332067279092E-2</v>
      </c>
      <c r="BE220" s="170">
        <v>0</v>
      </c>
      <c r="BF220" s="170">
        <v>333112.92303959641</v>
      </c>
      <c r="BG220" s="170">
        <v>0</v>
      </c>
      <c r="BH220" s="170">
        <v>333112.92303959641</v>
      </c>
      <c r="BI220" s="311">
        <v>902.54210835349568</v>
      </c>
      <c r="BK220" s="296" t="str">
        <f t="shared" si="3"/>
        <v>45 - St Edmund's Primary School</v>
      </c>
    </row>
    <row r="221" spans="1:63" ht="15" x14ac:dyDescent="0.25">
      <c r="A221" s="304">
        <v>312</v>
      </c>
      <c r="B221" s="308">
        <v>142018</v>
      </c>
      <c r="C221" s="308">
        <v>9352090</v>
      </c>
      <c r="D221" s="309" t="s">
        <v>594</v>
      </c>
      <c r="E221" s="170">
        <v>278052</v>
      </c>
      <c r="F221" s="170">
        <v>0</v>
      </c>
      <c r="G221" s="170">
        <v>0</v>
      </c>
      <c r="H221" s="170">
        <v>6000.0000000000091</v>
      </c>
      <c r="I221" s="170">
        <v>0</v>
      </c>
      <c r="J221" s="170">
        <v>450.45000000000073</v>
      </c>
      <c r="K221" s="170">
        <v>1474.2000000000025</v>
      </c>
      <c r="L221" s="170">
        <v>0</v>
      </c>
      <c r="M221" s="170">
        <v>0</v>
      </c>
      <c r="N221" s="170">
        <v>0</v>
      </c>
      <c r="O221" s="170">
        <v>0</v>
      </c>
      <c r="P221" s="170">
        <v>0</v>
      </c>
      <c r="Q221" s="170">
        <v>0</v>
      </c>
      <c r="R221" s="170">
        <v>0</v>
      </c>
      <c r="S221" s="170">
        <v>0</v>
      </c>
      <c r="T221" s="170">
        <v>0</v>
      </c>
      <c r="U221" s="170">
        <v>0</v>
      </c>
      <c r="V221" s="170">
        <v>9329.268292682933</v>
      </c>
      <c r="W221" s="170">
        <v>0</v>
      </c>
      <c r="X221" s="170">
        <v>1136.7469879518071</v>
      </c>
      <c r="Y221" s="170">
        <v>24770.80963776214</v>
      </c>
      <c r="Z221" s="170">
        <v>0</v>
      </c>
      <c r="AA221" s="170">
        <v>0</v>
      </c>
      <c r="AB221" s="170">
        <v>0</v>
      </c>
      <c r="AC221" s="170">
        <v>114000</v>
      </c>
      <c r="AD221" s="170">
        <v>0</v>
      </c>
      <c r="AE221" s="170">
        <v>0</v>
      </c>
      <c r="AF221" s="170">
        <v>0</v>
      </c>
      <c r="AG221" s="170">
        <v>7228.73</v>
      </c>
      <c r="AH221" s="170">
        <v>0</v>
      </c>
      <c r="AI221" s="170">
        <v>0</v>
      </c>
      <c r="AJ221" s="170">
        <v>0</v>
      </c>
      <c r="AK221" s="170">
        <v>0</v>
      </c>
      <c r="AL221" s="170">
        <v>0</v>
      </c>
      <c r="AM221" s="170">
        <v>0</v>
      </c>
      <c r="AN221" s="170">
        <v>0</v>
      </c>
      <c r="AO221" s="170">
        <v>278052</v>
      </c>
      <c r="AP221" s="170">
        <v>43161.474918396896</v>
      </c>
      <c r="AQ221" s="170">
        <v>121228.73</v>
      </c>
      <c r="AR221" s="170">
        <v>38730.93463776214</v>
      </c>
      <c r="AS221" s="310">
        <v>442442.20491839689</v>
      </c>
      <c r="AT221" s="170">
        <v>442442.20491839689</v>
      </c>
      <c r="AU221" s="170">
        <v>0</v>
      </c>
      <c r="AV221" s="170">
        <v>321213.47491839691</v>
      </c>
      <c r="AW221" s="170">
        <v>3149.151714886244</v>
      </c>
      <c r="AX221" s="170">
        <v>3036.0446699243016</v>
      </c>
      <c r="AY221" s="171">
        <v>3.7254736757467578E-2</v>
      </c>
      <c r="AZ221" s="171">
        <v>-3.1744736757467577E-2</v>
      </c>
      <c r="BA221" s="170">
        <v>-9830.6007607272677</v>
      </c>
      <c r="BB221" s="310">
        <v>432611.60415766964</v>
      </c>
      <c r="BC221" s="310">
        <v>4241.2902368398982</v>
      </c>
      <c r="BD221" s="171">
        <v>-8.3952400446328679E-2</v>
      </c>
      <c r="BE221" s="170">
        <v>0</v>
      </c>
      <c r="BF221" s="170">
        <v>432611.60415766964</v>
      </c>
      <c r="BG221" s="170">
        <v>0</v>
      </c>
      <c r="BH221" s="170">
        <v>432611.60415766964</v>
      </c>
      <c r="BI221" s="311">
        <v>1233.3373158287857</v>
      </c>
      <c r="BK221" s="296" t="str">
        <f t="shared" si="3"/>
        <v>312 - Martlesham Primary Academy</v>
      </c>
    </row>
    <row r="222" spans="1:63" ht="15" x14ac:dyDescent="0.25">
      <c r="A222" s="304">
        <v>57</v>
      </c>
      <c r="B222" s="308">
        <v>141554</v>
      </c>
      <c r="C222" s="308">
        <v>9352091</v>
      </c>
      <c r="D222" s="309" t="s">
        <v>190</v>
      </c>
      <c r="E222" s="170">
        <v>757828</v>
      </c>
      <c r="F222" s="170">
        <v>0</v>
      </c>
      <c r="G222" s="170">
        <v>0</v>
      </c>
      <c r="H222" s="170">
        <v>26000.000000000029</v>
      </c>
      <c r="I222" s="170">
        <v>0</v>
      </c>
      <c r="J222" s="170">
        <v>16066.049999999992</v>
      </c>
      <c r="K222" s="170">
        <v>0</v>
      </c>
      <c r="L222" s="170">
        <v>0</v>
      </c>
      <c r="M222" s="170">
        <v>0</v>
      </c>
      <c r="N222" s="170">
        <v>0</v>
      </c>
      <c r="O222" s="170">
        <v>0</v>
      </c>
      <c r="P222" s="170">
        <v>0</v>
      </c>
      <c r="Q222" s="170">
        <v>0</v>
      </c>
      <c r="R222" s="170">
        <v>0</v>
      </c>
      <c r="S222" s="170">
        <v>0</v>
      </c>
      <c r="T222" s="170">
        <v>0</v>
      </c>
      <c r="U222" s="170">
        <v>0</v>
      </c>
      <c r="V222" s="170">
        <v>8872.3404255319347</v>
      </c>
      <c r="W222" s="170">
        <v>0</v>
      </c>
      <c r="X222" s="170">
        <v>1823.7588652482268</v>
      </c>
      <c r="Y222" s="170">
        <v>60906.577191597076</v>
      </c>
      <c r="Z222" s="170">
        <v>0</v>
      </c>
      <c r="AA222" s="170">
        <v>0</v>
      </c>
      <c r="AB222" s="170">
        <v>0</v>
      </c>
      <c r="AC222" s="170">
        <v>114000</v>
      </c>
      <c r="AD222" s="170">
        <v>0</v>
      </c>
      <c r="AE222" s="170">
        <v>0</v>
      </c>
      <c r="AF222" s="170">
        <v>0</v>
      </c>
      <c r="AG222" s="170">
        <v>2518.27</v>
      </c>
      <c r="AH222" s="170">
        <v>0</v>
      </c>
      <c r="AI222" s="170">
        <v>0</v>
      </c>
      <c r="AJ222" s="170">
        <v>0</v>
      </c>
      <c r="AK222" s="170">
        <v>0</v>
      </c>
      <c r="AL222" s="170">
        <v>0</v>
      </c>
      <c r="AM222" s="170">
        <v>0</v>
      </c>
      <c r="AN222" s="170">
        <v>0</v>
      </c>
      <c r="AO222" s="170">
        <v>757828</v>
      </c>
      <c r="AP222" s="170">
        <v>113668.72648237726</v>
      </c>
      <c r="AQ222" s="170">
        <v>116518.27</v>
      </c>
      <c r="AR222" s="170">
        <v>91937.402191597081</v>
      </c>
      <c r="AS222" s="310">
        <v>988014.99648237729</v>
      </c>
      <c r="AT222" s="170">
        <v>988014.99648237729</v>
      </c>
      <c r="AU222" s="170">
        <v>0</v>
      </c>
      <c r="AV222" s="170">
        <v>871496.72648237727</v>
      </c>
      <c r="AW222" s="170">
        <v>3134.8803110876879</v>
      </c>
      <c r="AX222" s="170">
        <v>3285.4744833676782</v>
      </c>
      <c r="AY222" s="171">
        <v>-4.5836354244221125E-2</v>
      </c>
      <c r="AZ222" s="171">
        <v>3.0836354244221126E-2</v>
      </c>
      <c r="BA222" s="170">
        <v>28164.751298194082</v>
      </c>
      <c r="BB222" s="310">
        <v>1016179.7477805713</v>
      </c>
      <c r="BC222" s="310">
        <v>3655.3228337430623</v>
      </c>
      <c r="BD222" s="171">
        <v>-2.085857832567195E-2</v>
      </c>
      <c r="BE222" s="170">
        <v>0</v>
      </c>
      <c r="BF222" s="170">
        <v>1016179.7477805713</v>
      </c>
      <c r="BG222" s="170">
        <v>0</v>
      </c>
      <c r="BH222" s="170">
        <v>1016179.7477805713</v>
      </c>
      <c r="BI222" s="311">
        <v>4697.3225073592002</v>
      </c>
      <c r="BK222" s="296" t="str">
        <f t="shared" si="3"/>
        <v>57 - Leiston Primary School</v>
      </c>
    </row>
    <row r="223" spans="1:63" ht="15" x14ac:dyDescent="0.25">
      <c r="A223" s="304">
        <v>81</v>
      </c>
      <c r="B223" s="308">
        <v>143069</v>
      </c>
      <c r="C223" s="308">
        <v>9352096</v>
      </c>
      <c r="D223" s="309" t="s">
        <v>593</v>
      </c>
      <c r="E223" s="170">
        <v>139026</v>
      </c>
      <c r="F223" s="170">
        <v>0</v>
      </c>
      <c r="G223" s="170">
        <v>0</v>
      </c>
      <c r="H223" s="170">
        <v>1199.9999999999998</v>
      </c>
      <c r="I223" s="170">
        <v>0</v>
      </c>
      <c r="J223" s="170">
        <v>0</v>
      </c>
      <c r="K223" s="170">
        <v>0</v>
      </c>
      <c r="L223" s="170">
        <v>0</v>
      </c>
      <c r="M223" s="170">
        <v>0</v>
      </c>
      <c r="N223" s="170">
        <v>0</v>
      </c>
      <c r="O223" s="170">
        <v>0</v>
      </c>
      <c r="P223" s="170">
        <v>0</v>
      </c>
      <c r="Q223" s="170">
        <v>0</v>
      </c>
      <c r="R223" s="170">
        <v>0</v>
      </c>
      <c r="S223" s="170">
        <v>0</v>
      </c>
      <c r="T223" s="170">
        <v>0</v>
      </c>
      <c r="U223" s="170">
        <v>0</v>
      </c>
      <c r="V223" s="170">
        <v>0</v>
      </c>
      <c r="W223" s="170">
        <v>0</v>
      </c>
      <c r="X223" s="170">
        <v>0</v>
      </c>
      <c r="Y223" s="170">
        <v>6708.7022727272833</v>
      </c>
      <c r="Z223" s="170">
        <v>0</v>
      </c>
      <c r="AA223" s="170">
        <v>0</v>
      </c>
      <c r="AB223" s="170">
        <v>0</v>
      </c>
      <c r="AC223" s="170">
        <v>114000</v>
      </c>
      <c r="AD223" s="170">
        <v>65954.606141522017</v>
      </c>
      <c r="AE223" s="170">
        <v>0</v>
      </c>
      <c r="AF223" s="170">
        <v>0</v>
      </c>
      <c r="AG223" s="170">
        <v>2938.13</v>
      </c>
      <c r="AH223" s="170">
        <v>0</v>
      </c>
      <c r="AI223" s="170">
        <v>0</v>
      </c>
      <c r="AJ223" s="170">
        <v>0</v>
      </c>
      <c r="AK223" s="170">
        <v>0</v>
      </c>
      <c r="AL223" s="170">
        <v>0</v>
      </c>
      <c r="AM223" s="170">
        <v>0</v>
      </c>
      <c r="AN223" s="170">
        <v>0</v>
      </c>
      <c r="AO223" s="170">
        <v>139026</v>
      </c>
      <c r="AP223" s="170">
        <v>7908.7022727272833</v>
      </c>
      <c r="AQ223" s="170">
        <v>182892.73614152201</v>
      </c>
      <c r="AR223" s="170">
        <v>17306.502272727281</v>
      </c>
      <c r="AS223" s="310">
        <v>329827.43841424928</v>
      </c>
      <c r="AT223" s="170">
        <v>329827.43841424928</v>
      </c>
      <c r="AU223" s="170">
        <v>0</v>
      </c>
      <c r="AV223" s="170">
        <v>146934.70227272727</v>
      </c>
      <c r="AW223" s="170">
        <v>2881.0725935828877</v>
      </c>
      <c r="AX223" s="170">
        <v>2269.6148743756662</v>
      </c>
      <c r="AY223" s="171">
        <v>0.26941034186490498</v>
      </c>
      <c r="AZ223" s="171">
        <v>-0.26390034186490496</v>
      </c>
      <c r="BA223" s="170">
        <v>-30546.559203719993</v>
      </c>
      <c r="BB223" s="310">
        <v>299280.87921052927</v>
      </c>
      <c r="BC223" s="310">
        <v>5868.2525335397895</v>
      </c>
      <c r="BD223" s="171">
        <v>-0.14415383183059216</v>
      </c>
      <c r="BE223" s="170">
        <v>0</v>
      </c>
      <c r="BF223" s="170">
        <v>299280.87921052927</v>
      </c>
      <c r="BG223" s="170">
        <v>0</v>
      </c>
      <c r="BH223" s="170">
        <v>299280.87921052927</v>
      </c>
      <c r="BI223" s="311">
        <v>478.95548345141077</v>
      </c>
      <c r="BK223" s="296" t="str">
        <f t="shared" si="3"/>
        <v>81 - Mendham Primary School &amp; Nursery</v>
      </c>
    </row>
    <row r="224" spans="1:63" ht="15" x14ac:dyDescent="0.25">
      <c r="A224" s="304">
        <v>471</v>
      </c>
      <c r="B224" s="308">
        <v>143361</v>
      </c>
      <c r="C224" s="308">
        <v>9352097</v>
      </c>
      <c r="D224" s="309" t="s">
        <v>592</v>
      </c>
      <c r="E224" s="170">
        <v>264422</v>
      </c>
      <c r="F224" s="170">
        <v>0</v>
      </c>
      <c r="G224" s="170">
        <v>0</v>
      </c>
      <c r="H224" s="170">
        <v>4800.0000000000173</v>
      </c>
      <c r="I224" s="170">
        <v>0</v>
      </c>
      <c r="J224" s="170">
        <v>0</v>
      </c>
      <c r="K224" s="170">
        <v>0</v>
      </c>
      <c r="L224" s="170">
        <v>0</v>
      </c>
      <c r="M224" s="170">
        <v>0</v>
      </c>
      <c r="N224" s="170">
        <v>0</v>
      </c>
      <c r="O224" s="170">
        <v>0</v>
      </c>
      <c r="P224" s="170">
        <v>0</v>
      </c>
      <c r="Q224" s="170">
        <v>0</v>
      </c>
      <c r="R224" s="170">
        <v>0</v>
      </c>
      <c r="S224" s="170">
        <v>0</v>
      </c>
      <c r="T224" s="170">
        <v>0</v>
      </c>
      <c r="U224" s="170">
        <v>0</v>
      </c>
      <c r="V224" s="170">
        <v>0</v>
      </c>
      <c r="W224" s="170">
        <v>0</v>
      </c>
      <c r="X224" s="170">
        <v>0</v>
      </c>
      <c r="Y224" s="170">
        <v>23526.8491394148</v>
      </c>
      <c r="Z224" s="170">
        <v>0</v>
      </c>
      <c r="AA224" s="170">
        <v>0</v>
      </c>
      <c r="AB224" s="170">
        <v>0</v>
      </c>
      <c r="AC224" s="170">
        <v>114000</v>
      </c>
      <c r="AD224" s="170">
        <v>0</v>
      </c>
      <c r="AE224" s="170">
        <v>0</v>
      </c>
      <c r="AF224" s="170">
        <v>0</v>
      </c>
      <c r="AG224" s="170">
        <v>8622</v>
      </c>
      <c r="AH224" s="170">
        <v>0</v>
      </c>
      <c r="AI224" s="170">
        <v>0</v>
      </c>
      <c r="AJ224" s="170">
        <v>0</v>
      </c>
      <c r="AK224" s="170">
        <v>0</v>
      </c>
      <c r="AL224" s="170">
        <v>0</v>
      </c>
      <c r="AM224" s="170">
        <v>0</v>
      </c>
      <c r="AN224" s="170">
        <v>0</v>
      </c>
      <c r="AO224" s="170">
        <v>264422</v>
      </c>
      <c r="AP224" s="170">
        <v>28326.849139414819</v>
      </c>
      <c r="AQ224" s="170">
        <v>122622</v>
      </c>
      <c r="AR224" s="170">
        <v>35924.649139414803</v>
      </c>
      <c r="AS224" s="310">
        <v>415370.84913941484</v>
      </c>
      <c r="AT224" s="170">
        <v>415370.84913941479</v>
      </c>
      <c r="AU224" s="170">
        <v>0</v>
      </c>
      <c r="AV224" s="170">
        <v>292748.84913941484</v>
      </c>
      <c r="AW224" s="170">
        <v>3018.0293725712872</v>
      </c>
      <c r="AX224" s="170">
        <v>2993.5596649674521</v>
      </c>
      <c r="AY224" s="171">
        <v>8.1741172191071576E-3</v>
      </c>
      <c r="AZ224" s="171">
        <v>-2.6641172191071575E-3</v>
      </c>
      <c r="BA224" s="170">
        <v>-773.59380343685098</v>
      </c>
      <c r="BB224" s="310">
        <v>414597.255335978</v>
      </c>
      <c r="BC224" s="310">
        <v>4274.1985086183295</v>
      </c>
      <c r="BD224" s="171">
        <v>1.1252078859580239E-2</v>
      </c>
      <c r="BE224" s="170">
        <v>0</v>
      </c>
      <c r="BF224" s="170">
        <v>414597.255335978</v>
      </c>
      <c r="BG224" s="170">
        <v>0</v>
      </c>
      <c r="BH224" s="170">
        <v>414597.255335978</v>
      </c>
      <c r="BI224" s="311">
        <v>1595.1160382873709</v>
      </c>
      <c r="BK224" s="296" t="str">
        <f t="shared" si="3"/>
        <v>471 - Mendlesham CP</v>
      </c>
    </row>
    <row r="225" spans="1:63" ht="15" x14ac:dyDescent="0.25">
      <c r="A225" s="304">
        <v>511</v>
      </c>
      <c r="B225" s="308">
        <v>142026</v>
      </c>
      <c r="C225" s="308">
        <v>9352099</v>
      </c>
      <c r="D225" s="309" t="s">
        <v>591</v>
      </c>
      <c r="E225" s="170">
        <v>624254</v>
      </c>
      <c r="F225" s="170">
        <v>0</v>
      </c>
      <c r="G225" s="170">
        <v>0</v>
      </c>
      <c r="H225" s="170">
        <v>20799.999999999975</v>
      </c>
      <c r="I225" s="170">
        <v>0</v>
      </c>
      <c r="J225" s="170">
        <v>7088.0019736842114</v>
      </c>
      <c r="K225" s="170">
        <v>14806.657894736836</v>
      </c>
      <c r="L225" s="170">
        <v>5621.0460526315765</v>
      </c>
      <c r="M225" s="170">
        <v>45626.442105263064</v>
      </c>
      <c r="N225" s="170">
        <v>0</v>
      </c>
      <c r="O225" s="170">
        <v>0</v>
      </c>
      <c r="P225" s="170">
        <v>0</v>
      </c>
      <c r="Q225" s="170">
        <v>0</v>
      </c>
      <c r="R225" s="170">
        <v>0</v>
      </c>
      <c r="S225" s="170">
        <v>0</v>
      </c>
      <c r="T225" s="170">
        <v>0</v>
      </c>
      <c r="U225" s="170">
        <v>0</v>
      </c>
      <c r="V225" s="170">
        <v>13339.805825242724</v>
      </c>
      <c r="W225" s="170">
        <v>0</v>
      </c>
      <c r="X225" s="170">
        <v>0</v>
      </c>
      <c r="Y225" s="170">
        <v>48179.365998650144</v>
      </c>
      <c r="Z225" s="170">
        <v>0</v>
      </c>
      <c r="AA225" s="170">
        <v>0</v>
      </c>
      <c r="AB225" s="170">
        <v>0</v>
      </c>
      <c r="AC225" s="170">
        <v>114000</v>
      </c>
      <c r="AD225" s="170">
        <v>0</v>
      </c>
      <c r="AE225" s="170">
        <v>0</v>
      </c>
      <c r="AF225" s="170">
        <v>0</v>
      </c>
      <c r="AG225" s="170">
        <v>2233.1799999999998</v>
      </c>
      <c r="AH225" s="170">
        <v>0</v>
      </c>
      <c r="AI225" s="170">
        <v>0</v>
      </c>
      <c r="AJ225" s="170">
        <v>0</v>
      </c>
      <c r="AK225" s="170">
        <v>0</v>
      </c>
      <c r="AL225" s="170">
        <v>0</v>
      </c>
      <c r="AM225" s="170">
        <v>0</v>
      </c>
      <c r="AN225" s="170">
        <v>0</v>
      </c>
      <c r="AO225" s="170">
        <v>624254</v>
      </c>
      <c r="AP225" s="170">
        <v>155461.31985020853</v>
      </c>
      <c r="AQ225" s="170">
        <v>116233.18</v>
      </c>
      <c r="AR225" s="170">
        <v>105148.24001180798</v>
      </c>
      <c r="AS225" s="310">
        <v>895948.49985020841</v>
      </c>
      <c r="AT225" s="170">
        <v>895948.49985020864</v>
      </c>
      <c r="AU225" s="170">
        <v>0</v>
      </c>
      <c r="AV225" s="170">
        <v>779715.31985020835</v>
      </c>
      <c r="AW225" s="170">
        <v>3404.8703923589883</v>
      </c>
      <c r="AX225" s="170">
        <v>3433.3603588107799</v>
      </c>
      <c r="AY225" s="171">
        <v>-8.297983163544102E-3</v>
      </c>
      <c r="AZ225" s="171">
        <v>0</v>
      </c>
      <c r="BA225" s="170">
        <v>0</v>
      </c>
      <c r="BB225" s="310">
        <v>895948.49985020841</v>
      </c>
      <c r="BC225" s="310">
        <v>3912.4388639747094</v>
      </c>
      <c r="BD225" s="171">
        <v>2.5755161863980636E-3</v>
      </c>
      <c r="BE225" s="170">
        <v>0</v>
      </c>
      <c r="BF225" s="170">
        <v>895948.49985020841</v>
      </c>
      <c r="BG225" s="170">
        <v>0</v>
      </c>
      <c r="BH225" s="170">
        <v>895948.49985020841</v>
      </c>
      <c r="BI225" s="311">
        <v>4673.28302681888</v>
      </c>
      <c r="BK225" s="296" t="str">
        <f t="shared" si="3"/>
        <v>511 - Tudor Church of England Primary</v>
      </c>
    </row>
    <row r="226" spans="1:63" ht="15" x14ac:dyDescent="0.25">
      <c r="A226" s="304">
        <v>474</v>
      </c>
      <c r="B226" s="308">
        <v>142027</v>
      </c>
      <c r="C226" s="308">
        <v>9352103</v>
      </c>
      <c r="D226" s="309" t="s">
        <v>590</v>
      </c>
      <c r="E226" s="170">
        <v>1169454</v>
      </c>
      <c r="F226" s="170">
        <v>0</v>
      </c>
      <c r="G226" s="170">
        <v>0</v>
      </c>
      <c r="H226" s="170">
        <v>25599.999999999967</v>
      </c>
      <c r="I226" s="170">
        <v>0</v>
      </c>
      <c r="J226" s="170">
        <v>0</v>
      </c>
      <c r="K226" s="170">
        <v>0</v>
      </c>
      <c r="L226" s="170">
        <v>149214.71985981311</v>
      </c>
      <c r="M226" s="170">
        <v>0</v>
      </c>
      <c r="N226" s="170">
        <v>0</v>
      </c>
      <c r="O226" s="170">
        <v>0</v>
      </c>
      <c r="P226" s="170">
        <v>0</v>
      </c>
      <c r="Q226" s="170">
        <v>0</v>
      </c>
      <c r="R226" s="170">
        <v>0</v>
      </c>
      <c r="S226" s="170">
        <v>0</v>
      </c>
      <c r="T226" s="170">
        <v>0</v>
      </c>
      <c r="U226" s="170">
        <v>0</v>
      </c>
      <c r="V226" s="170">
        <v>30282.35294117649</v>
      </c>
      <c r="W226" s="170">
        <v>0</v>
      </c>
      <c r="X226" s="170">
        <v>0</v>
      </c>
      <c r="Y226" s="170">
        <v>99338.230588235354</v>
      </c>
      <c r="Z226" s="170">
        <v>0</v>
      </c>
      <c r="AA226" s="170">
        <v>0</v>
      </c>
      <c r="AB226" s="170">
        <v>0</v>
      </c>
      <c r="AC226" s="170">
        <v>114000</v>
      </c>
      <c r="AD226" s="170">
        <v>0</v>
      </c>
      <c r="AE226" s="170">
        <v>0</v>
      </c>
      <c r="AF226" s="170">
        <v>0</v>
      </c>
      <c r="AG226" s="170">
        <v>6842.09</v>
      </c>
      <c r="AH226" s="170">
        <v>0</v>
      </c>
      <c r="AI226" s="170">
        <v>0</v>
      </c>
      <c r="AJ226" s="170">
        <v>0</v>
      </c>
      <c r="AK226" s="170">
        <v>0</v>
      </c>
      <c r="AL226" s="170">
        <v>0</v>
      </c>
      <c r="AM226" s="170">
        <v>0</v>
      </c>
      <c r="AN226" s="170">
        <v>0</v>
      </c>
      <c r="AO226" s="170">
        <v>1169454</v>
      </c>
      <c r="AP226" s="170">
        <v>304435.30338922492</v>
      </c>
      <c r="AQ226" s="170">
        <v>120842.09</v>
      </c>
      <c r="AR226" s="170">
        <v>196743.39051814188</v>
      </c>
      <c r="AS226" s="310">
        <v>1594731.393389225</v>
      </c>
      <c r="AT226" s="170">
        <v>1594731.393389225</v>
      </c>
      <c r="AU226" s="170">
        <v>0</v>
      </c>
      <c r="AV226" s="170">
        <v>1473889.3033892249</v>
      </c>
      <c r="AW226" s="170">
        <v>3435.639401839685</v>
      </c>
      <c r="AX226" s="170">
        <v>3477.3851051512552</v>
      </c>
      <c r="AY226" s="171">
        <v>-1.2004912326141223E-2</v>
      </c>
      <c r="AZ226" s="171">
        <v>0</v>
      </c>
      <c r="BA226" s="170">
        <v>0</v>
      </c>
      <c r="BB226" s="310">
        <v>1594731.393389225</v>
      </c>
      <c r="BC226" s="310">
        <v>3717.322595312879</v>
      </c>
      <c r="BD226" s="171">
        <v>-2.1014198321962052E-2</v>
      </c>
      <c r="BE226" s="170">
        <v>0</v>
      </c>
      <c r="BF226" s="170">
        <v>1594731.393389225</v>
      </c>
      <c r="BG226" s="170">
        <v>0</v>
      </c>
      <c r="BH226" s="170">
        <v>1594731.393389225</v>
      </c>
      <c r="BI226" s="311">
        <v>7374.9967291954008</v>
      </c>
      <c r="BK226" s="296" t="str">
        <f t="shared" si="3"/>
        <v>474 - Great Heath Academy</v>
      </c>
    </row>
    <row r="227" spans="1:63" ht="15" x14ac:dyDescent="0.25">
      <c r="A227" s="304">
        <v>62</v>
      </c>
      <c r="B227" s="308">
        <v>142187</v>
      </c>
      <c r="C227" s="308">
        <v>9352104</v>
      </c>
      <c r="D227" s="309" t="s">
        <v>589</v>
      </c>
      <c r="E227" s="170">
        <v>836882</v>
      </c>
      <c r="F227" s="170">
        <v>0</v>
      </c>
      <c r="G227" s="170">
        <v>0</v>
      </c>
      <c r="H227" s="170">
        <v>16000.000000000056</v>
      </c>
      <c r="I227" s="170">
        <v>0</v>
      </c>
      <c r="J227" s="170">
        <v>1360.2113114754111</v>
      </c>
      <c r="K227" s="170">
        <v>10881.690491803278</v>
      </c>
      <c r="L227" s="170">
        <v>7886.4777049180166</v>
      </c>
      <c r="M227" s="170">
        <v>0</v>
      </c>
      <c r="N227" s="170">
        <v>97523.029180327954</v>
      </c>
      <c r="O227" s="170">
        <v>5880.5095081967411</v>
      </c>
      <c r="P227" s="170">
        <v>0</v>
      </c>
      <c r="Q227" s="170">
        <v>0</v>
      </c>
      <c r="R227" s="170">
        <v>0</v>
      </c>
      <c r="S227" s="170">
        <v>0</v>
      </c>
      <c r="T227" s="170">
        <v>0</v>
      </c>
      <c r="U227" s="170">
        <v>0</v>
      </c>
      <c r="V227" s="170">
        <v>8788.1679389313176</v>
      </c>
      <c r="W227" s="170">
        <v>0</v>
      </c>
      <c r="X227" s="170">
        <v>937.21122112211219</v>
      </c>
      <c r="Y227" s="170">
        <v>51908.558512623116</v>
      </c>
      <c r="Z227" s="170">
        <v>0</v>
      </c>
      <c r="AA227" s="170">
        <v>0</v>
      </c>
      <c r="AB227" s="170">
        <v>0</v>
      </c>
      <c r="AC227" s="170">
        <v>114000</v>
      </c>
      <c r="AD227" s="170">
        <v>0</v>
      </c>
      <c r="AE227" s="170">
        <v>0</v>
      </c>
      <c r="AF227" s="170">
        <v>0</v>
      </c>
      <c r="AG227" s="170">
        <v>5749.25</v>
      </c>
      <c r="AH227" s="170">
        <v>0</v>
      </c>
      <c r="AI227" s="170">
        <v>0</v>
      </c>
      <c r="AJ227" s="170">
        <v>0</v>
      </c>
      <c r="AK227" s="170">
        <v>0</v>
      </c>
      <c r="AL227" s="170">
        <v>0</v>
      </c>
      <c r="AM227" s="170">
        <v>0</v>
      </c>
      <c r="AN227" s="170">
        <v>0</v>
      </c>
      <c r="AO227" s="170">
        <v>836882</v>
      </c>
      <c r="AP227" s="170">
        <v>201165.85586939799</v>
      </c>
      <c r="AQ227" s="170">
        <v>119749.25</v>
      </c>
      <c r="AR227" s="170">
        <v>131672.31761098382</v>
      </c>
      <c r="AS227" s="310">
        <v>1157797.105869398</v>
      </c>
      <c r="AT227" s="170">
        <v>1157797.1058693978</v>
      </c>
      <c r="AU227" s="170">
        <v>0</v>
      </c>
      <c r="AV227" s="170">
        <v>1038047.855869398</v>
      </c>
      <c r="AW227" s="170">
        <v>3381.2633741674204</v>
      </c>
      <c r="AX227" s="170">
        <v>3357.3488094657987</v>
      </c>
      <c r="AY227" s="171">
        <v>7.1230503765936674E-3</v>
      </c>
      <c r="AZ227" s="171">
        <v>-1.6130503765936673E-3</v>
      </c>
      <c r="BA227" s="170">
        <v>-1662.5808377697879</v>
      </c>
      <c r="BB227" s="310">
        <v>1156134.5250316281</v>
      </c>
      <c r="BC227" s="310">
        <v>3765.9105049890168</v>
      </c>
      <c r="BD227" s="171">
        <v>-1.0431987378658469E-3</v>
      </c>
      <c r="BE227" s="170">
        <v>0</v>
      </c>
      <c r="BF227" s="170">
        <v>1156134.5250316281</v>
      </c>
      <c r="BG227" s="170">
        <v>0</v>
      </c>
      <c r="BH227" s="170">
        <v>1156134.5250316281</v>
      </c>
      <c r="BI227" s="311">
        <v>5384.5949223973003</v>
      </c>
      <c r="BK227" s="296" t="str">
        <f t="shared" si="3"/>
        <v>62 - Gunton Primary Academy</v>
      </c>
    </row>
    <row r="228" spans="1:63" ht="15" x14ac:dyDescent="0.25">
      <c r="A228" s="304">
        <v>60</v>
      </c>
      <c r="B228" s="308">
        <v>142580</v>
      </c>
      <c r="C228" s="308">
        <v>9352113</v>
      </c>
      <c r="D228" s="309" t="s">
        <v>588</v>
      </c>
      <c r="E228" s="170">
        <v>1000442</v>
      </c>
      <c r="F228" s="170">
        <v>0</v>
      </c>
      <c r="G228" s="170">
        <v>0</v>
      </c>
      <c r="H228" s="170">
        <v>25199.999999999931</v>
      </c>
      <c r="I228" s="170">
        <v>0</v>
      </c>
      <c r="J228" s="170">
        <v>9033.6147540983493</v>
      </c>
      <c r="K228" s="170">
        <v>3941.9409836065652</v>
      </c>
      <c r="L228" s="170">
        <v>95400.446721311499</v>
      </c>
      <c r="M228" s="170">
        <v>15183.772677595625</v>
      </c>
      <c r="N228" s="170">
        <v>39857.403278688507</v>
      </c>
      <c r="O228" s="170">
        <v>4393.621721311476</v>
      </c>
      <c r="P228" s="170">
        <v>0</v>
      </c>
      <c r="Q228" s="170">
        <v>0</v>
      </c>
      <c r="R228" s="170">
        <v>0</v>
      </c>
      <c r="S228" s="170">
        <v>0</v>
      </c>
      <c r="T228" s="170">
        <v>0</v>
      </c>
      <c r="U228" s="170">
        <v>0</v>
      </c>
      <c r="V228" s="170">
        <v>3528.8461538461538</v>
      </c>
      <c r="W228" s="170">
        <v>0</v>
      </c>
      <c r="X228" s="170">
        <v>2745.0808625336931</v>
      </c>
      <c r="Y228" s="170">
        <v>73844.717810925518</v>
      </c>
      <c r="Z228" s="170">
        <v>0</v>
      </c>
      <c r="AA228" s="170">
        <v>0</v>
      </c>
      <c r="AB228" s="170">
        <v>0</v>
      </c>
      <c r="AC228" s="170">
        <v>114000</v>
      </c>
      <c r="AD228" s="170">
        <v>0</v>
      </c>
      <c r="AE228" s="170">
        <v>0</v>
      </c>
      <c r="AF228" s="170">
        <v>0</v>
      </c>
      <c r="AG228" s="170">
        <v>23351.25</v>
      </c>
      <c r="AH228" s="170">
        <v>0</v>
      </c>
      <c r="AI228" s="170">
        <v>0</v>
      </c>
      <c r="AJ228" s="170">
        <v>0</v>
      </c>
      <c r="AK228" s="170">
        <v>0</v>
      </c>
      <c r="AL228" s="170">
        <v>0</v>
      </c>
      <c r="AM228" s="170">
        <v>0</v>
      </c>
      <c r="AN228" s="170">
        <v>0</v>
      </c>
      <c r="AO228" s="170">
        <v>1000442</v>
      </c>
      <c r="AP228" s="170">
        <v>273129.44496391725</v>
      </c>
      <c r="AQ228" s="170">
        <v>137351.25</v>
      </c>
      <c r="AR228" s="170">
        <v>180347.91787923145</v>
      </c>
      <c r="AS228" s="310">
        <v>1410922.6949639171</v>
      </c>
      <c r="AT228" s="170">
        <v>1410922.6949639176</v>
      </c>
      <c r="AU228" s="170">
        <v>0</v>
      </c>
      <c r="AV228" s="170">
        <v>1273571.4449639171</v>
      </c>
      <c r="AW228" s="170">
        <v>3470.2219208826082</v>
      </c>
      <c r="AX228" s="170">
        <v>3512.7651941688882</v>
      </c>
      <c r="AY228" s="171">
        <v>-1.2111049539235056E-2</v>
      </c>
      <c r="AZ228" s="171">
        <v>0</v>
      </c>
      <c r="BA228" s="170">
        <v>0</v>
      </c>
      <c r="BB228" s="310">
        <v>1410922.6949639171</v>
      </c>
      <c r="BC228" s="310">
        <v>3844.4760080760684</v>
      </c>
      <c r="BD228" s="171">
        <v>-1.2986065993145557E-2</v>
      </c>
      <c r="BE228" s="170">
        <v>0</v>
      </c>
      <c r="BF228" s="170">
        <v>1410922.6949639171</v>
      </c>
      <c r="BG228" s="170">
        <v>0</v>
      </c>
      <c r="BH228" s="170">
        <v>1410922.6949639171</v>
      </c>
      <c r="BI228" s="311">
        <v>7042.3192158224756</v>
      </c>
      <c r="BK228" s="296" t="str">
        <f t="shared" si="3"/>
        <v>60 - Elm Tree Primary School (Academy)</v>
      </c>
    </row>
    <row r="229" spans="1:63" ht="15" x14ac:dyDescent="0.25">
      <c r="A229" s="304">
        <v>16</v>
      </c>
      <c r="B229" s="308">
        <v>142770</v>
      </c>
      <c r="C229" s="308">
        <v>9352116</v>
      </c>
      <c r="D229" s="309" t="s">
        <v>587</v>
      </c>
      <c r="E229" s="170">
        <v>239888</v>
      </c>
      <c r="F229" s="170">
        <v>0</v>
      </c>
      <c r="G229" s="170">
        <v>0</v>
      </c>
      <c r="H229" s="170">
        <v>4000.0000000000127</v>
      </c>
      <c r="I229" s="170">
        <v>0</v>
      </c>
      <c r="J229" s="170">
        <v>1951.9500000000039</v>
      </c>
      <c r="K229" s="170">
        <v>0</v>
      </c>
      <c r="L229" s="170">
        <v>0</v>
      </c>
      <c r="M229" s="170">
        <v>0</v>
      </c>
      <c r="N229" s="170">
        <v>0</v>
      </c>
      <c r="O229" s="170">
        <v>0</v>
      </c>
      <c r="P229" s="170">
        <v>0</v>
      </c>
      <c r="Q229" s="170">
        <v>0</v>
      </c>
      <c r="R229" s="170">
        <v>0</v>
      </c>
      <c r="S229" s="170">
        <v>0</v>
      </c>
      <c r="T229" s="170">
        <v>0</v>
      </c>
      <c r="U229" s="170">
        <v>0</v>
      </c>
      <c r="V229" s="170">
        <v>0</v>
      </c>
      <c r="W229" s="170">
        <v>0</v>
      </c>
      <c r="X229" s="170">
        <v>856.84210526315792</v>
      </c>
      <c r="Y229" s="170">
        <v>19424.485714285711</v>
      </c>
      <c r="Z229" s="170">
        <v>0</v>
      </c>
      <c r="AA229" s="170">
        <v>0</v>
      </c>
      <c r="AB229" s="170">
        <v>0</v>
      </c>
      <c r="AC229" s="170">
        <v>114000</v>
      </c>
      <c r="AD229" s="170">
        <v>0</v>
      </c>
      <c r="AE229" s="170">
        <v>0</v>
      </c>
      <c r="AF229" s="170">
        <v>0</v>
      </c>
      <c r="AG229" s="170">
        <v>6762.35</v>
      </c>
      <c r="AH229" s="170">
        <v>0</v>
      </c>
      <c r="AI229" s="170">
        <v>0</v>
      </c>
      <c r="AJ229" s="170">
        <v>0</v>
      </c>
      <c r="AK229" s="170">
        <v>0</v>
      </c>
      <c r="AL229" s="170">
        <v>0</v>
      </c>
      <c r="AM229" s="170">
        <v>0</v>
      </c>
      <c r="AN229" s="170">
        <v>0</v>
      </c>
      <c r="AO229" s="170">
        <v>239888</v>
      </c>
      <c r="AP229" s="170">
        <v>26233.277819548886</v>
      </c>
      <c r="AQ229" s="170">
        <v>120762.35</v>
      </c>
      <c r="AR229" s="170">
        <v>32398.26071428572</v>
      </c>
      <c r="AS229" s="310">
        <v>386883.62781954894</v>
      </c>
      <c r="AT229" s="170">
        <v>386883.62781954888</v>
      </c>
      <c r="AU229" s="170">
        <v>0</v>
      </c>
      <c r="AV229" s="170">
        <v>266121.27781954897</v>
      </c>
      <c r="AW229" s="170">
        <v>3024.1054297676019</v>
      </c>
      <c r="AX229" s="170">
        <v>3017.1805802455906</v>
      </c>
      <c r="AY229" s="171">
        <v>2.2951392327494151E-3</v>
      </c>
      <c r="AZ229" s="171">
        <v>0</v>
      </c>
      <c r="BA229" s="170">
        <v>0</v>
      </c>
      <c r="BB229" s="310">
        <v>386883.62781954894</v>
      </c>
      <c r="BC229" s="310">
        <v>4396.4048615857837</v>
      </c>
      <c r="BD229" s="171">
        <v>2.3923079308279638E-2</v>
      </c>
      <c r="BE229" s="170">
        <v>0</v>
      </c>
      <c r="BF229" s="170">
        <v>386883.62781954894</v>
      </c>
      <c r="BG229" s="170">
        <v>0</v>
      </c>
      <c r="BH229" s="170">
        <v>386883.62781954894</v>
      </c>
      <c r="BI229" s="311">
        <v>1528.1131964233434</v>
      </c>
      <c r="BK229" s="296" t="str">
        <f t="shared" si="3"/>
        <v>16 - St Edmund's Catholic Primary School</v>
      </c>
    </row>
    <row r="230" spans="1:63" ht="15" x14ac:dyDescent="0.25">
      <c r="A230" s="304">
        <v>9</v>
      </c>
      <c r="B230" s="308">
        <v>142786</v>
      </c>
      <c r="C230" s="308">
        <v>9352120</v>
      </c>
      <c r="D230" s="309" t="s">
        <v>133</v>
      </c>
      <c r="E230" s="170">
        <v>223532</v>
      </c>
      <c r="F230" s="170">
        <v>0</v>
      </c>
      <c r="G230" s="170">
        <v>0</v>
      </c>
      <c r="H230" s="170">
        <v>2000.0000000000014</v>
      </c>
      <c r="I230" s="170">
        <v>0</v>
      </c>
      <c r="J230" s="170">
        <v>1651.6500000000046</v>
      </c>
      <c r="K230" s="170">
        <v>0</v>
      </c>
      <c r="L230" s="170">
        <v>4477.2000000000044</v>
      </c>
      <c r="M230" s="170">
        <v>0</v>
      </c>
      <c r="N230" s="170">
        <v>4968.6000000000058</v>
      </c>
      <c r="O230" s="170">
        <v>0</v>
      </c>
      <c r="P230" s="170">
        <v>0</v>
      </c>
      <c r="Q230" s="170">
        <v>0</v>
      </c>
      <c r="R230" s="170">
        <v>0</v>
      </c>
      <c r="S230" s="170">
        <v>0</v>
      </c>
      <c r="T230" s="170">
        <v>0</v>
      </c>
      <c r="U230" s="170">
        <v>0</v>
      </c>
      <c r="V230" s="170">
        <v>1618.4210526315783</v>
      </c>
      <c r="W230" s="170">
        <v>0</v>
      </c>
      <c r="X230" s="170">
        <v>833.5164835164835</v>
      </c>
      <c r="Y230" s="170">
        <v>19505.259384309826</v>
      </c>
      <c r="Z230" s="170">
        <v>0</v>
      </c>
      <c r="AA230" s="170">
        <v>0</v>
      </c>
      <c r="AB230" s="170">
        <v>0</v>
      </c>
      <c r="AC230" s="170">
        <v>114000</v>
      </c>
      <c r="AD230" s="170">
        <v>0</v>
      </c>
      <c r="AE230" s="170">
        <v>0</v>
      </c>
      <c r="AF230" s="170">
        <v>0</v>
      </c>
      <c r="AG230" s="170">
        <v>4430.51</v>
      </c>
      <c r="AH230" s="170">
        <v>0</v>
      </c>
      <c r="AI230" s="170">
        <v>0</v>
      </c>
      <c r="AJ230" s="170">
        <v>0</v>
      </c>
      <c r="AK230" s="170">
        <v>0</v>
      </c>
      <c r="AL230" s="170">
        <v>0</v>
      </c>
      <c r="AM230" s="170">
        <v>0</v>
      </c>
      <c r="AN230" s="170">
        <v>0</v>
      </c>
      <c r="AO230" s="170">
        <v>223532</v>
      </c>
      <c r="AP230" s="170">
        <v>35054.646920457904</v>
      </c>
      <c r="AQ230" s="170">
        <v>118430.51</v>
      </c>
      <c r="AR230" s="170">
        <v>36051.784384309838</v>
      </c>
      <c r="AS230" s="310">
        <v>377017.1569204579</v>
      </c>
      <c r="AT230" s="170">
        <v>377017.1569204579</v>
      </c>
      <c r="AU230" s="170">
        <v>0</v>
      </c>
      <c r="AV230" s="170">
        <v>258586.64692045789</v>
      </c>
      <c r="AW230" s="170">
        <v>3153.4956941519254</v>
      </c>
      <c r="AX230" s="170">
        <v>3127.1040194683824</v>
      </c>
      <c r="AY230" s="171">
        <v>8.4396535961824698E-3</v>
      </c>
      <c r="AZ230" s="171">
        <v>-2.9296535961824697E-3</v>
      </c>
      <c r="BA230" s="170">
        <v>-751.22918597432056</v>
      </c>
      <c r="BB230" s="310">
        <v>376265.92773448356</v>
      </c>
      <c r="BC230" s="310">
        <v>4588.608874810775</v>
      </c>
      <c r="BD230" s="171">
        <v>2.8525613434386532E-2</v>
      </c>
      <c r="BE230" s="170">
        <v>0</v>
      </c>
      <c r="BF230" s="170">
        <v>376265.92773448356</v>
      </c>
      <c r="BG230" s="170">
        <v>0</v>
      </c>
      <c r="BH230" s="170">
        <v>376265.92773448356</v>
      </c>
      <c r="BI230" s="311">
        <v>1484.7995478455357</v>
      </c>
      <c r="BK230" s="296" t="str">
        <f t="shared" si="3"/>
        <v>9 - St Benet's Catholic Primary School</v>
      </c>
    </row>
    <row r="231" spans="1:63" ht="15" x14ac:dyDescent="0.25">
      <c r="A231" s="304">
        <v>111</v>
      </c>
      <c r="B231" s="308">
        <v>141551</v>
      </c>
      <c r="C231" s="308">
        <v>9352123</v>
      </c>
      <c r="D231" s="309" t="s">
        <v>586</v>
      </c>
      <c r="E231" s="170">
        <v>417078</v>
      </c>
      <c r="F231" s="170">
        <v>0</v>
      </c>
      <c r="G231" s="170">
        <v>0</v>
      </c>
      <c r="H231" s="170">
        <v>10400.000000000009</v>
      </c>
      <c r="I231" s="170">
        <v>0</v>
      </c>
      <c r="J231" s="170">
        <v>0</v>
      </c>
      <c r="K231" s="170">
        <v>0</v>
      </c>
      <c r="L231" s="170">
        <v>0</v>
      </c>
      <c r="M231" s="170">
        <v>0</v>
      </c>
      <c r="N231" s="170">
        <v>0</v>
      </c>
      <c r="O231" s="170">
        <v>0</v>
      </c>
      <c r="P231" s="170">
        <v>0</v>
      </c>
      <c r="Q231" s="170">
        <v>0</v>
      </c>
      <c r="R231" s="170">
        <v>0</v>
      </c>
      <c r="S231" s="170">
        <v>0</v>
      </c>
      <c r="T231" s="170">
        <v>0</v>
      </c>
      <c r="U231" s="170">
        <v>0</v>
      </c>
      <c r="V231" s="170">
        <v>0</v>
      </c>
      <c r="W231" s="170">
        <v>0</v>
      </c>
      <c r="X231" s="170">
        <v>0</v>
      </c>
      <c r="Y231" s="170">
        <v>38905.450823817693</v>
      </c>
      <c r="Z231" s="170">
        <v>0</v>
      </c>
      <c r="AA231" s="170">
        <v>0</v>
      </c>
      <c r="AB231" s="170">
        <v>0</v>
      </c>
      <c r="AC231" s="170">
        <v>114000</v>
      </c>
      <c r="AD231" s="170">
        <v>0</v>
      </c>
      <c r="AE231" s="170">
        <v>0</v>
      </c>
      <c r="AF231" s="170">
        <v>0</v>
      </c>
      <c r="AG231" s="170">
        <v>2447</v>
      </c>
      <c r="AH231" s="170">
        <v>0</v>
      </c>
      <c r="AI231" s="170">
        <v>0</v>
      </c>
      <c r="AJ231" s="170">
        <v>0</v>
      </c>
      <c r="AK231" s="170">
        <v>0</v>
      </c>
      <c r="AL231" s="170">
        <v>0</v>
      </c>
      <c r="AM231" s="170">
        <v>0</v>
      </c>
      <c r="AN231" s="170">
        <v>0</v>
      </c>
      <c r="AO231" s="170">
        <v>417078</v>
      </c>
      <c r="AP231" s="170">
        <v>49305.4508238177</v>
      </c>
      <c r="AQ231" s="170">
        <v>116447</v>
      </c>
      <c r="AR231" s="170">
        <v>54103.250823817696</v>
      </c>
      <c r="AS231" s="310">
        <v>582830.45082381763</v>
      </c>
      <c r="AT231" s="170">
        <v>582830.45082381763</v>
      </c>
      <c r="AU231" s="170">
        <v>0</v>
      </c>
      <c r="AV231" s="170">
        <v>466383.45082381763</v>
      </c>
      <c r="AW231" s="170">
        <v>3048.2578485216841</v>
      </c>
      <c r="AX231" s="170">
        <v>3097.5077913309947</v>
      </c>
      <c r="AY231" s="171">
        <v>-1.5899860832359027E-2</v>
      </c>
      <c r="AZ231" s="171">
        <v>8.9986083235902778E-4</v>
      </c>
      <c r="BA231" s="170">
        <v>426.46086871988945</v>
      </c>
      <c r="BB231" s="310">
        <v>583256.91169253748</v>
      </c>
      <c r="BC231" s="310">
        <v>3812.1366777290032</v>
      </c>
      <c r="BD231" s="171">
        <v>-1.6394523102078784E-2</v>
      </c>
      <c r="BE231" s="170">
        <v>0</v>
      </c>
      <c r="BF231" s="170">
        <v>583256.91169253748</v>
      </c>
      <c r="BG231" s="170">
        <v>0</v>
      </c>
      <c r="BH231" s="170">
        <v>583256.91169253748</v>
      </c>
      <c r="BI231" s="311">
        <v>2500.2695263577675</v>
      </c>
      <c r="BK231" s="296" t="str">
        <f t="shared" si="3"/>
        <v>111 - Wickham Market Primary School</v>
      </c>
    </row>
    <row r="232" spans="1:63" ht="15" x14ac:dyDescent="0.25">
      <c r="A232" s="304">
        <v>67</v>
      </c>
      <c r="B232" s="308">
        <v>141640</v>
      </c>
      <c r="C232" s="308">
        <v>9352145</v>
      </c>
      <c r="D232" s="309" t="s">
        <v>206</v>
      </c>
      <c r="E232" s="170">
        <v>1128564</v>
      </c>
      <c r="F232" s="170">
        <v>0</v>
      </c>
      <c r="G232" s="170">
        <v>0</v>
      </c>
      <c r="H232" s="170">
        <v>22800.000000000022</v>
      </c>
      <c r="I232" s="170">
        <v>0</v>
      </c>
      <c r="J232" s="170">
        <v>6622.5966101695021</v>
      </c>
      <c r="K232" s="170">
        <v>25614.671186440686</v>
      </c>
      <c r="L232" s="170">
        <v>32538.294915254242</v>
      </c>
      <c r="M232" s="170">
        <v>39699.091525423704</v>
      </c>
      <c r="N232" s="170">
        <v>14941.891525423716</v>
      </c>
      <c r="O232" s="170">
        <v>4392.2593220339004</v>
      </c>
      <c r="P232" s="170">
        <v>0</v>
      </c>
      <c r="Q232" s="170">
        <v>0</v>
      </c>
      <c r="R232" s="170">
        <v>0</v>
      </c>
      <c r="S232" s="170">
        <v>0</v>
      </c>
      <c r="T232" s="170">
        <v>0</v>
      </c>
      <c r="U232" s="170">
        <v>0</v>
      </c>
      <c r="V232" s="170">
        <v>0</v>
      </c>
      <c r="W232" s="170">
        <v>0</v>
      </c>
      <c r="X232" s="170">
        <v>2781.7191283292982</v>
      </c>
      <c r="Y232" s="170">
        <v>72658.749295774687</v>
      </c>
      <c r="Z232" s="170">
        <v>0</v>
      </c>
      <c r="AA232" s="170">
        <v>0</v>
      </c>
      <c r="AB232" s="170">
        <v>0</v>
      </c>
      <c r="AC232" s="170">
        <v>114000</v>
      </c>
      <c r="AD232" s="170">
        <v>0</v>
      </c>
      <c r="AE232" s="170">
        <v>0</v>
      </c>
      <c r="AF232" s="170">
        <v>0</v>
      </c>
      <c r="AG232" s="170">
        <v>6034.34</v>
      </c>
      <c r="AH232" s="170">
        <v>0</v>
      </c>
      <c r="AI232" s="170">
        <v>0</v>
      </c>
      <c r="AJ232" s="170">
        <v>0</v>
      </c>
      <c r="AK232" s="170">
        <v>0</v>
      </c>
      <c r="AL232" s="170">
        <v>0</v>
      </c>
      <c r="AM232" s="170">
        <v>0</v>
      </c>
      <c r="AN232" s="170">
        <v>0</v>
      </c>
      <c r="AO232" s="170">
        <v>1128564</v>
      </c>
      <c r="AP232" s="170">
        <v>222049.27350884979</v>
      </c>
      <c r="AQ232" s="170">
        <v>120034.34</v>
      </c>
      <c r="AR232" s="170">
        <v>155960.95183814756</v>
      </c>
      <c r="AS232" s="310">
        <v>1470647.6135088499</v>
      </c>
      <c r="AT232" s="170">
        <v>1470647.6135088496</v>
      </c>
      <c r="AU232" s="170">
        <v>0</v>
      </c>
      <c r="AV232" s="170">
        <v>1350613.2735088498</v>
      </c>
      <c r="AW232" s="170">
        <v>3262.3509021952896</v>
      </c>
      <c r="AX232" s="170">
        <v>3235.8391989880402</v>
      </c>
      <c r="AY232" s="171">
        <v>8.1931460671904044E-3</v>
      </c>
      <c r="AZ232" s="171">
        <v>-2.6831460671904043E-3</v>
      </c>
      <c r="BA232" s="170">
        <v>-3594.4428974216776</v>
      </c>
      <c r="BB232" s="310">
        <v>1467053.1706114281</v>
      </c>
      <c r="BC232" s="310">
        <v>3543.6066922981354</v>
      </c>
      <c r="BD232" s="171">
        <v>-7.7476635755713286E-4</v>
      </c>
      <c r="BE232" s="170">
        <v>0</v>
      </c>
      <c r="BF232" s="170">
        <v>1467053.1706114281</v>
      </c>
      <c r="BG232" s="170">
        <v>0</v>
      </c>
      <c r="BH232" s="170">
        <v>1467053.1706114281</v>
      </c>
      <c r="BI232" s="311">
        <v>6999.2866149037318</v>
      </c>
      <c r="BK232" s="296" t="str">
        <f t="shared" si="3"/>
        <v>67 - Pakefield Primary School</v>
      </c>
    </row>
    <row r="233" spans="1:63" ht="15" x14ac:dyDescent="0.25">
      <c r="A233" s="304">
        <v>13</v>
      </c>
      <c r="B233" s="308">
        <v>143050</v>
      </c>
      <c r="C233" s="308">
        <v>9352150</v>
      </c>
      <c r="D233" s="309" t="s">
        <v>585</v>
      </c>
      <c r="E233" s="170">
        <v>231710</v>
      </c>
      <c r="F233" s="170">
        <v>0</v>
      </c>
      <c r="G233" s="170">
        <v>0</v>
      </c>
      <c r="H233" s="170">
        <v>2800.0000000000005</v>
      </c>
      <c r="I233" s="170">
        <v>0</v>
      </c>
      <c r="J233" s="170">
        <v>900.89999999999952</v>
      </c>
      <c r="K233" s="170">
        <v>0</v>
      </c>
      <c r="L233" s="170">
        <v>0</v>
      </c>
      <c r="M233" s="170">
        <v>0</v>
      </c>
      <c r="N233" s="170">
        <v>2484.300000000002</v>
      </c>
      <c r="O233" s="170">
        <v>0</v>
      </c>
      <c r="P233" s="170">
        <v>0</v>
      </c>
      <c r="Q233" s="170">
        <v>0</v>
      </c>
      <c r="R233" s="170">
        <v>0</v>
      </c>
      <c r="S233" s="170">
        <v>0</v>
      </c>
      <c r="T233" s="170">
        <v>0</v>
      </c>
      <c r="U233" s="170">
        <v>0</v>
      </c>
      <c r="V233" s="170">
        <v>0</v>
      </c>
      <c r="W233" s="170">
        <v>0</v>
      </c>
      <c r="X233" s="170">
        <v>0</v>
      </c>
      <c r="Y233" s="170">
        <v>18277.641891891901</v>
      </c>
      <c r="Z233" s="170">
        <v>0</v>
      </c>
      <c r="AA233" s="170">
        <v>0</v>
      </c>
      <c r="AB233" s="170">
        <v>0</v>
      </c>
      <c r="AC233" s="170">
        <v>114000</v>
      </c>
      <c r="AD233" s="170">
        <v>43257.67690253671</v>
      </c>
      <c r="AE233" s="170">
        <v>0</v>
      </c>
      <c r="AF233" s="170">
        <v>0</v>
      </c>
      <c r="AG233" s="170">
        <v>9460.25</v>
      </c>
      <c r="AH233" s="170">
        <v>0</v>
      </c>
      <c r="AI233" s="170">
        <v>0</v>
      </c>
      <c r="AJ233" s="170">
        <v>0</v>
      </c>
      <c r="AK233" s="170">
        <v>0</v>
      </c>
      <c r="AL233" s="170">
        <v>0</v>
      </c>
      <c r="AM233" s="170">
        <v>0</v>
      </c>
      <c r="AN233" s="170">
        <v>0</v>
      </c>
      <c r="AO233" s="170">
        <v>231710</v>
      </c>
      <c r="AP233" s="170">
        <v>24462.841891891905</v>
      </c>
      <c r="AQ233" s="170">
        <v>166717.92690253671</v>
      </c>
      <c r="AR233" s="170">
        <v>31368.041891891902</v>
      </c>
      <c r="AS233" s="310">
        <v>422890.76879442862</v>
      </c>
      <c r="AT233" s="170">
        <v>422890.76879442856</v>
      </c>
      <c r="AU233" s="170">
        <v>0</v>
      </c>
      <c r="AV233" s="170">
        <v>256172.84189189191</v>
      </c>
      <c r="AW233" s="170">
        <v>3013.7981399046107</v>
      </c>
      <c r="AX233" s="170">
        <v>2900.0027191347281</v>
      </c>
      <c r="AY233" s="171">
        <v>3.9239763472992781E-2</v>
      </c>
      <c r="AZ233" s="171">
        <v>-3.372976347299278E-2</v>
      </c>
      <c r="BA233" s="170">
        <v>-8314.3944919332753</v>
      </c>
      <c r="BB233" s="310">
        <v>414576.37430249533</v>
      </c>
      <c r="BC233" s="310">
        <v>4877.3691094411215</v>
      </c>
      <c r="BD233" s="171">
        <v>3.5141263405570333E-2</v>
      </c>
      <c r="BE233" s="170">
        <v>0</v>
      </c>
      <c r="BF233" s="170">
        <v>414576.37430249533</v>
      </c>
      <c r="BG233" s="170">
        <v>0</v>
      </c>
      <c r="BH233" s="170">
        <v>414576.37430249533</v>
      </c>
      <c r="BI233" s="311">
        <v>1422.8671179335734</v>
      </c>
      <c r="BK233" s="296" t="str">
        <f t="shared" si="3"/>
        <v>13 - Bramfield Church of England Primary School</v>
      </c>
    </row>
    <row r="234" spans="1:63" ht="15" x14ac:dyDescent="0.25">
      <c r="A234" s="304">
        <v>469</v>
      </c>
      <c r="B234" s="308">
        <v>143147</v>
      </c>
      <c r="C234" s="308">
        <v>9352155</v>
      </c>
      <c r="D234" s="309" t="s">
        <v>584</v>
      </c>
      <c r="E234" s="170">
        <v>457968</v>
      </c>
      <c r="F234" s="170">
        <v>0</v>
      </c>
      <c r="G234" s="170">
        <v>0</v>
      </c>
      <c r="H234" s="170">
        <v>5599.9999999999982</v>
      </c>
      <c r="I234" s="170">
        <v>0</v>
      </c>
      <c r="J234" s="170">
        <v>1351.3500000000008</v>
      </c>
      <c r="K234" s="170">
        <v>1474.2000000000039</v>
      </c>
      <c r="L234" s="170">
        <v>5596.5000000000064</v>
      </c>
      <c r="M234" s="170">
        <v>3494.4000000000087</v>
      </c>
      <c r="N234" s="170">
        <v>0</v>
      </c>
      <c r="O234" s="170">
        <v>0</v>
      </c>
      <c r="P234" s="170">
        <v>0</v>
      </c>
      <c r="Q234" s="170">
        <v>0</v>
      </c>
      <c r="R234" s="170">
        <v>0</v>
      </c>
      <c r="S234" s="170">
        <v>0</v>
      </c>
      <c r="T234" s="170">
        <v>0</v>
      </c>
      <c r="U234" s="170">
        <v>0</v>
      </c>
      <c r="V234" s="170">
        <v>0</v>
      </c>
      <c r="W234" s="170">
        <v>0</v>
      </c>
      <c r="X234" s="170">
        <v>769.30693069306926</v>
      </c>
      <c r="Y234" s="170">
        <v>28625.727272727232</v>
      </c>
      <c r="Z234" s="170">
        <v>0</v>
      </c>
      <c r="AA234" s="170">
        <v>0</v>
      </c>
      <c r="AB234" s="170">
        <v>0</v>
      </c>
      <c r="AC234" s="170">
        <v>114000</v>
      </c>
      <c r="AD234" s="170">
        <v>0</v>
      </c>
      <c r="AE234" s="170">
        <v>0</v>
      </c>
      <c r="AF234" s="170">
        <v>0</v>
      </c>
      <c r="AG234" s="170">
        <v>9580</v>
      </c>
      <c r="AH234" s="170">
        <v>0</v>
      </c>
      <c r="AI234" s="170">
        <v>0</v>
      </c>
      <c r="AJ234" s="170">
        <v>0</v>
      </c>
      <c r="AK234" s="170">
        <v>0</v>
      </c>
      <c r="AL234" s="170">
        <v>0</v>
      </c>
      <c r="AM234" s="170">
        <v>0</v>
      </c>
      <c r="AN234" s="170">
        <v>0</v>
      </c>
      <c r="AO234" s="170">
        <v>457968</v>
      </c>
      <c r="AP234" s="170">
        <v>46911.484203420317</v>
      </c>
      <c r="AQ234" s="170">
        <v>123580</v>
      </c>
      <c r="AR234" s="170">
        <v>47381.752272727244</v>
      </c>
      <c r="AS234" s="310">
        <v>628459.48420342035</v>
      </c>
      <c r="AT234" s="170">
        <v>628459.48420342035</v>
      </c>
      <c r="AU234" s="170">
        <v>0</v>
      </c>
      <c r="AV234" s="170">
        <v>504879.48420342035</v>
      </c>
      <c r="AW234" s="170">
        <v>3005.235025020359</v>
      </c>
      <c r="AX234" s="170">
        <v>2970.7951370367327</v>
      </c>
      <c r="AY234" s="171">
        <v>1.1592818217003973E-2</v>
      </c>
      <c r="AZ234" s="171">
        <v>-6.0828182170039732E-3</v>
      </c>
      <c r="BA234" s="170">
        <v>-3035.8955387970473</v>
      </c>
      <c r="BB234" s="310">
        <v>625423.58866462333</v>
      </c>
      <c r="BC234" s="310">
        <v>3722.7594563370435</v>
      </c>
      <c r="BD234" s="171">
        <v>3.4959400750583125E-2</v>
      </c>
      <c r="BE234" s="170">
        <v>0</v>
      </c>
      <c r="BF234" s="170">
        <v>625423.58866462333</v>
      </c>
      <c r="BG234" s="170">
        <v>0</v>
      </c>
      <c r="BH234" s="170">
        <v>625423.58866462333</v>
      </c>
      <c r="BI234" s="311">
        <v>3181.6450815432477</v>
      </c>
      <c r="BK234" s="296" t="str">
        <f t="shared" si="3"/>
        <v>469 - Long Melford Church of England Primary School</v>
      </c>
    </row>
    <row r="235" spans="1:63" ht="15" x14ac:dyDescent="0.25">
      <c r="A235" s="304">
        <v>283</v>
      </c>
      <c r="B235" s="308">
        <v>141819</v>
      </c>
      <c r="C235" s="308">
        <v>9352158</v>
      </c>
      <c r="D235" s="309" t="s">
        <v>312</v>
      </c>
      <c r="E235" s="170">
        <v>1134016</v>
      </c>
      <c r="F235" s="170">
        <v>0</v>
      </c>
      <c r="G235" s="170">
        <v>0</v>
      </c>
      <c r="H235" s="170">
        <v>19600.000000000076</v>
      </c>
      <c r="I235" s="170">
        <v>0</v>
      </c>
      <c r="J235" s="170">
        <v>23931.377349397597</v>
      </c>
      <c r="K235" s="170">
        <v>32017.966265060168</v>
      </c>
      <c r="L235" s="170">
        <v>16829.956626506017</v>
      </c>
      <c r="M235" s="170">
        <v>5838.0337349397405</v>
      </c>
      <c r="N235" s="170">
        <v>3735.4293975903606</v>
      </c>
      <c r="O235" s="170">
        <v>0</v>
      </c>
      <c r="P235" s="170">
        <v>0</v>
      </c>
      <c r="Q235" s="170">
        <v>0</v>
      </c>
      <c r="R235" s="170">
        <v>0</v>
      </c>
      <c r="S235" s="170">
        <v>0</v>
      </c>
      <c r="T235" s="170">
        <v>0</v>
      </c>
      <c r="U235" s="170">
        <v>0</v>
      </c>
      <c r="V235" s="170">
        <v>79546.742209631426</v>
      </c>
      <c r="W235" s="170">
        <v>0</v>
      </c>
      <c r="X235" s="170">
        <v>940.83129584352082</v>
      </c>
      <c r="Y235" s="170">
        <v>90141.554591674329</v>
      </c>
      <c r="Z235" s="170">
        <v>0</v>
      </c>
      <c r="AA235" s="170">
        <v>0</v>
      </c>
      <c r="AB235" s="170">
        <v>0</v>
      </c>
      <c r="AC235" s="170">
        <v>114000</v>
      </c>
      <c r="AD235" s="170">
        <v>0</v>
      </c>
      <c r="AE235" s="170">
        <v>0</v>
      </c>
      <c r="AF235" s="170">
        <v>0</v>
      </c>
      <c r="AG235" s="170">
        <v>4680.18</v>
      </c>
      <c r="AH235" s="170">
        <v>0</v>
      </c>
      <c r="AI235" s="170">
        <v>0</v>
      </c>
      <c r="AJ235" s="170">
        <v>0</v>
      </c>
      <c r="AK235" s="170">
        <v>0</v>
      </c>
      <c r="AL235" s="170">
        <v>0</v>
      </c>
      <c r="AM235" s="170">
        <v>0</v>
      </c>
      <c r="AN235" s="170">
        <v>0</v>
      </c>
      <c r="AO235" s="170">
        <v>1134016</v>
      </c>
      <c r="AP235" s="170">
        <v>272581.89147064323</v>
      </c>
      <c r="AQ235" s="170">
        <v>118680.18</v>
      </c>
      <c r="AR235" s="170">
        <v>151115.7362784213</v>
      </c>
      <c r="AS235" s="310">
        <v>1525278.0714706432</v>
      </c>
      <c r="AT235" s="170">
        <v>1525278.0714706434</v>
      </c>
      <c r="AU235" s="170">
        <v>0</v>
      </c>
      <c r="AV235" s="170">
        <v>1406597.8914706432</v>
      </c>
      <c r="AW235" s="170">
        <v>3381.2449314198157</v>
      </c>
      <c r="AX235" s="170">
        <v>3377.5395353424988</v>
      </c>
      <c r="AY235" s="171">
        <v>1.0970696385767535E-3</v>
      </c>
      <c r="AZ235" s="171">
        <v>0</v>
      </c>
      <c r="BA235" s="170">
        <v>0</v>
      </c>
      <c r="BB235" s="310">
        <v>1525278.0714706432</v>
      </c>
      <c r="BC235" s="310">
        <v>3666.5338256505847</v>
      </c>
      <c r="BD235" s="171">
        <v>-4.7248067324341392E-3</v>
      </c>
      <c r="BE235" s="170">
        <v>0</v>
      </c>
      <c r="BF235" s="170">
        <v>1525278.0714706432</v>
      </c>
      <c r="BG235" s="170">
        <v>0</v>
      </c>
      <c r="BH235" s="170">
        <v>1525278.0714706432</v>
      </c>
      <c r="BI235" s="311">
        <v>7341.4297388906425</v>
      </c>
      <c r="BK235" s="296" t="str">
        <f t="shared" si="3"/>
        <v>283 - St Helen's Primary School</v>
      </c>
    </row>
    <row r="236" spans="1:63" ht="15" x14ac:dyDescent="0.25">
      <c r="A236" s="304">
        <v>256</v>
      </c>
      <c r="B236" s="308">
        <v>141591</v>
      </c>
      <c r="C236" s="308">
        <v>9352159</v>
      </c>
      <c r="D236" s="309" t="s">
        <v>583</v>
      </c>
      <c r="E236" s="170">
        <v>1131290</v>
      </c>
      <c r="F236" s="170">
        <v>0</v>
      </c>
      <c r="G236" s="170">
        <v>0</v>
      </c>
      <c r="H236" s="170">
        <v>14000.000000000005</v>
      </c>
      <c r="I236" s="170">
        <v>0</v>
      </c>
      <c r="J236" s="170">
        <v>3603.599999999999</v>
      </c>
      <c r="K236" s="170">
        <v>11302.19999999999</v>
      </c>
      <c r="L236" s="170">
        <v>30221.099999999991</v>
      </c>
      <c r="M236" s="170">
        <v>34943.999999999985</v>
      </c>
      <c r="N236" s="170">
        <v>3726.4499999999994</v>
      </c>
      <c r="O236" s="170">
        <v>0</v>
      </c>
      <c r="P236" s="170">
        <v>0</v>
      </c>
      <c r="Q236" s="170">
        <v>0</v>
      </c>
      <c r="R236" s="170">
        <v>0</v>
      </c>
      <c r="S236" s="170">
        <v>0</v>
      </c>
      <c r="T236" s="170">
        <v>0</v>
      </c>
      <c r="U236" s="170">
        <v>0</v>
      </c>
      <c r="V236" s="170">
        <v>35070.422535211277</v>
      </c>
      <c r="W236" s="170">
        <v>0</v>
      </c>
      <c r="X236" s="170">
        <v>0</v>
      </c>
      <c r="Y236" s="170">
        <v>97184.506151475303</v>
      </c>
      <c r="Z236" s="170">
        <v>0</v>
      </c>
      <c r="AA236" s="170">
        <v>0</v>
      </c>
      <c r="AB236" s="170">
        <v>0</v>
      </c>
      <c r="AC236" s="170">
        <v>114000</v>
      </c>
      <c r="AD236" s="170">
        <v>0</v>
      </c>
      <c r="AE236" s="170">
        <v>0</v>
      </c>
      <c r="AF236" s="170">
        <v>0</v>
      </c>
      <c r="AG236" s="170">
        <v>3040.93</v>
      </c>
      <c r="AH236" s="170">
        <v>0</v>
      </c>
      <c r="AI236" s="170">
        <v>0</v>
      </c>
      <c r="AJ236" s="170">
        <v>0</v>
      </c>
      <c r="AK236" s="170">
        <v>0</v>
      </c>
      <c r="AL236" s="170">
        <v>0</v>
      </c>
      <c r="AM236" s="170">
        <v>0</v>
      </c>
      <c r="AN236" s="170">
        <v>0</v>
      </c>
      <c r="AO236" s="170">
        <v>1131290</v>
      </c>
      <c r="AP236" s="170">
        <v>230052.27868668654</v>
      </c>
      <c r="AQ236" s="170">
        <v>117040.93</v>
      </c>
      <c r="AR236" s="170">
        <v>156080.98115147528</v>
      </c>
      <c r="AS236" s="310">
        <v>1478383.2086866864</v>
      </c>
      <c r="AT236" s="170">
        <v>1478383.2086866866</v>
      </c>
      <c r="AU236" s="170">
        <v>0</v>
      </c>
      <c r="AV236" s="170">
        <v>1361342.2786866864</v>
      </c>
      <c r="AW236" s="170">
        <v>3280.342840208883</v>
      </c>
      <c r="AX236" s="170">
        <v>3293.2392069772445</v>
      </c>
      <c r="AY236" s="171">
        <v>-3.9160127636761258E-3</v>
      </c>
      <c r="AZ236" s="171">
        <v>0</v>
      </c>
      <c r="BA236" s="170">
        <v>0</v>
      </c>
      <c r="BB236" s="310">
        <v>1478383.2086866864</v>
      </c>
      <c r="BC236" s="310">
        <v>3562.3691775582802</v>
      </c>
      <c r="BD236" s="171">
        <v>-8.1448981641919493E-3</v>
      </c>
      <c r="BE236" s="170">
        <v>0</v>
      </c>
      <c r="BF236" s="170">
        <v>1478383.2086866864</v>
      </c>
      <c r="BG236" s="170">
        <v>0</v>
      </c>
      <c r="BH236" s="170">
        <v>1478383.2086866864</v>
      </c>
      <c r="BI236" s="311">
        <v>7245.0655904890709</v>
      </c>
      <c r="BK236" s="296" t="str">
        <f t="shared" si="3"/>
        <v>256 - Cliff Lane Primary</v>
      </c>
    </row>
    <row r="237" spans="1:63" ht="15" x14ac:dyDescent="0.25">
      <c r="A237" s="304">
        <v>303</v>
      </c>
      <c r="B237" s="308">
        <v>141849</v>
      </c>
      <c r="C237" s="308">
        <v>9352927</v>
      </c>
      <c r="D237" s="309" t="s">
        <v>325</v>
      </c>
      <c r="E237" s="170">
        <v>899580</v>
      </c>
      <c r="F237" s="170">
        <v>0</v>
      </c>
      <c r="G237" s="170">
        <v>0</v>
      </c>
      <c r="H237" s="170">
        <v>51200.000000000015</v>
      </c>
      <c r="I237" s="170">
        <v>0</v>
      </c>
      <c r="J237" s="170">
        <v>1807.2765957446809</v>
      </c>
      <c r="K237" s="170">
        <v>4928.9361702127662</v>
      </c>
      <c r="L237" s="170">
        <v>132478.85106382982</v>
      </c>
      <c r="M237" s="170">
        <v>169409.36170212773</v>
      </c>
      <c r="N237" s="170">
        <v>1245.9255319148938</v>
      </c>
      <c r="O237" s="170">
        <v>0</v>
      </c>
      <c r="P237" s="170">
        <v>0</v>
      </c>
      <c r="Q237" s="170">
        <v>0</v>
      </c>
      <c r="R237" s="170">
        <v>0</v>
      </c>
      <c r="S237" s="170">
        <v>0</v>
      </c>
      <c r="T237" s="170">
        <v>0</v>
      </c>
      <c r="U237" s="170">
        <v>0</v>
      </c>
      <c r="V237" s="170">
        <v>33953.068592057789</v>
      </c>
      <c r="W237" s="170">
        <v>0</v>
      </c>
      <c r="X237" s="170">
        <v>2826.3888888888887</v>
      </c>
      <c r="Y237" s="170">
        <v>70317.172376057395</v>
      </c>
      <c r="Z237" s="170">
        <v>0</v>
      </c>
      <c r="AA237" s="170">
        <v>0</v>
      </c>
      <c r="AB237" s="170">
        <v>0</v>
      </c>
      <c r="AC237" s="170">
        <v>114000</v>
      </c>
      <c r="AD237" s="170">
        <v>0</v>
      </c>
      <c r="AE237" s="170">
        <v>0</v>
      </c>
      <c r="AF237" s="170">
        <v>0</v>
      </c>
      <c r="AG237" s="170">
        <v>2470.75</v>
      </c>
      <c r="AH237" s="170">
        <v>0</v>
      </c>
      <c r="AI237" s="170">
        <v>0</v>
      </c>
      <c r="AJ237" s="170">
        <v>0</v>
      </c>
      <c r="AK237" s="170">
        <v>0</v>
      </c>
      <c r="AL237" s="170">
        <v>0</v>
      </c>
      <c r="AM237" s="170">
        <v>0</v>
      </c>
      <c r="AN237" s="170">
        <v>0</v>
      </c>
      <c r="AO237" s="170">
        <v>899580</v>
      </c>
      <c r="AP237" s="170">
        <v>468166.980920834</v>
      </c>
      <c r="AQ237" s="170">
        <v>116470.75</v>
      </c>
      <c r="AR237" s="170">
        <v>260850.14790797234</v>
      </c>
      <c r="AS237" s="310">
        <v>1484217.730920834</v>
      </c>
      <c r="AT237" s="170">
        <v>1484217.730920834</v>
      </c>
      <c r="AU237" s="170">
        <v>0</v>
      </c>
      <c r="AV237" s="170">
        <v>1367746.980920834</v>
      </c>
      <c r="AW237" s="170">
        <v>4144.6878209722245</v>
      </c>
      <c r="AX237" s="170">
        <v>4181.1291759342184</v>
      </c>
      <c r="AY237" s="171">
        <v>-8.715673070266149E-3</v>
      </c>
      <c r="AZ237" s="171">
        <v>0</v>
      </c>
      <c r="BA237" s="170">
        <v>0</v>
      </c>
      <c r="BB237" s="310">
        <v>1484217.730920834</v>
      </c>
      <c r="BC237" s="310">
        <v>4497.6294876388911</v>
      </c>
      <c r="BD237" s="171">
        <v>-1.6043089780334419E-2</v>
      </c>
      <c r="BE237" s="170">
        <v>0</v>
      </c>
      <c r="BF237" s="170">
        <v>1484217.730920834</v>
      </c>
      <c r="BG237" s="170">
        <v>0</v>
      </c>
      <c r="BH237" s="170">
        <v>1484217.730920834</v>
      </c>
      <c r="BI237" s="311">
        <v>6992.5541288529157</v>
      </c>
      <c r="BK237" s="296" t="str">
        <f t="shared" si="3"/>
        <v>303 - Whitton Community Primary School</v>
      </c>
    </row>
    <row r="238" spans="1:63" ht="15" x14ac:dyDescent="0.25">
      <c r="A238" s="304">
        <v>404</v>
      </c>
      <c r="B238" s="308">
        <v>143056</v>
      </c>
      <c r="C238" s="308">
        <v>9353002</v>
      </c>
      <c r="D238" s="309" t="s">
        <v>582</v>
      </c>
      <c r="E238" s="170">
        <v>171738</v>
      </c>
      <c r="F238" s="170">
        <v>0</v>
      </c>
      <c r="G238" s="170">
        <v>0</v>
      </c>
      <c r="H238" s="170">
        <v>799.99999999999898</v>
      </c>
      <c r="I238" s="170">
        <v>0</v>
      </c>
      <c r="J238" s="170">
        <v>0</v>
      </c>
      <c r="K238" s="170">
        <v>0</v>
      </c>
      <c r="L238" s="170">
        <v>0</v>
      </c>
      <c r="M238" s="170">
        <v>0</v>
      </c>
      <c r="N238" s="170">
        <v>0</v>
      </c>
      <c r="O238" s="170">
        <v>0</v>
      </c>
      <c r="P238" s="170">
        <v>0</v>
      </c>
      <c r="Q238" s="170">
        <v>0</v>
      </c>
      <c r="R238" s="170">
        <v>0</v>
      </c>
      <c r="S238" s="170">
        <v>0</v>
      </c>
      <c r="T238" s="170">
        <v>0</v>
      </c>
      <c r="U238" s="170">
        <v>0</v>
      </c>
      <c r="V238" s="170">
        <v>0</v>
      </c>
      <c r="W238" s="170">
        <v>0</v>
      </c>
      <c r="X238" s="170">
        <v>0</v>
      </c>
      <c r="Y238" s="170">
        <v>12563.46</v>
      </c>
      <c r="Z238" s="170">
        <v>0</v>
      </c>
      <c r="AA238" s="170">
        <v>0</v>
      </c>
      <c r="AB238" s="170">
        <v>0</v>
      </c>
      <c r="AC238" s="170">
        <v>114000</v>
      </c>
      <c r="AD238" s="170">
        <v>0</v>
      </c>
      <c r="AE238" s="170">
        <v>0</v>
      </c>
      <c r="AF238" s="170">
        <v>0</v>
      </c>
      <c r="AG238" s="170">
        <v>2938.13</v>
      </c>
      <c r="AH238" s="170">
        <v>0</v>
      </c>
      <c r="AI238" s="170">
        <v>0</v>
      </c>
      <c r="AJ238" s="170">
        <v>0</v>
      </c>
      <c r="AK238" s="170">
        <v>0</v>
      </c>
      <c r="AL238" s="170">
        <v>0</v>
      </c>
      <c r="AM238" s="170">
        <v>0</v>
      </c>
      <c r="AN238" s="170">
        <v>0</v>
      </c>
      <c r="AO238" s="170">
        <v>171738</v>
      </c>
      <c r="AP238" s="170">
        <v>13363.459999999997</v>
      </c>
      <c r="AQ238" s="170">
        <v>116938.13</v>
      </c>
      <c r="AR238" s="170">
        <v>22961.26</v>
      </c>
      <c r="AS238" s="310">
        <v>302039.58999999997</v>
      </c>
      <c r="AT238" s="170">
        <v>302039.58999999997</v>
      </c>
      <c r="AU238" s="170">
        <v>0</v>
      </c>
      <c r="AV238" s="170">
        <v>185101.45999999996</v>
      </c>
      <c r="AW238" s="170">
        <v>2938.1184126984122</v>
      </c>
      <c r="AX238" s="170">
        <v>3005.6726746789163</v>
      </c>
      <c r="AY238" s="171">
        <v>-2.2475588426381365E-2</v>
      </c>
      <c r="AZ238" s="171">
        <v>7.475588426381366E-3</v>
      </c>
      <c r="BA238" s="170">
        <v>1415.5578272001874</v>
      </c>
      <c r="BB238" s="310">
        <v>303455.14782720013</v>
      </c>
      <c r="BC238" s="310">
        <v>4816.748378209526</v>
      </c>
      <c r="BD238" s="171">
        <v>-6.9406183350477768E-3</v>
      </c>
      <c r="BE238" s="170">
        <v>0</v>
      </c>
      <c r="BF238" s="170">
        <v>303455.14782720013</v>
      </c>
      <c r="BG238" s="170">
        <v>0</v>
      </c>
      <c r="BH238" s="170">
        <v>303455.14782720013</v>
      </c>
      <c r="BI238" s="311">
        <v>1014.856520549402</v>
      </c>
      <c r="BK238" s="296" t="str">
        <f t="shared" si="3"/>
        <v>404 - Bardwell CEVC Primary</v>
      </c>
    </row>
    <row r="239" spans="1:63" ht="15" x14ac:dyDescent="0.25">
      <c r="A239" s="304">
        <v>441</v>
      </c>
      <c r="B239" s="308">
        <v>142547</v>
      </c>
      <c r="C239" s="308">
        <v>9353025</v>
      </c>
      <c r="D239" s="309" t="s">
        <v>581</v>
      </c>
      <c r="E239" s="170">
        <v>537022</v>
      </c>
      <c r="F239" s="170">
        <v>0</v>
      </c>
      <c r="G239" s="170">
        <v>0</v>
      </c>
      <c r="H239" s="170">
        <v>800.00000000000068</v>
      </c>
      <c r="I239" s="170">
        <v>0</v>
      </c>
      <c r="J239" s="170">
        <v>150.91607142857143</v>
      </c>
      <c r="K239" s="170">
        <v>0</v>
      </c>
      <c r="L239" s="170">
        <v>0</v>
      </c>
      <c r="M239" s="170">
        <v>0</v>
      </c>
      <c r="N239" s="170">
        <v>0</v>
      </c>
      <c r="O239" s="170">
        <v>0</v>
      </c>
      <c r="P239" s="170">
        <v>0</v>
      </c>
      <c r="Q239" s="170">
        <v>0</v>
      </c>
      <c r="R239" s="170">
        <v>0</v>
      </c>
      <c r="S239" s="170">
        <v>0</v>
      </c>
      <c r="T239" s="170">
        <v>0</v>
      </c>
      <c r="U239" s="170">
        <v>0</v>
      </c>
      <c r="V239" s="170">
        <v>0</v>
      </c>
      <c r="W239" s="170">
        <v>0</v>
      </c>
      <c r="X239" s="170">
        <v>0</v>
      </c>
      <c r="Y239" s="170">
        <v>34290.666131666301</v>
      </c>
      <c r="Z239" s="170">
        <v>0</v>
      </c>
      <c r="AA239" s="170">
        <v>0</v>
      </c>
      <c r="AB239" s="170">
        <v>0</v>
      </c>
      <c r="AC239" s="170">
        <v>114000</v>
      </c>
      <c r="AD239" s="170">
        <v>0</v>
      </c>
      <c r="AE239" s="170">
        <v>0</v>
      </c>
      <c r="AF239" s="170">
        <v>0</v>
      </c>
      <c r="AG239" s="170">
        <v>7928.28</v>
      </c>
      <c r="AH239" s="170">
        <v>0</v>
      </c>
      <c r="AI239" s="170">
        <v>0</v>
      </c>
      <c r="AJ239" s="170">
        <v>0</v>
      </c>
      <c r="AK239" s="170">
        <v>0</v>
      </c>
      <c r="AL239" s="170">
        <v>0</v>
      </c>
      <c r="AM239" s="170">
        <v>0</v>
      </c>
      <c r="AN239" s="170">
        <v>0</v>
      </c>
      <c r="AO239" s="170">
        <v>537022</v>
      </c>
      <c r="AP239" s="170">
        <v>35241.582203094877</v>
      </c>
      <c r="AQ239" s="170">
        <v>121928.28</v>
      </c>
      <c r="AR239" s="170">
        <v>44763.924167380581</v>
      </c>
      <c r="AS239" s="310">
        <v>694191.86220309488</v>
      </c>
      <c r="AT239" s="170">
        <v>694191.86220309488</v>
      </c>
      <c r="AU239" s="170">
        <v>0</v>
      </c>
      <c r="AV239" s="170">
        <v>572263.58220309485</v>
      </c>
      <c r="AW239" s="170">
        <v>2904.8912802187556</v>
      </c>
      <c r="AX239" s="170">
        <v>2903.5833759089428</v>
      </c>
      <c r="AY239" s="171">
        <v>4.5044489531951372E-4</v>
      </c>
      <c r="AZ239" s="171">
        <v>0</v>
      </c>
      <c r="BA239" s="170">
        <v>0</v>
      </c>
      <c r="BB239" s="310">
        <v>694191.86220309488</v>
      </c>
      <c r="BC239" s="310">
        <v>3523.8165594065731</v>
      </c>
      <c r="BD239" s="171">
        <v>-9.0046988609016054E-4</v>
      </c>
      <c r="BE239" s="170">
        <v>0</v>
      </c>
      <c r="BF239" s="170">
        <v>694191.86220309488</v>
      </c>
      <c r="BG239" s="170">
        <v>0</v>
      </c>
      <c r="BH239" s="170">
        <v>694191.86220309488</v>
      </c>
      <c r="BI239" s="311">
        <v>3079.0259423025791</v>
      </c>
      <c r="BK239" s="296" t="str">
        <f t="shared" si="3"/>
        <v>441 - Great Barton Church of England Primary Academy</v>
      </c>
    </row>
    <row r="240" spans="1:63" ht="15" x14ac:dyDescent="0.25">
      <c r="A240" s="304">
        <v>492</v>
      </c>
      <c r="B240" s="308">
        <v>142554</v>
      </c>
      <c r="C240" s="308">
        <v>9353054</v>
      </c>
      <c r="D240" s="309" t="s">
        <v>580</v>
      </c>
      <c r="E240" s="170">
        <v>318942</v>
      </c>
      <c r="F240" s="170">
        <v>0</v>
      </c>
      <c r="G240" s="170">
        <v>0</v>
      </c>
      <c r="H240" s="170">
        <v>2799.9999999999986</v>
      </c>
      <c r="I240" s="170">
        <v>0</v>
      </c>
      <c r="J240" s="170">
        <v>0</v>
      </c>
      <c r="K240" s="170">
        <v>0</v>
      </c>
      <c r="L240" s="170">
        <v>0</v>
      </c>
      <c r="M240" s="170">
        <v>0</v>
      </c>
      <c r="N240" s="170">
        <v>0</v>
      </c>
      <c r="O240" s="170">
        <v>0</v>
      </c>
      <c r="P240" s="170">
        <v>0</v>
      </c>
      <c r="Q240" s="170">
        <v>0</v>
      </c>
      <c r="R240" s="170">
        <v>0</v>
      </c>
      <c r="S240" s="170">
        <v>0</v>
      </c>
      <c r="T240" s="170">
        <v>0</v>
      </c>
      <c r="U240" s="170">
        <v>0</v>
      </c>
      <c r="V240" s="170">
        <v>0</v>
      </c>
      <c r="W240" s="170">
        <v>0</v>
      </c>
      <c r="X240" s="170">
        <v>879.87804878048792</v>
      </c>
      <c r="Y240" s="170">
        <v>22940.859842297912</v>
      </c>
      <c r="Z240" s="170">
        <v>0</v>
      </c>
      <c r="AA240" s="170">
        <v>0</v>
      </c>
      <c r="AB240" s="170">
        <v>0</v>
      </c>
      <c r="AC240" s="170">
        <v>114000</v>
      </c>
      <c r="AD240" s="170">
        <v>21895.861148197582</v>
      </c>
      <c r="AE240" s="170">
        <v>0</v>
      </c>
      <c r="AF240" s="170">
        <v>0</v>
      </c>
      <c r="AG240" s="170">
        <v>11017</v>
      </c>
      <c r="AH240" s="170">
        <v>0</v>
      </c>
      <c r="AI240" s="170">
        <v>0</v>
      </c>
      <c r="AJ240" s="170">
        <v>0</v>
      </c>
      <c r="AK240" s="170">
        <v>0</v>
      </c>
      <c r="AL240" s="170">
        <v>0</v>
      </c>
      <c r="AM240" s="170">
        <v>0</v>
      </c>
      <c r="AN240" s="170">
        <v>0</v>
      </c>
      <c r="AO240" s="170">
        <v>318942</v>
      </c>
      <c r="AP240" s="170">
        <v>26620.737891078399</v>
      </c>
      <c r="AQ240" s="170">
        <v>146912.86114819758</v>
      </c>
      <c r="AR240" s="170">
        <v>34338.659842297915</v>
      </c>
      <c r="AS240" s="310">
        <v>492475.59903927601</v>
      </c>
      <c r="AT240" s="170">
        <v>492475.59903927601</v>
      </c>
      <c r="AU240" s="170">
        <v>0</v>
      </c>
      <c r="AV240" s="170">
        <v>345562.73789107846</v>
      </c>
      <c r="AW240" s="170">
        <v>2953.5276742827218</v>
      </c>
      <c r="AX240" s="170">
        <v>2959.7136028837358</v>
      </c>
      <c r="AY240" s="171">
        <v>-2.0900429673286133E-3</v>
      </c>
      <c r="AZ240" s="171">
        <v>0</v>
      </c>
      <c r="BA240" s="170">
        <v>0</v>
      </c>
      <c r="BB240" s="310">
        <v>492475.59903927601</v>
      </c>
      <c r="BC240" s="310">
        <v>4209.1931541818467</v>
      </c>
      <c r="BD240" s="171">
        <v>1.7848618589615617E-2</v>
      </c>
      <c r="BE240" s="170">
        <v>0</v>
      </c>
      <c r="BF240" s="170">
        <v>492475.59903927601</v>
      </c>
      <c r="BG240" s="170">
        <v>0</v>
      </c>
      <c r="BH240" s="170">
        <v>492475.59903927601</v>
      </c>
      <c r="BI240" s="311">
        <v>1983.0624855679494</v>
      </c>
      <c r="BK240" s="296" t="str">
        <f t="shared" si="3"/>
        <v>492 - Rattlesden C of E Primary Academy</v>
      </c>
    </row>
    <row r="241" spans="1:63" ht="15" x14ac:dyDescent="0.25">
      <c r="A241" s="304">
        <v>514</v>
      </c>
      <c r="B241" s="308">
        <v>142562</v>
      </c>
      <c r="C241" s="308">
        <v>9353062</v>
      </c>
      <c r="D241" s="309" t="s">
        <v>579</v>
      </c>
      <c r="E241" s="170">
        <v>534296</v>
      </c>
      <c r="F241" s="170">
        <v>0</v>
      </c>
      <c r="G241" s="170">
        <v>0</v>
      </c>
      <c r="H241" s="170">
        <v>3199.9999999999964</v>
      </c>
      <c r="I241" s="170">
        <v>0</v>
      </c>
      <c r="J241" s="170">
        <v>0</v>
      </c>
      <c r="K241" s="170">
        <v>0</v>
      </c>
      <c r="L241" s="170">
        <v>0</v>
      </c>
      <c r="M241" s="170">
        <v>0</v>
      </c>
      <c r="N241" s="170">
        <v>0</v>
      </c>
      <c r="O241" s="170">
        <v>0</v>
      </c>
      <c r="P241" s="170">
        <v>0</v>
      </c>
      <c r="Q241" s="170">
        <v>0</v>
      </c>
      <c r="R241" s="170">
        <v>0</v>
      </c>
      <c r="S241" s="170">
        <v>0</v>
      </c>
      <c r="T241" s="170">
        <v>0</v>
      </c>
      <c r="U241" s="170">
        <v>0</v>
      </c>
      <c r="V241" s="170">
        <v>0</v>
      </c>
      <c r="W241" s="170">
        <v>0</v>
      </c>
      <c r="X241" s="170">
        <v>0</v>
      </c>
      <c r="Y241" s="170">
        <v>33315.685814577744</v>
      </c>
      <c r="Z241" s="170">
        <v>0</v>
      </c>
      <c r="AA241" s="170">
        <v>0</v>
      </c>
      <c r="AB241" s="170">
        <v>0</v>
      </c>
      <c r="AC241" s="170">
        <v>114000</v>
      </c>
      <c r="AD241" s="170">
        <v>0</v>
      </c>
      <c r="AE241" s="170">
        <v>0</v>
      </c>
      <c r="AF241" s="170">
        <v>0</v>
      </c>
      <c r="AG241" s="170">
        <v>10178.75</v>
      </c>
      <c r="AH241" s="170">
        <v>0</v>
      </c>
      <c r="AI241" s="170">
        <v>0</v>
      </c>
      <c r="AJ241" s="170">
        <v>0</v>
      </c>
      <c r="AK241" s="170">
        <v>0</v>
      </c>
      <c r="AL241" s="170">
        <v>0</v>
      </c>
      <c r="AM241" s="170">
        <v>0</v>
      </c>
      <c r="AN241" s="170">
        <v>0</v>
      </c>
      <c r="AO241" s="170">
        <v>534296</v>
      </c>
      <c r="AP241" s="170">
        <v>36515.685814577737</v>
      </c>
      <c r="AQ241" s="170">
        <v>124178.75</v>
      </c>
      <c r="AR241" s="170">
        <v>44913.48581457774</v>
      </c>
      <c r="AS241" s="310">
        <v>694990.43581457774</v>
      </c>
      <c r="AT241" s="170">
        <v>694990.43581457774</v>
      </c>
      <c r="AU241" s="170">
        <v>0</v>
      </c>
      <c r="AV241" s="170">
        <v>570811.68581457774</v>
      </c>
      <c r="AW241" s="170">
        <v>2912.3045194621313</v>
      </c>
      <c r="AX241" s="170">
        <v>2910.0656193735886</v>
      </c>
      <c r="AY241" s="171">
        <v>7.6936412486283256E-4</v>
      </c>
      <c r="AZ241" s="171">
        <v>0</v>
      </c>
      <c r="BA241" s="170">
        <v>0</v>
      </c>
      <c r="BB241" s="310">
        <v>694990.43581457774</v>
      </c>
      <c r="BC241" s="310">
        <v>3545.8695704825395</v>
      </c>
      <c r="BD241" s="171">
        <v>-6.6372193973907034E-4</v>
      </c>
      <c r="BE241" s="170">
        <v>0</v>
      </c>
      <c r="BF241" s="170">
        <v>694990.43581457774</v>
      </c>
      <c r="BG241" s="170">
        <v>0</v>
      </c>
      <c r="BH241" s="170">
        <v>694990.43581457774</v>
      </c>
      <c r="BI241" s="311">
        <v>3070.5471252822485</v>
      </c>
      <c r="BK241" s="296" t="str">
        <f t="shared" si="3"/>
        <v>514 - Thurston CE Primary Academy</v>
      </c>
    </row>
    <row r="242" spans="1:63" ht="15" x14ac:dyDescent="0.25">
      <c r="A242" s="304">
        <v>316</v>
      </c>
      <c r="B242" s="308">
        <v>142994</v>
      </c>
      <c r="C242" s="308">
        <v>9353097</v>
      </c>
      <c r="D242" s="309" t="s">
        <v>578</v>
      </c>
      <c r="E242" s="170">
        <v>267148</v>
      </c>
      <c r="F242" s="170">
        <v>0</v>
      </c>
      <c r="G242" s="170">
        <v>0</v>
      </c>
      <c r="H242" s="170">
        <v>1200.0000000000007</v>
      </c>
      <c r="I242" s="170">
        <v>0</v>
      </c>
      <c r="J242" s="170">
        <v>1501.5000000000059</v>
      </c>
      <c r="K242" s="170">
        <v>8845.1999999999953</v>
      </c>
      <c r="L242" s="170">
        <v>1119.3000000000043</v>
      </c>
      <c r="M242" s="170">
        <v>1164.8000000000043</v>
      </c>
      <c r="N242" s="170">
        <v>0</v>
      </c>
      <c r="O242" s="170">
        <v>0</v>
      </c>
      <c r="P242" s="170">
        <v>0</v>
      </c>
      <c r="Q242" s="170">
        <v>0</v>
      </c>
      <c r="R242" s="170">
        <v>0</v>
      </c>
      <c r="S242" s="170">
        <v>0</v>
      </c>
      <c r="T242" s="170">
        <v>0</v>
      </c>
      <c r="U242" s="170">
        <v>0</v>
      </c>
      <c r="V242" s="170">
        <v>0</v>
      </c>
      <c r="W242" s="170">
        <v>0</v>
      </c>
      <c r="X242" s="170">
        <v>934.53608247422676</v>
      </c>
      <c r="Y242" s="170">
        <v>9003.4000000000087</v>
      </c>
      <c r="Z242" s="170">
        <v>0</v>
      </c>
      <c r="AA242" s="170">
        <v>0</v>
      </c>
      <c r="AB242" s="170">
        <v>0</v>
      </c>
      <c r="AC242" s="170">
        <v>114000</v>
      </c>
      <c r="AD242" s="170">
        <v>0</v>
      </c>
      <c r="AE242" s="170">
        <v>0</v>
      </c>
      <c r="AF242" s="170">
        <v>0</v>
      </c>
      <c r="AG242" s="170">
        <v>6179.39</v>
      </c>
      <c r="AH242" s="170">
        <v>0</v>
      </c>
      <c r="AI242" s="170">
        <v>0</v>
      </c>
      <c r="AJ242" s="170">
        <v>0</v>
      </c>
      <c r="AK242" s="170">
        <v>0</v>
      </c>
      <c r="AL242" s="170">
        <v>0</v>
      </c>
      <c r="AM242" s="170">
        <v>0</v>
      </c>
      <c r="AN242" s="170">
        <v>0</v>
      </c>
      <c r="AO242" s="170">
        <v>267148</v>
      </c>
      <c r="AP242" s="170">
        <v>23768.736082474246</v>
      </c>
      <c r="AQ242" s="170">
        <v>120179.39</v>
      </c>
      <c r="AR242" s="170">
        <v>25916.600000000013</v>
      </c>
      <c r="AS242" s="310">
        <v>411096.12608247425</v>
      </c>
      <c r="AT242" s="170">
        <v>411096.12608247425</v>
      </c>
      <c r="AU242" s="170">
        <v>0</v>
      </c>
      <c r="AV242" s="170">
        <v>290916.73608247424</v>
      </c>
      <c r="AW242" s="170">
        <v>2968.5381232905534</v>
      </c>
      <c r="AX242" s="170">
        <v>3166.9954363190495</v>
      </c>
      <c r="AY242" s="171">
        <v>-6.2664224505217497E-2</v>
      </c>
      <c r="AZ242" s="171">
        <v>4.7664224505217498E-2</v>
      </c>
      <c r="BA242" s="170">
        <v>14793.333385403621</v>
      </c>
      <c r="BB242" s="310">
        <v>425889.45946787787</v>
      </c>
      <c r="BC242" s="310">
        <v>4345.8108108967126</v>
      </c>
      <c r="BD242" s="171">
        <v>-2.0770738671649691E-2</v>
      </c>
      <c r="BE242" s="170">
        <v>0</v>
      </c>
      <c r="BF242" s="170">
        <v>425889.45946787787</v>
      </c>
      <c r="BG242" s="170">
        <v>0</v>
      </c>
      <c r="BH242" s="170">
        <v>425889.45946787787</v>
      </c>
      <c r="BI242" s="311">
        <v>1603.9900133712647</v>
      </c>
      <c r="BK242" s="296" t="str">
        <f t="shared" si="3"/>
        <v>316 - Nacton Church of England Primary School</v>
      </c>
    </row>
    <row r="243" spans="1:63" ht="15" x14ac:dyDescent="0.25">
      <c r="A243" s="304">
        <v>489</v>
      </c>
      <c r="B243" s="308">
        <v>143070</v>
      </c>
      <c r="C243" s="308">
        <v>9353098</v>
      </c>
      <c r="D243" s="309" t="s">
        <v>436</v>
      </c>
      <c r="E243" s="170">
        <v>179916</v>
      </c>
      <c r="F243" s="170">
        <v>0</v>
      </c>
      <c r="G243" s="170">
        <v>0</v>
      </c>
      <c r="H243" s="170">
        <v>1200.0000000000011</v>
      </c>
      <c r="I243" s="170">
        <v>0</v>
      </c>
      <c r="J243" s="170">
        <v>150.15000000000052</v>
      </c>
      <c r="K243" s="170">
        <v>491.40000000000168</v>
      </c>
      <c r="L243" s="170">
        <v>4477.1999999999989</v>
      </c>
      <c r="M243" s="170">
        <v>0</v>
      </c>
      <c r="N243" s="170">
        <v>0</v>
      </c>
      <c r="O243" s="170">
        <v>0</v>
      </c>
      <c r="P243" s="170">
        <v>0</v>
      </c>
      <c r="Q243" s="170">
        <v>0</v>
      </c>
      <c r="R243" s="170">
        <v>0</v>
      </c>
      <c r="S243" s="170">
        <v>0</v>
      </c>
      <c r="T243" s="170">
        <v>0</v>
      </c>
      <c r="U243" s="170">
        <v>0</v>
      </c>
      <c r="V243" s="170">
        <v>0</v>
      </c>
      <c r="W243" s="170">
        <v>0</v>
      </c>
      <c r="X243" s="170">
        <v>0</v>
      </c>
      <c r="Y243" s="170">
        <v>11304.710526315781</v>
      </c>
      <c r="Z243" s="170">
        <v>0</v>
      </c>
      <c r="AA243" s="170">
        <v>0</v>
      </c>
      <c r="AB243" s="170">
        <v>0</v>
      </c>
      <c r="AC243" s="170">
        <v>114000</v>
      </c>
      <c r="AD243" s="170">
        <v>0</v>
      </c>
      <c r="AE243" s="170">
        <v>0</v>
      </c>
      <c r="AF243" s="170">
        <v>0</v>
      </c>
      <c r="AG243" s="170">
        <v>7345.32</v>
      </c>
      <c r="AH243" s="170">
        <v>0</v>
      </c>
      <c r="AI243" s="170">
        <v>0</v>
      </c>
      <c r="AJ243" s="170">
        <v>0</v>
      </c>
      <c r="AK243" s="170">
        <v>0</v>
      </c>
      <c r="AL243" s="170">
        <v>0</v>
      </c>
      <c r="AM243" s="170">
        <v>0</v>
      </c>
      <c r="AN243" s="170">
        <v>0</v>
      </c>
      <c r="AO243" s="170">
        <v>179916</v>
      </c>
      <c r="AP243" s="170">
        <v>17623.460526315783</v>
      </c>
      <c r="AQ243" s="170">
        <v>121345.32</v>
      </c>
      <c r="AR243" s="170">
        <v>24461.885526315782</v>
      </c>
      <c r="AS243" s="310">
        <v>318884.78052631579</v>
      </c>
      <c r="AT243" s="170">
        <v>318884.78052631579</v>
      </c>
      <c r="AU243" s="170">
        <v>0</v>
      </c>
      <c r="AV243" s="170">
        <v>197539.46052631579</v>
      </c>
      <c r="AW243" s="170">
        <v>2993.0221291866028</v>
      </c>
      <c r="AX243" s="170">
        <v>2967.6745426414982</v>
      </c>
      <c r="AY243" s="171">
        <v>8.5412285548478531E-3</v>
      </c>
      <c r="AZ243" s="171">
        <v>-3.031228554847853E-3</v>
      </c>
      <c r="BA243" s="170">
        <v>-593.71618779989683</v>
      </c>
      <c r="BB243" s="310">
        <v>318291.06433851592</v>
      </c>
      <c r="BC243" s="310">
        <v>4822.591883916908</v>
      </c>
      <c r="BD243" s="171">
        <v>-6.5583128111957878E-3</v>
      </c>
      <c r="BE243" s="170">
        <v>0</v>
      </c>
      <c r="BF243" s="170">
        <v>318291.06433851592</v>
      </c>
      <c r="BG243" s="170">
        <v>0</v>
      </c>
      <c r="BH243" s="170">
        <v>318291.06433851592</v>
      </c>
      <c r="BI243" s="311">
        <v>1017.6832283025517</v>
      </c>
      <c r="BK243" s="296" t="str">
        <f t="shared" si="3"/>
        <v>489 - Old Newton CEVCP School</v>
      </c>
    </row>
    <row r="244" spans="1:63" ht="15" x14ac:dyDescent="0.25">
      <c r="A244" s="304">
        <v>86</v>
      </c>
      <c r="B244" s="308">
        <v>143071</v>
      </c>
      <c r="C244" s="308">
        <v>9353099</v>
      </c>
      <c r="D244" s="309" t="s">
        <v>229</v>
      </c>
      <c r="E244" s="170">
        <v>190820</v>
      </c>
      <c r="F244" s="170">
        <v>0</v>
      </c>
      <c r="G244" s="170">
        <v>0</v>
      </c>
      <c r="H244" s="170">
        <v>1200.0000000000011</v>
      </c>
      <c r="I244" s="170">
        <v>0</v>
      </c>
      <c r="J244" s="170">
        <v>300.3000000000003</v>
      </c>
      <c r="K244" s="170">
        <v>0</v>
      </c>
      <c r="L244" s="170">
        <v>1119.3000000000009</v>
      </c>
      <c r="M244" s="170">
        <v>0</v>
      </c>
      <c r="N244" s="170">
        <v>0</v>
      </c>
      <c r="O244" s="170">
        <v>0</v>
      </c>
      <c r="P244" s="170">
        <v>0</v>
      </c>
      <c r="Q244" s="170">
        <v>0</v>
      </c>
      <c r="R244" s="170">
        <v>0</v>
      </c>
      <c r="S244" s="170">
        <v>0</v>
      </c>
      <c r="T244" s="170">
        <v>0</v>
      </c>
      <c r="U244" s="170">
        <v>0</v>
      </c>
      <c r="V244" s="170">
        <v>0</v>
      </c>
      <c r="W244" s="170">
        <v>0</v>
      </c>
      <c r="X244" s="170">
        <v>0</v>
      </c>
      <c r="Y244" s="170">
        <v>13232.926229508197</v>
      </c>
      <c r="Z244" s="170">
        <v>0</v>
      </c>
      <c r="AA244" s="170">
        <v>0</v>
      </c>
      <c r="AB244" s="170">
        <v>0</v>
      </c>
      <c r="AC244" s="170">
        <v>114000</v>
      </c>
      <c r="AD244" s="170">
        <v>0</v>
      </c>
      <c r="AE244" s="170">
        <v>0</v>
      </c>
      <c r="AF244" s="170">
        <v>1000</v>
      </c>
      <c r="AG244" s="170">
        <v>3357.86</v>
      </c>
      <c r="AH244" s="170">
        <v>0</v>
      </c>
      <c r="AI244" s="170">
        <v>0</v>
      </c>
      <c r="AJ244" s="170">
        <v>0</v>
      </c>
      <c r="AK244" s="170">
        <v>0</v>
      </c>
      <c r="AL244" s="170">
        <v>0</v>
      </c>
      <c r="AM244" s="170">
        <v>0</v>
      </c>
      <c r="AN244" s="170">
        <v>0</v>
      </c>
      <c r="AO244" s="170">
        <v>190820</v>
      </c>
      <c r="AP244" s="170">
        <v>15852.526229508199</v>
      </c>
      <c r="AQ244" s="170">
        <v>118357.86</v>
      </c>
      <c r="AR244" s="170">
        <v>24540.526229508199</v>
      </c>
      <c r="AS244" s="310">
        <v>325030.38622950821</v>
      </c>
      <c r="AT244" s="170">
        <v>325030.38622950815</v>
      </c>
      <c r="AU244" s="170">
        <v>0</v>
      </c>
      <c r="AV244" s="170">
        <v>207672.52622950822</v>
      </c>
      <c r="AW244" s="170">
        <v>2966.7503747072601</v>
      </c>
      <c r="AX244" s="170">
        <v>2965.8288897720631</v>
      </c>
      <c r="AY244" s="171">
        <v>3.1070064034200107E-4</v>
      </c>
      <c r="AZ244" s="171">
        <v>0</v>
      </c>
      <c r="BA244" s="170">
        <v>0</v>
      </c>
      <c r="BB244" s="310">
        <v>325030.38622950821</v>
      </c>
      <c r="BC244" s="310">
        <v>4643.2912318501176</v>
      </c>
      <c r="BD244" s="171">
        <v>-1.399203775776281E-2</v>
      </c>
      <c r="BE244" s="170">
        <v>0</v>
      </c>
      <c r="BF244" s="170">
        <v>325030.38622950821</v>
      </c>
      <c r="BG244" s="170">
        <v>0</v>
      </c>
      <c r="BH244" s="170">
        <v>325030.38622950821</v>
      </c>
      <c r="BI244" s="311">
        <v>1063.9910954997081</v>
      </c>
      <c r="BK244" s="296" t="str">
        <f t="shared" si="3"/>
        <v>86 - Palgrave CEVCP School</v>
      </c>
    </row>
    <row r="245" spans="1:63" ht="15" x14ac:dyDescent="0.25">
      <c r="A245" s="304">
        <v>325</v>
      </c>
      <c r="B245" s="308">
        <v>142595</v>
      </c>
      <c r="C245" s="308">
        <v>9353115</v>
      </c>
      <c r="D245" s="309" t="s">
        <v>577</v>
      </c>
      <c r="E245" s="170">
        <v>275326</v>
      </c>
      <c r="F245" s="170">
        <v>0</v>
      </c>
      <c r="G245" s="170">
        <v>0</v>
      </c>
      <c r="H245" s="170">
        <v>1599.9999999999998</v>
      </c>
      <c r="I245" s="170">
        <v>0</v>
      </c>
      <c r="J245" s="170">
        <v>758.25750000000016</v>
      </c>
      <c r="K245" s="170">
        <v>2481.5700000000006</v>
      </c>
      <c r="L245" s="170">
        <v>1130.4929999999999</v>
      </c>
      <c r="M245" s="170">
        <v>0</v>
      </c>
      <c r="N245" s="170">
        <v>0</v>
      </c>
      <c r="O245" s="170">
        <v>0</v>
      </c>
      <c r="P245" s="170">
        <v>0</v>
      </c>
      <c r="Q245" s="170">
        <v>0</v>
      </c>
      <c r="R245" s="170">
        <v>0</v>
      </c>
      <c r="S245" s="170">
        <v>0</v>
      </c>
      <c r="T245" s="170">
        <v>0</v>
      </c>
      <c r="U245" s="170">
        <v>0</v>
      </c>
      <c r="V245" s="170">
        <v>0</v>
      </c>
      <c r="W245" s="170">
        <v>0</v>
      </c>
      <c r="X245" s="170">
        <v>0</v>
      </c>
      <c r="Y245" s="170">
        <v>11938.548275862071</v>
      </c>
      <c r="Z245" s="170">
        <v>0</v>
      </c>
      <c r="AA245" s="170">
        <v>0</v>
      </c>
      <c r="AB245" s="170">
        <v>0</v>
      </c>
      <c r="AC245" s="170">
        <v>114000</v>
      </c>
      <c r="AD245" s="170">
        <v>0</v>
      </c>
      <c r="AE245" s="170">
        <v>0</v>
      </c>
      <c r="AF245" s="170">
        <v>0</v>
      </c>
      <c r="AG245" s="170">
        <v>5479.84</v>
      </c>
      <c r="AH245" s="170">
        <v>0</v>
      </c>
      <c r="AI245" s="170">
        <v>0</v>
      </c>
      <c r="AJ245" s="170">
        <v>0</v>
      </c>
      <c r="AK245" s="170">
        <v>0</v>
      </c>
      <c r="AL245" s="170">
        <v>0</v>
      </c>
      <c r="AM245" s="170">
        <v>0</v>
      </c>
      <c r="AN245" s="170">
        <v>0</v>
      </c>
      <c r="AO245" s="170">
        <v>275326</v>
      </c>
      <c r="AP245" s="170">
        <v>17908.868775862073</v>
      </c>
      <c r="AQ245" s="170">
        <v>119479.84</v>
      </c>
      <c r="AR245" s="170">
        <v>24921.508525862071</v>
      </c>
      <c r="AS245" s="310">
        <v>412714.70877586212</v>
      </c>
      <c r="AT245" s="170">
        <v>412714.70877586212</v>
      </c>
      <c r="AU245" s="170">
        <v>0</v>
      </c>
      <c r="AV245" s="170">
        <v>293234.86877586209</v>
      </c>
      <c r="AW245" s="170">
        <v>2903.3155324342783</v>
      </c>
      <c r="AX245" s="170">
        <v>2906.3640452792906</v>
      </c>
      <c r="AY245" s="171">
        <v>-1.0489094956854699E-3</v>
      </c>
      <c r="AZ245" s="171">
        <v>0</v>
      </c>
      <c r="BA245" s="170">
        <v>0</v>
      </c>
      <c r="BB245" s="310">
        <v>412714.70877586212</v>
      </c>
      <c r="BC245" s="310">
        <v>4086.2842453055655</v>
      </c>
      <c r="BD245" s="171">
        <v>6.0869720083362999E-3</v>
      </c>
      <c r="BE245" s="170">
        <v>0</v>
      </c>
      <c r="BF245" s="170">
        <v>412714.70877586212</v>
      </c>
      <c r="BG245" s="170">
        <v>0</v>
      </c>
      <c r="BH245" s="170">
        <v>412714.70877586212</v>
      </c>
      <c r="BI245" s="311">
        <v>1609.9867456744569</v>
      </c>
      <c r="BK245" s="296" t="str">
        <f t="shared" si="3"/>
        <v>325 - Sproughton Church of England Primary School</v>
      </c>
    </row>
    <row r="246" spans="1:63" ht="15" x14ac:dyDescent="0.25">
      <c r="A246" s="304">
        <v>38</v>
      </c>
      <c r="B246" s="308">
        <v>143065</v>
      </c>
      <c r="C246" s="308">
        <v>9353116</v>
      </c>
      <c r="D246" s="309" t="s">
        <v>576</v>
      </c>
      <c r="E246" s="170">
        <v>329846</v>
      </c>
      <c r="F246" s="170">
        <v>0</v>
      </c>
      <c r="G246" s="170">
        <v>0</v>
      </c>
      <c r="H246" s="170">
        <v>2399.9999999999982</v>
      </c>
      <c r="I246" s="170">
        <v>0</v>
      </c>
      <c r="J246" s="170">
        <v>0</v>
      </c>
      <c r="K246" s="170">
        <v>0</v>
      </c>
      <c r="L246" s="170">
        <v>0</v>
      </c>
      <c r="M246" s="170">
        <v>0</v>
      </c>
      <c r="N246" s="170">
        <v>0</v>
      </c>
      <c r="O246" s="170">
        <v>0</v>
      </c>
      <c r="P246" s="170">
        <v>0</v>
      </c>
      <c r="Q246" s="170">
        <v>0</v>
      </c>
      <c r="R246" s="170">
        <v>0</v>
      </c>
      <c r="S246" s="170">
        <v>0</v>
      </c>
      <c r="T246" s="170">
        <v>0</v>
      </c>
      <c r="U246" s="170">
        <v>0</v>
      </c>
      <c r="V246" s="170">
        <v>0</v>
      </c>
      <c r="W246" s="170">
        <v>0</v>
      </c>
      <c r="X246" s="170">
        <v>0</v>
      </c>
      <c r="Y246" s="170">
        <v>19837.531104272715</v>
      </c>
      <c r="Z246" s="170">
        <v>0</v>
      </c>
      <c r="AA246" s="170">
        <v>0</v>
      </c>
      <c r="AB246" s="170">
        <v>0</v>
      </c>
      <c r="AC246" s="170">
        <v>114000</v>
      </c>
      <c r="AD246" s="170">
        <v>19225.634178905206</v>
      </c>
      <c r="AE246" s="170">
        <v>0</v>
      </c>
      <c r="AF246" s="170">
        <v>0</v>
      </c>
      <c r="AG246" s="170">
        <v>12573.75</v>
      </c>
      <c r="AH246" s="170">
        <v>0</v>
      </c>
      <c r="AI246" s="170">
        <v>0</v>
      </c>
      <c r="AJ246" s="170">
        <v>0</v>
      </c>
      <c r="AK246" s="170">
        <v>0</v>
      </c>
      <c r="AL246" s="170">
        <v>0</v>
      </c>
      <c r="AM246" s="170">
        <v>0</v>
      </c>
      <c r="AN246" s="170">
        <v>0</v>
      </c>
      <c r="AO246" s="170">
        <v>329846</v>
      </c>
      <c r="AP246" s="170">
        <v>22237.531104272712</v>
      </c>
      <c r="AQ246" s="170">
        <v>145799.38417890519</v>
      </c>
      <c r="AR246" s="170">
        <v>31035.331104272715</v>
      </c>
      <c r="AS246" s="310">
        <v>497882.91528317786</v>
      </c>
      <c r="AT246" s="170">
        <v>497882.91528317786</v>
      </c>
      <c r="AU246" s="170">
        <v>0</v>
      </c>
      <c r="AV246" s="170">
        <v>352083.5311042727</v>
      </c>
      <c r="AW246" s="170">
        <v>2909.7812487956421</v>
      </c>
      <c r="AX246" s="170">
        <v>2842.4437070264353</v>
      </c>
      <c r="AY246" s="171">
        <v>2.3690017713543617E-2</v>
      </c>
      <c r="AZ246" s="171">
        <v>-1.8180017713543616E-2</v>
      </c>
      <c r="BA246" s="170">
        <v>-6252.7569101624322</v>
      </c>
      <c r="BB246" s="310">
        <v>491630.15837301541</v>
      </c>
      <c r="BC246" s="310">
        <v>4063.0591601075653</v>
      </c>
      <c r="BD246" s="171">
        <v>-3.246295943921762E-2</v>
      </c>
      <c r="BE246" s="170">
        <v>0</v>
      </c>
      <c r="BF246" s="170">
        <v>491630.15837301541</v>
      </c>
      <c r="BG246" s="170">
        <v>0</v>
      </c>
      <c r="BH246" s="170">
        <v>491630.15837301541</v>
      </c>
      <c r="BI246" s="311">
        <v>1634.5618552132951</v>
      </c>
      <c r="BK246" s="296" t="str">
        <f t="shared" si="3"/>
        <v>38 - Gislingham CEVC Primary School</v>
      </c>
    </row>
    <row r="247" spans="1:63" ht="15" x14ac:dyDescent="0.25">
      <c r="A247" s="304">
        <v>240</v>
      </c>
      <c r="B247" s="308">
        <v>142597</v>
      </c>
      <c r="C247" s="308">
        <v>9353302</v>
      </c>
      <c r="D247" s="309" t="s">
        <v>575</v>
      </c>
      <c r="E247" s="170">
        <v>408900</v>
      </c>
      <c r="F247" s="170">
        <v>0</v>
      </c>
      <c r="G247" s="170">
        <v>0</v>
      </c>
      <c r="H247" s="170">
        <v>5599.9999999999982</v>
      </c>
      <c r="I247" s="170">
        <v>0</v>
      </c>
      <c r="J247" s="170">
        <v>9159.1500000000069</v>
      </c>
      <c r="K247" s="170">
        <v>0</v>
      </c>
      <c r="L247" s="170">
        <v>0</v>
      </c>
      <c r="M247" s="170">
        <v>0</v>
      </c>
      <c r="N247" s="170">
        <v>1242.1500000000005</v>
      </c>
      <c r="O247" s="170">
        <v>0</v>
      </c>
      <c r="P247" s="170">
        <v>0</v>
      </c>
      <c r="Q247" s="170">
        <v>0</v>
      </c>
      <c r="R247" s="170">
        <v>0</v>
      </c>
      <c r="S247" s="170">
        <v>0</v>
      </c>
      <c r="T247" s="170">
        <v>0</v>
      </c>
      <c r="U247" s="170">
        <v>0</v>
      </c>
      <c r="V247" s="170">
        <v>1814.5161290322585</v>
      </c>
      <c r="W247" s="170">
        <v>0</v>
      </c>
      <c r="X247" s="170">
        <v>0</v>
      </c>
      <c r="Y247" s="170">
        <v>31265.14096859757</v>
      </c>
      <c r="Z247" s="170">
        <v>0</v>
      </c>
      <c r="AA247" s="170">
        <v>0</v>
      </c>
      <c r="AB247" s="170">
        <v>0</v>
      </c>
      <c r="AC247" s="170">
        <v>114000</v>
      </c>
      <c r="AD247" s="170">
        <v>0</v>
      </c>
      <c r="AE247" s="170">
        <v>0</v>
      </c>
      <c r="AF247" s="170">
        <v>0</v>
      </c>
      <c r="AG247" s="170">
        <v>2131.5500000000002</v>
      </c>
      <c r="AH247" s="170">
        <v>0</v>
      </c>
      <c r="AI247" s="170">
        <v>0</v>
      </c>
      <c r="AJ247" s="170">
        <v>0</v>
      </c>
      <c r="AK247" s="170">
        <v>0</v>
      </c>
      <c r="AL247" s="170">
        <v>0</v>
      </c>
      <c r="AM247" s="170">
        <v>0</v>
      </c>
      <c r="AN247" s="170">
        <v>0</v>
      </c>
      <c r="AO247" s="170">
        <v>408900</v>
      </c>
      <c r="AP247" s="170">
        <v>49080.957097629835</v>
      </c>
      <c r="AQ247" s="170">
        <v>116131.55</v>
      </c>
      <c r="AR247" s="170">
        <v>49263.590968597578</v>
      </c>
      <c r="AS247" s="310">
        <v>574112.50709762983</v>
      </c>
      <c r="AT247" s="170">
        <v>574112.50709762983</v>
      </c>
      <c r="AU247" s="170">
        <v>0</v>
      </c>
      <c r="AV247" s="170">
        <v>457980.95709762984</v>
      </c>
      <c r="AW247" s="170">
        <v>3053.2063806508654</v>
      </c>
      <c r="AX247" s="170">
        <v>3023.1993188137858</v>
      </c>
      <c r="AY247" s="171">
        <v>9.9255982396997573E-3</v>
      </c>
      <c r="AZ247" s="171">
        <v>-4.4155982396997572E-3</v>
      </c>
      <c r="BA247" s="170">
        <v>-2002.3850385623487</v>
      </c>
      <c r="BB247" s="310">
        <v>572110.12205906748</v>
      </c>
      <c r="BC247" s="310">
        <v>3814.0674803937832</v>
      </c>
      <c r="BD247" s="171">
        <v>1.3928372699401059E-3</v>
      </c>
      <c r="BE247" s="170">
        <v>0</v>
      </c>
      <c r="BF247" s="170">
        <v>572110.12205906748</v>
      </c>
      <c r="BG247" s="170">
        <v>0</v>
      </c>
      <c r="BH247" s="170">
        <v>572110.12205906748</v>
      </c>
      <c r="BI247" s="311">
        <v>2408.3894591182893</v>
      </c>
      <c r="BK247" s="296" t="str">
        <f t="shared" si="3"/>
        <v>240 - St Mary's Church of England Primary School</v>
      </c>
    </row>
    <row r="248" spans="1:63" ht="15" x14ac:dyDescent="0.25">
      <c r="A248" s="304">
        <v>437</v>
      </c>
      <c r="B248" s="308">
        <v>139149</v>
      </c>
      <c r="C248" s="308">
        <v>9353312</v>
      </c>
      <c r="D248" s="309" t="s">
        <v>574</v>
      </c>
      <c r="E248" s="170">
        <v>218080</v>
      </c>
      <c r="F248" s="170">
        <v>0</v>
      </c>
      <c r="G248" s="170">
        <v>0</v>
      </c>
      <c r="H248" s="170">
        <v>4000</v>
      </c>
      <c r="I248" s="170">
        <v>0</v>
      </c>
      <c r="J248" s="170">
        <v>750.75</v>
      </c>
      <c r="K248" s="170">
        <v>2457</v>
      </c>
      <c r="L248" s="170">
        <v>10073.699999999999</v>
      </c>
      <c r="M248" s="170">
        <v>0</v>
      </c>
      <c r="N248" s="170">
        <v>2484.3000000000002</v>
      </c>
      <c r="O248" s="170">
        <v>0</v>
      </c>
      <c r="P248" s="170">
        <v>0</v>
      </c>
      <c r="Q248" s="170">
        <v>0</v>
      </c>
      <c r="R248" s="170">
        <v>0</v>
      </c>
      <c r="S248" s="170">
        <v>0</v>
      </c>
      <c r="T248" s="170">
        <v>0</v>
      </c>
      <c r="U248" s="170">
        <v>0</v>
      </c>
      <c r="V248" s="170">
        <v>0</v>
      </c>
      <c r="W248" s="170">
        <v>0</v>
      </c>
      <c r="X248" s="170">
        <v>0</v>
      </c>
      <c r="Y248" s="170">
        <v>9103.991144754702</v>
      </c>
      <c r="Z248" s="170">
        <v>0</v>
      </c>
      <c r="AA248" s="170">
        <v>0</v>
      </c>
      <c r="AB248" s="170">
        <v>0</v>
      </c>
      <c r="AC248" s="170">
        <v>114000</v>
      </c>
      <c r="AD248" s="170">
        <v>46595.460614152194</v>
      </c>
      <c r="AE248" s="170">
        <v>0</v>
      </c>
      <c r="AF248" s="170">
        <v>0</v>
      </c>
      <c r="AG248" s="170">
        <v>855.26</v>
      </c>
      <c r="AH248" s="170">
        <v>0</v>
      </c>
      <c r="AI248" s="170">
        <v>0</v>
      </c>
      <c r="AJ248" s="170">
        <v>0</v>
      </c>
      <c r="AK248" s="170">
        <v>0</v>
      </c>
      <c r="AL248" s="170">
        <v>0</v>
      </c>
      <c r="AM248" s="170">
        <v>0</v>
      </c>
      <c r="AN248" s="170">
        <v>0</v>
      </c>
      <c r="AO248" s="170">
        <v>218080</v>
      </c>
      <c r="AP248" s="170">
        <v>28869.741144754698</v>
      </c>
      <c r="AQ248" s="170">
        <v>161450.7206141522</v>
      </c>
      <c r="AR248" s="170">
        <v>28984.666144754698</v>
      </c>
      <c r="AS248" s="310">
        <v>408400.46175890689</v>
      </c>
      <c r="AT248" s="170">
        <v>408400.46175890689</v>
      </c>
      <c r="AU248" s="170">
        <v>0</v>
      </c>
      <c r="AV248" s="170">
        <v>246949.74114475469</v>
      </c>
      <c r="AW248" s="170">
        <v>3086.8717643094337</v>
      </c>
      <c r="AX248" s="170">
        <v>2729.6627171384375</v>
      </c>
      <c r="AY248" s="171">
        <v>0.13086197240714997</v>
      </c>
      <c r="AZ248" s="171">
        <v>-0.12535197240714999</v>
      </c>
      <c r="BA248" s="170">
        <v>-27373.488447965079</v>
      </c>
      <c r="BB248" s="310">
        <v>381026.97331094183</v>
      </c>
      <c r="BC248" s="310">
        <v>4762.8371663867729</v>
      </c>
      <c r="BD248" s="171">
        <v>3.1014805446760718E-5</v>
      </c>
      <c r="BE248" s="170">
        <v>0</v>
      </c>
      <c r="BF248" s="170">
        <v>381026.97331094183</v>
      </c>
      <c r="BG248" s="170">
        <v>0</v>
      </c>
      <c r="BH248" s="170">
        <v>381026.97331094183</v>
      </c>
      <c r="BI248" s="311">
        <v>1152.0782147728678</v>
      </c>
      <c r="BK248" s="296" t="str">
        <f t="shared" si="3"/>
        <v>437 - Elveden Primary</v>
      </c>
    </row>
    <row r="249" spans="1:63" ht="15" x14ac:dyDescent="0.25">
      <c r="A249" s="304">
        <v>472</v>
      </c>
      <c r="B249" s="308">
        <v>137419</v>
      </c>
      <c r="C249" s="308">
        <v>9353314</v>
      </c>
      <c r="D249" s="309" t="s">
        <v>573</v>
      </c>
      <c r="E249" s="170">
        <v>1144920</v>
      </c>
      <c r="F249" s="170">
        <v>0</v>
      </c>
      <c r="G249" s="170">
        <v>0</v>
      </c>
      <c r="H249" s="170">
        <v>17199.999999999938</v>
      </c>
      <c r="I249" s="170">
        <v>0</v>
      </c>
      <c r="J249" s="170">
        <v>150.50835322195738</v>
      </c>
      <c r="K249" s="170">
        <v>0</v>
      </c>
      <c r="L249" s="170">
        <v>49366.739856801738</v>
      </c>
      <c r="M249" s="170">
        <v>0</v>
      </c>
      <c r="N249" s="170">
        <v>0</v>
      </c>
      <c r="O249" s="170">
        <v>0</v>
      </c>
      <c r="P249" s="170">
        <v>0</v>
      </c>
      <c r="Q249" s="170">
        <v>0</v>
      </c>
      <c r="R249" s="170">
        <v>0</v>
      </c>
      <c r="S249" s="170">
        <v>0</v>
      </c>
      <c r="T249" s="170">
        <v>0</v>
      </c>
      <c r="U249" s="170">
        <v>0</v>
      </c>
      <c r="V249" s="170">
        <v>0</v>
      </c>
      <c r="W249" s="170">
        <v>0</v>
      </c>
      <c r="X249" s="170">
        <v>3762.7118644067796</v>
      </c>
      <c r="Y249" s="170">
        <v>81517.050974191443</v>
      </c>
      <c r="Z249" s="170">
        <v>0</v>
      </c>
      <c r="AA249" s="170">
        <v>0</v>
      </c>
      <c r="AB249" s="170">
        <v>0</v>
      </c>
      <c r="AC249" s="170">
        <v>114000</v>
      </c>
      <c r="AD249" s="170">
        <v>0</v>
      </c>
      <c r="AE249" s="170">
        <v>0</v>
      </c>
      <c r="AF249" s="170">
        <v>0</v>
      </c>
      <c r="AG249" s="170">
        <v>4418.8500000000004</v>
      </c>
      <c r="AH249" s="170">
        <v>0</v>
      </c>
      <c r="AI249" s="170">
        <v>0</v>
      </c>
      <c r="AJ249" s="170">
        <v>0</v>
      </c>
      <c r="AK249" s="170">
        <v>0</v>
      </c>
      <c r="AL249" s="170">
        <v>0</v>
      </c>
      <c r="AM249" s="170">
        <v>0</v>
      </c>
      <c r="AN249" s="170">
        <v>0</v>
      </c>
      <c r="AO249" s="170">
        <v>1144920</v>
      </c>
      <c r="AP249" s="170">
        <v>151997.01104862185</v>
      </c>
      <c r="AQ249" s="170">
        <v>118418.85</v>
      </c>
      <c r="AR249" s="170">
        <v>124873.47507920327</v>
      </c>
      <c r="AS249" s="310">
        <v>1415335.8610486221</v>
      </c>
      <c r="AT249" s="170">
        <v>1415335.8610486218</v>
      </c>
      <c r="AU249" s="170">
        <v>0</v>
      </c>
      <c r="AV249" s="170">
        <v>1296917.011048622</v>
      </c>
      <c r="AW249" s="170">
        <v>3087.8976453538617</v>
      </c>
      <c r="AX249" s="170">
        <v>3094.1445111933654</v>
      </c>
      <c r="AY249" s="171">
        <v>-2.0189315065618496E-3</v>
      </c>
      <c r="AZ249" s="171">
        <v>0</v>
      </c>
      <c r="BA249" s="170">
        <v>0</v>
      </c>
      <c r="BB249" s="310">
        <v>1415335.8610486221</v>
      </c>
      <c r="BC249" s="310">
        <v>3369.847288211005</v>
      </c>
      <c r="BD249" s="171">
        <v>-7.9917456501650275E-3</v>
      </c>
      <c r="BE249" s="170">
        <v>0</v>
      </c>
      <c r="BF249" s="170">
        <v>1415335.8610486221</v>
      </c>
      <c r="BG249" s="170">
        <v>0</v>
      </c>
      <c r="BH249" s="170">
        <v>1415335.8610486221</v>
      </c>
      <c r="BI249" s="311">
        <v>6758.0892659466208</v>
      </c>
      <c r="BK249" s="296" t="str">
        <f t="shared" si="3"/>
        <v>472 - St Mary's CofE Academy</v>
      </c>
    </row>
    <row r="250" spans="1:63" ht="15" x14ac:dyDescent="0.25">
      <c r="A250" s="304">
        <v>487</v>
      </c>
      <c r="B250" s="308">
        <v>139448</v>
      </c>
      <c r="C250" s="308">
        <v>9353318</v>
      </c>
      <c r="D250" s="309" t="s">
        <v>572</v>
      </c>
      <c r="E250" s="170">
        <v>839608</v>
      </c>
      <c r="F250" s="170">
        <v>0</v>
      </c>
      <c r="G250" s="170">
        <v>0</v>
      </c>
      <c r="H250" s="170">
        <v>4800.0000000000045</v>
      </c>
      <c r="I250" s="170">
        <v>0</v>
      </c>
      <c r="J250" s="170">
        <v>9009.0000000000091</v>
      </c>
      <c r="K250" s="170">
        <v>0</v>
      </c>
      <c r="L250" s="170">
        <v>1119.3000000000011</v>
      </c>
      <c r="M250" s="170">
        <v>0</v>
      </c>
      <c r="N250" s="170">
        <v>0</v>
      </c>
      <c r="O250" s="170">
        <v>0</v>
      </c>
      <c r="P250" s="170">
        <v>0</v>
      </c>
      <c r="Q250" s="170">
        <v>0</v>
      </c>
      <c r="R250" s="170">
        <v>0</v>
      </c>
      <c r="S250" s="170">
        <v>0</v>
      </c>
      <c r="T250" s="170">
        <v>0</v>
      </c>
      <c r="U250" s="170">
        <v>0</v>
      </c>
      <c r="V250" s="170">
        <v>27894.339622641492</v>
      </c>
      <c r="W250" s="170">
        <v>0</v>
      </c>
      <c r="X250" s="170">
        <v>0</v>
      </c>
      <c r="Y250" s="170">
        <v>44112.332191582012</v>
      </c>
      <c r="Z250" s="170">
        <v>0</v>
      </c>
      <c r="AA250" s="170">
        <v>0</v>
      </c>
      <c r="AB250" s="170">
        <v>0</v>
      </c>
      <c r="AC250" s="170">
        <v>114000</v>
      </c>
      <c r="AD250" s="170">
        <v>0</v>
      </c>
      <c r="AE250" s="170">
        <v>0</v>
      </c>
      <c r="AF250" s="170">
        <v>0</v>
      </c>
      <c r="AG250" s="170">
        <v>4989.0200000000004</v>
      </c>
      <c r="AH250" s="170">
        <v>0</v>
      </c>
      <c r="AI250" s="170">
        <v>0</v>
      </c>
      <c r="AJ250" s="170">
        <v>0</v>
      </c>
      <c r="AK250" s="170">
        <v>0</v>
      </c>
      <c r="AL250" s="170">
        <v>0</v>
      </c>
      <c r="AM250" s="170">
        <v>0</v>
      </c>
      <c r="AN250" s="170">
        <v>0</v>
      </c>
      <c r="AO250" s="170">
        <v>839608</v>
      </c>
      <c r="AP250" s="170">
        <v>86934.971814223522</v>
      </c>
      <c r="AQ250" s="170">
        <v>118989.02</v>
      </c>
      <c r="AR250" s="170">
        <v>61574.282191582024</v>
      </c>
      <c r="AS250" s="310">
        <v>1045531.9918142236</v>
      </c>
      <c r="AT250" s="170">
        <v>1045531.9918142236</v>
      </c>
      <c r="AU250" s="170">
        <v>0</v>
      </c>
      <c r="AV250" s="170">
        <v>926542.97181422357</v>
      </c>
      <c r="AW250" s="170">
        <v>3008.2564019942324</v>
      </c>
      <c r="AX250" s="170">
        <v>3036.8480036748588</v>
      </c>
      <c r="AY250" s="171">
        <v>-9.4148938787940485E-3</v>
      </c>
      <c r="AZ250" s="171">
        <v>0</v>
      </c>
      <c r="BA250" s="170">
        <v>0</v>
      </c>
      <c r="BB250" s="310">
        <v>1045531.9918142236</v>
      </c>
      <c r="BC250" s="310">
        <v>3394.5843890072192</v>
      </c>
      <c r="BD250" s="171">
        <v>-1.9232831167781961E-2</v>
      </c>
      <c r="BE250" s="170">
        <v>0</v>
      </c>
      <c r="BF250" s="170">
        <v>1045531.9918142236</v>
      </c>
      <c r="BG250" s="170">
        <v>0</v>
      </c>
      <c r="BH250" s="170">
        <v>1045531.9918142236</v>
      </c>
      <c r="BI250" s="311">
        <v>4678.3089269412712</v>
      </c>
      <c r="BK250" s="296" t="str">
        <f t="shared" si="3"/>
        <v>487 - St Louis RCVAP School</v>
      </c>
    </row>
    <row r="251" spans="1:63" ht="15" x14ac:dyDescent="0.25">
      <c r="A251" s="304">
        <v>344</v>
      </c>
      <c r="B251" s="308">
        <v>142598</v>
      </c>
      <c r="C251" s="308">
        <v>9353328</v>
      </c>
      <c r="D251" s="309" t="s">
        <v>571</v>
      </c>
      <c r="E251" s="170">
        <v>564282</v>
      </c>
      <c r="F251" s="170">
        <v>0</v>
      </c>
      <c r="G251" s="170">
        <v>0</v>
      </c>
      <c r="H251" s="170">
        <v>2799.9999999999964</v>
      </c>
      <c r="I251" s="170">
        <v>0</v>
      </c>
      <c r="J251" s="170">
        <v>4204.2000000000062</v>
      </c>
      <c r="K251" s="170">
        <v>0</v>
      </c>
      <c r="L251" s="170">
        <v>1119.3000000000011</v>
      </c>
      <c r="M251" s="170">
        <v>0</v>
      </c>
      <c r="N251" s="170">
        <v>0</v>
      </c>
      <c r="O251" s="170">
        <v>0</v>
      </c>
      <c r="P251" s="170">
        <v>0</v>
      </c>
      <c r="Q251" s="170">
        <v>0</v>
      </c>
      <c r="R251" s="170">
        <v>0</v>
      </c>
      <c r="S251" s="170">
        <v>0</v>
      </c>
      <c r="T251" s="170">
        <v>0</v>
      </c>
      <c r="U251" s="170">
        <v>0</v>
      </c>
      <c r="V251" s="170">
        <v>3488.7640449438277</v>
      </c>
      <c r="W251" s="170">
        <v>0</v>
      </c>
      <c r="X251" s="170">
        <v>0</v>
      </c>
      <c r="Y251" s="170">
        <v>21475.536592480552</v>
      </c>
      <c r="Z251" s="170">
        <v>0</v>
      </c>
      <c r="AA251" s="170">
        <v>0</v>
      </c>
      <c r="AB251" s="170">
        <v>0</v>
      </c>
      <c r="AC251" s="170">
        <v>114000</v>
      </c>
      <c r="AD251" s="170">
        <v>0</v>
      </c>
      <c r="AE251" s="170">
        <v>0</v>
      </c>
      <c r="AF251" s="170">
        <v>0</v>
      </c>
      <c r="AG251" s="170">
        <v>2059.6999999999998</v>
      </c>
      <c r="AH251" s="170">
        <v>0</v>
      </c>
      <c r="AI251" s="170">
        <v>0</v>
      </c>
      <c r="AJ251" s="170">
        <v>0</v>
      </c>
      <c r="AK251" s="170">
        <v>0</v>
      </c>
      <c r="AL251" s="170">
        <v>0</v>
      </c>
      <c r="AM251" s="170">
        <v>0</v>
      </c>
      <c r="AN251" s="170">
        <v>0</v>
      </c>
      <c r="AO251" s="170">
        <v>564282</v>
      </c>
      <c r="AP251" s="170">
        <v>33087.800637424385</v>
      </c>
      <c r="AQ251" s="170">
        <v>116059.7</v>
      </c>
      <c r="AR251" s="170">
        <v>35535.086592480555</v>
      </c>
      <c r="AS251" s="310">
        <v>713429.50063742429</v>
      </c>
      <c r="AT251" s="170">
        <v>713429.50063742441</v>
      </c>
      <c r="AU251" s="170">
        <v>0</v>
      </c>
      <c r="AV251" s="170">
        <v>597369.80063742434</v>
      </c>
      <c r="AW251" s="170">
        <v>2885.8444475237893</v>
      </c>
      <c r="AX251" s="170">
        <v>2895.6238331911004</v>
      </c>
      <c r="AY251" s="171">
        <v>-3.3772983752982139E-3</v>
      </c>
      <c r="AZ251" s="171">
        <v>0</v>
      </c>
      <c r="BA251" s="170">
        <v>0</v>
      </c>
      <c r="BB251" s="310">
        <v>713429.50063742429</v>
      </c>
      <c r="BC251" s="310">
        <v>3446.5193267508421</v>
      </c>
      <c r="BD251" s="171">
        <v>-7.3243708510608574E-3</v>
      </c>
      <c r="BE251" s="170">
        <v>0</v>
      </c>
      <c r="BF251" s="170">
        <v>713429.50063742429</v>
      </c>
      <c r="BG251" s="170">
        <v>0</v>
      </c>
      <c r="BH251" s="170">
        <v>713429.50063742429</v>
      </c>
      <c r="BI251" s="311">
        <v>3162.2447294422846</v>
      </c>
      <c r="BK251" s="296" t="str">
        <f t="shared" si="3"/>
        <v>344 - St Mary's Church Of England Primary School Woodbridge</v>
      </c>
    </row>
    <row r="252" spans="1:63" ht="15" x14ac:dyDescent="0.25">
      <c r="A252" s="304">
        <v>72</v>
      </c>
      <c r="B252" s="308">
        <v>142806</v>
      </c>
      <c r="C252" s="308">
        <v>9353335</v>
      </c>
      <c r="D252" s="309" t="s">
        <v>570</v>
      </c>
      <c r="E252" s="170">
        <v>567008</v>
      </c>
      <c r="F252" s="170">
        <v>0</v>
      </c>
      <c r="G252" s="170">
        <v>0</v>
      </c>
      <c r="H252" s="170">
        <v>8000.0000000000045</v>
      </c>
      <c r="I252" s="170">
        <v>0</v>
      </c>
      <c r="J252" s="170">
        <v>9008.9999999999854</v>
      </c>
      <c r="K252" s="170">
        <v>9336.5999999999949</v>
      </c>
      <c r="L252" s="170">
        <v>14550.9</v>
      </c>
      <c r="M252" s="170">
        <v>12812.800000000003</v>
      </c>
      <c r="N252" s="170">
        <v>18632.249999999996</v>
      </c>
      <c r="O252" s="170">
        <v>18987.149999999998</v>
      </c>
      <c r="P252" s="170">
        <v>0</v>
      </c>
      <c r="Q252" s="170">
        <v>0</v>
      </c>
      <c r="R252" s="170">
        <v>0</v>
      </c>
      <c r="S252" s="170">
        <v>0</v>
      </c>
      <c r="T252" s="170">
        <v>0</v>
      </c>
      <c r="U252" s="170">
        <v>0</v>
      </c>
      <c r="V252" s="170">
        <v>7011.2359550561941</v>
      </c>
      <c r="W252" s="170">
        <v>0</v>
      </c>
      <c r="X252" s="170">
        <v>938.53658536585363</v>
      </c>
      <c r="Y252" s="170">
        <v>33661.820224719129</v>
      </c>
      <c r="Z252" s="170">
        <v>0</v>
      </c>
      <c r="AA252" s="170">
        <v>0</v>
      </c>
      <c r="AB252" s="170">
        <v>0</v>
      </c>
      <c r="AC252" s="170">
        <v>114000</v>
      </c>
      <c r="AD252" s="170">
        <v>0</v>
      </c>
      <c r="AE252" s="170">
        <v>0</v>
      </c>
      <c r="AF252" s="170">
        <v>0</v>
      </c>
      <c r="AG252" s="170">
        <v>11136.75</v>
      </c>
      <c r="AH252" s="170">
        <v>0</v>
      </c>
      <c r="AI252" s="170">
        <v>0</v>
      </c>
      <c r="AJ252" s="170">
        <v>0</v>
      </c>
      <c r="AK252" s="170">
        <v>0</v>
      </c>
      <c r="AL252" s="170">
        <v>0</v>
      </c>
      <c r="AM252" s="170">
        <v>0</v>
      </c>
      <c r="AN252" s="170">
        <v>0</v>
      </c>
      <c r="AO252" s="170">
        <v>567008</v>
      </c>
      <c r="AP252" s="170">
        <v>132940.29276514117</v>
      </c>
      <c r="AQ252" s="170">
        <v>125136.75</v>
      </c>
      <c r="AR252" s="170">
        <v>89323.970224719131</v>
      </c>
      <c r="AS252" s="310">
        <v>825085.04276514123</v>
      </c>
      <c r="AT252" s="170">
        <v>825085.04276514123</v>
      </c>
      <c r="AU252" s="170">
        <v>0</v>
      </c>
      <c r="AV252" s="170">
        <v>699948.29276514123</v>
      </c>
      <c r="AW252" s="170">
        <v>3365.136022909333</v>
      </c>
      <c r="AX252" s="170">
        <v>3394.0632265260119</v>
      </c>
      <c r="AY252" s="171">
        <v>-8.5228829535645909E-3</v>
      </c>
      <c r="AZ252" s="171">
        <v>0</v>
      </c>
      <c r="BA252" s="170">
        <v>0</v>
      </c>
      <c r="BB252" s="310">
        <v>825085.04276514123</v>
      </c>
      <c r="BC252" s="310">
        <v>3966.7550132939482</v>
      </c>
      <c r="BD252" s="171">
        <v>-1.4332208119688272E-2</v>
      </c>
      <c r="BE252" s="170">
        <v>0</v>
      </c>
      <c r="BF252" s="170">
        <v>825085.04276514123</v>
      </c>
      <c r="BG252" s="170">
        <v>0</v>
      </c>
      <c r="BH252" s="170">
        <v>825085.04276514123</v>
      </c>
      <c r="BI252" s="311">
        <v>3670.7666621675494</v>
      </c>
      <c r="BK252" s="296" t="str">
        <f t="shared" si="3"/>
        <v>72 - St Mary's RC Primary Lowestoft</v>
      </c>
    </row>
    <row r="253" spans="1:63" ht="15" x14ac:dyDescent="0.25">
      <c r="A253" s="304">
        <v>253</v>
      </c>
      <c r="B253" s="308">
        <v>141842</v>
      </c>
      <c r="C253" s="308">
        <v>9353344</v>
      </c>
      <c r="D253" s="309" t="s">
        <v>569</v>
      </c>
      <c r="E253" s="170">
        <v>1035880</v>
      </c>
      <c r="F253" s="170">
        <v>0</v>
      </c>
      <c r="G253" s="170">
        <v>0</v>
      </c>
      <c r="H253" s="170">
        <v>37600.000000000065</v>
      </c>
      <c r="I253" s="170">
        <v>0</v>
      </c>
      <c r="J253" s="170">
        <v>7698.1666666666715</v>
      </c>
      <c r="K253" s="170">
        <v>26676.000000000025</v>
      </c>
      <c r="L253" s="170">
        <v>16878.333333333339</v>
      </c>
      <c r="M253" s="170">
        <v>272834.37037037016</v>
      </c>
      <c r="N253" s="170">
        <v>17482.111111111095</v>
      </c>
      <c r="O253" s="170">
        <v>0</v>
      </c>
      <c r="P253" s="170">
        <v>0</v>
      </c>
      <c r="Q253" s="170">
        <v>0</v>
      </c>
      <c r="R253" s="170">
        <v>0</v>
      </c>
      <c r="S253" s="170">
        <v>0</v>
      </c>
      <c r="T253" s="170">
        <v>0</v>
      </c>
      <c r="U253" s="170">
        <v>0</v>
      </c>
      <c r="V253" s="170">
        <v>17757.009345794402</v>
      </c>
      <c r="W253" s="170">
        <v>0</v>
      </c>
      <c r="X253" s="170">
        <v>942.35924932975877</v>
      </c>
      <c r="Y253" s="170">
        <v>114495.41625491835</v>
      </c>
      <c r="Z253" s="170">
        <v>0</v>
      </c>
      <c r="AA253" s="170">
        <v>0</v>
      </c>
      <c r="AB253" s="170">
        <v>0</v>
      </c>
      <c r="AC253" s="170">
        <v>114000</v>
      </c>
      <c r="AD253" s="170">
        <v>0</v>
      </c>
      <c r="AE253" s="170">
        <v>0</v>
      </c>
      <c r="AF253" s="170">
        <v>0</v>
      </c>
      <c r="AG253" s="170">
        <v>8172.49</v>
      </c>
      <c r="AH253" s="170">
        <v>0</v>
      </c>
      <c r="AI253" s="170">
        <v>0</v>
      </c>
      <c r="AJ253" s="170">
        <v>0</v>
      </c>
      <c r="AK253" s="170">
        <v>0</v>
      </c>
      <c r="AL253" s="170">
        <v>0</v>
      </c>
      <c r="AM253" s="170">
        <v>0</v>
      </c>
      <c r="AN253" s="170">
        <v>0</v>
      </c>
      <c r="AO253" s="170">
        <v>1035880</v>
      </c>
      <c r="AP253" s="170">
        <v>512363.76633152389</v>
      </c>
      <c r="AQ253" s="170">
        <v>122172.49</v>
      </c>
      <c r="AR253" s="170">
        <v>314077.70699565898</v>
      </c>
      <c r="AS253" s="310">
        <v>1670416.2563315239</v>
      </c>
      <c r="AT253" s="170">
        <v>1670416.2563315234</v>
      </c>
      <c r="AU253" s="170">
        <v>0</v>
      </c>
      <c r="AV253" s="170">
        <v>1548243.7663315239</v>
      </c>
      <c r="AW253" s="170">
        <v>4074.3257008724313</v>
      </c>
      <c r="AX253" s="170">
        <v>4178.8148513464366</v>
      </c>
      <c r="AY253" s="171">
        <v>-2.500449390341818E-2</v>
      </c>
      <c r="AZ253" s="171">
        <v>1.000449390341818E-2</v>
      </c>
      <c r="BA253" s="170">
        <v>15886.632527447335</v>
      </c>
      <c r="BB253" s="310">
        <v>1686302.8888589712</v>
      </c>
      <c r="BC253" s="310">
        <v>4437.6391812078191</v>
      </c>
      <c r="BD253" s="171">
        <v>-1.9319974458005373E-2</v>
      </c>
      <c r="BE253" s="170">
        <v>0</v>
      </c>
      <c r="BF253" s="170">
        <v>1686302.8888589712</v>
      </c>
      <c r="BG253" s="170">
        <v>0</v>
      </c>
      <c r="BH253" s="170">
        <v>1686302.8888589712</v>
      </c>
      <c r="BI253" s="311">
        <v>8333.5091910469</v>
      </c>
      <c r="BK253" s="296" t="str">
        <f t="shared" si="3"/>
        <v>253 - The Oaks Primary School</v>
      </c>
    </row>
    <row r="254" spans="1:63" ht="15" x14ac:dyDescent="0.25">
      <c r="A254" s="304">
        <v>505</v>
      </c>
      <c r="B254" s="308">
        <v>143360</v>
      </c>
      <c r="C254" s="308">
        <v>9353345</v>
      </c>
      <c r="D254" s="309" t="s">
        <v>568</v>
      </c>
      <c r="E254" s="170">
        <v>1215796</v>
      </c>
      <c r="F254" s="170">
        <v>0</v>
      </c>
      <c r="G254" s="170">
        <v>0</v>
      </c>
      <c r="H254" s="170">
        <v>17999.999999999985</v>
      </c>
      <c r="I254" s="170">
        <v>0</v>
      </c>
      <c r="J254" s="170">
        <v>600.59999999999991</v>
      </c>
      <c r="K254" s="170">
        <v>1965.5999999999997</v>
      </c>
      <c r="L254" s="170">
        <v>1119.2999999999984</v>
      </c>
      <c r="M254" s="170">
        <v>0</v>
      </c>
      <c r="N254" s="170">
        <v>0</v>
      </c>
      <c r="O254" s="170">
        <v>0</v>
      </c>
      <c r="P254" s="170">
        <v>0</v>
      </c>
      <c r="Q254" s="170">
        <v>0</v>
      </c>
      <c r="R254" s="170">
        <v>0</v>
      </c>
      <c r="S254" s="170">
        <v>0</v>
      </c>
      <c r="T254" s="170">
        <v>0</v>
      </c>
      <c r="U254" s="170">
        <v>0</v>
      </c>
      <c r="V254" s="170">
        <v>12132.124352331582</v>
      </c>
      <c r="W254" s="170">
        <v>0</v>
      </c>
      <c r="X254" s="170">
        <v>0</v>
      </c>
      <c r="Y254" s="170">
        <v>77763.539198965038</v>
      </c>
      <c r="Z254" s="170">
        <v>0</v>
      </c>
      <c r="AA254" s="170">
        <v>0</v>
      </c>
      <c r="AB254" s="170">
        <v>0</v>
      </c>
      <c r="AC254" s="170">
        <v>114000</v>
      </c>
      <c r="AD254" s="170">
        <v>0</v>
      </c>
      <c r="AE254" s="170">
        <v>0</v>
      </c>
      <c r="AF254" s="170">
        <v>0</v>
      </c>
      <c r="AG254" s="170">
        <v>35685.5</v>
      </c>
      <c r="AH254" s="170">
        <v>0</v>
      </c>
      <c r="AI254" s="170">
        <v>0</v>
      </c>
      <c r="AJ254" s="170">
        <v>0</v>
      </c>
      <c r="AK254" s="170">
        <v>0</v>
      </c>
      <c r="AL254" s="170">
        <v>0</v>
      </c>
      <c r="AM254" s="170">
        <v>0</v>
      </c>
      <c r="AN254" s="170">
        <v>0</v>
      </c>
      <c r="AO254" s="170">
        <v>1215796</v>
      </c>
      <c r="AP254" s="170">
        <v>111581.1635512966</v>
      </c>
      <c r="AQ254" s="170">
        <v>149685.5</v>
      </c>
      <c r="AR254" s="170">
        <v>98604.089198965026</v>
      </c>
      <c r="AS254" s="310">
        <v>1477062.6635512966</v>
      </c>
      <c r="AT254" s="170">
        <v>1477062.6635512968</v>
      </c>
      <c r="AU254" s="170">
        <v>0</v>
      </c>
      <c r="AV254" s="170">
        <v>1327377.1635512966</v>
      </c>
      <c r="AW254" s="170">
        <v>2976.181981056719</v>
      </c>
      <c r="AX254" s="170">
        <v>2966.029030873191</v>
      </c>
      <c r="AY254" s="171">
        <v>3.4230784924377459E-3</v>
      </c>
      <c r="AZ254" s="171">
        <v>0</v>
      </c>
      <c r="BA254" s="170">
        <v>0</v>
      </c>
      <c r="BB254" s="310">
        <v>1477062.6635512966</v>
      </c>
      <c r="BC254" s="310">
        <v>3311.7996940612029</v>
      </c>
      <c r="BD254" s="171">
        <v>-3.0185485243132693E-3</v>
      </c>
      <c r="BE254" s="170">
        <v>0</v>
      </c>
      <c r="BF254" s="170">
        <v>1477062.6635512966</v>
      </c>
      <c r="BG254" s="170">
        <v>0</v>
      </c>
      <c r="BH254" s="170">
        <v>1477062.6635512966</v>
      </c>
      <c r="BI254" s="311">
        <v>6947.7047923029877</v>
      </c>
      <c r="BK254" s="296" t="str">
        <f t="shared" si="3"/>
        <v>505 - Cedars Park Community Primary</v>
      </c>
    </row>
    <row r="255" spans="1:63" ht="15" x14ac:dyDescent="0.25">
      <c r="A255" s="304">
        <v>527</v>
      </c>
      <c r="B255" s="308">
        <v>137179</v>
      </c>
      <c r="C255" s="308">
        <v>9354029</v>
      </c>
      <c r="D255" s="309" t="s">
        <v>460</v>
      </c>
      <c r="E255" s="170">
        <v>477050</v>
      </c>
      <c r="F255" s="170">
        <v>943200</v>
      </c>
      <c r="G255" s="170">
        <v>0</v>
      </c>
      <c r="H255" s="170">
        <v>4400.0000000000036</v>
      </c>
      <c r="I255" s="170">
        <v>9199.9999999999964</v>
      </c>
      <c r="J255" s="170">
        <v>1201.1999999999996</v>
      </c>
      <c r="K255" s="170">
        <v>0</v>
      </c>
      <c r="L255" s="170">
        <v>2238.5999999999945</v>
      </c>
      <c r="M255" s="170">
        <v>0</v>
      </c>
      <c r="N255" s="170">
        <v>0</v>
      </c>
      <c r="O255" s="170">
        <v>0</v>
      </c>
      <c r="P255" s="170">
        <v>7357.3500000000122</v>
      </c>
      <c r="Q255" s="170">
        <v>0</v>
      </c>
      <c r="R255" s="170">
        <v>5596.4999999999909</v>
      </c>
      <c r="S255" s="170">
        <v>0</v>
      </c>
      <c r="T255" s="170">
        <v>0</v>
      </c>
      <c r="U255" s="170">
        <v>0</v>
      </c>
      <c r="V255" s="170">
        <v>0</v>
      </c>
      <c r="W255" s="170">
        <v>0</v>
      </c>
      <c r="X255" s="170">
        <v>4138.8140161725069</v>
      </c>
      <c r="Y255" s="170">
        <v>21295.312500000004</v>
      </c>
      <c r="Z255" s="170">
        <v>55564.896249900012</v>
      </c>
      <c r="AA255" s="170">
        <v>0</v>
      </c>
      <c r="AB255" s="170">
        <v>0</v>
      </c>
      <c r="AC255" s="170">
        <v>114000</v>
      </c>
      <c r="AD255" s="170">
        <v>0</v>
      </c>
      <c r="AE255" s="170">
        <v>0</v>
      </c>
      <c r="AF255" s="170">
        <v>0</v>
      </c>
      <c r="AG255" s="170">
        <v>6366.94</v>
      </c>
      <c r="AH255" s="170">
        <v>0</v>
      </c>
      <c r="AI255" s="170">
        <v>0</v>
      </c>
      <c r="AJ255" s="170">
        <v>0</v>
      </c>
      <c r="AK255" s="170">
        <v>0</v>
      </c>
      <c r="AL255" s="170">
        <v>0</v>
      </c>
      <c r="AM255" s="170">
        <v>0</v>
      </c>
      <c r="AN255" s="170">
        <v>0</v>
      </c>
      <c r="AO255" s="170">
        <v>1420250</v>
      </c>
      <c r="AP255" s="170">
        <v>110992.67276607253</v>
      </c>
      <c r="AQ255" s="170">
        <v>120366.94</v>
      </c>
      <c r="AR255" s="170">
        <v>101854.8337499</v>
      </c>
      <c r="AS255" s="310">
        <v>1651609.6127660724</v>
      </c>
      <c r="AT255" s="170">
        <v>558687.53889236192</v>
      </c>
      <c r="AU255" s="170">
        <v>1092922.0738737106</v>
      </c>
      <c r="AV255" s="170">
        <v>1531242.6727660724</v>
      </c>
      <c r="AW255" s="170">
        <v>3689.7413801592106</v>
      </c>
      <c r="AX255" s="170">
        <v>3567.3551757100363</v>
      </c>
      <c r="AY255" s="171">
        <v>3.4307266425977596E-2</v>
      </c>
      <c r="AZ255" s="171">
        <v>-2.8797266425977595E-2</v>
      </c>
      <c r="BA255" s="170">
        <v>-42632.982133869991</v>
      </c>
      <c r="BB255" s="310">
        <v>1608976.6306322024</v>
      </c>
      <c r="BC255" s="310">
        <v>3877.052122005307</v>
      </c>
      <c r="BD255" s="171">
        <v>-1.0135511721049428E-2</v>
      </c>
      <c r="BE255" s="170">
        <v>0</v>
      </c>
      <c r="BF255" s="170">
        <v>1608976.6306322024</v>
      </c>
      <c r="BG255" s="170">
        <v>0</v>
      </c>
      <c r="BH255" s="170">
        <v>1608976.6306322024</v>
      </c>
      <c r="BI255" s="311">
        <v>6869.4537658367299</v>
      </c>
      <c r="BK255" s="296" t="str">
        <f t="shared" si="3"/>
        <v>527 - Horringer Court Middle School</v>
      </c>
    </row>
    <row r="256" spans="1:63" ht="15" x14ac:dyDescent="0.25">
      <c r="A256" s="304">
        <v>531</v>
      </c>
      <c r="B256" s="308">
        <v>137180</v>
      </c>
      <c r="C256" s="308">
        <v>9354030</v>
      </c>
      <c r="D256" s="309" t="s">
        <v>464</v>
      </c>
      <c r="E256" s="170">
        <v>733294</v>
      </c>
      <c r="F256" s="170">
        <v>856740</v>
      </c>
      <c r="G256" s="170">
        <v>0</v>
      </c>
      <c r="H256" s="170">
        <v>6799.9999999999973</v>
      </c>
      <c r="I256" s="170">
        <v>3600.0000000000027</v>
      </c>
      <c r="J256" s="170">
        <v>8558.5499999999938</v>
      </c>
      <c r="K256" s="170">
        <v>0</v>
      </c>
      <c r="L256" s="170">
        <v>7835.100000000014</v>
      </c>
      <c r="M256" s="170">
        <v>0</v>
      </c>
      <c r="N256" s="170">
        <v>0</v>
      </c>
      <c r="O256" s="170">
        <v>0</v>
      </c>
      <c r="P256" s="170">
        <v>4054.0499999999902</v>
      </c>
      <c r="Q256" s="170">
        <v>0</v>
      </c>
      <c r="R256" s="170">
        <v>2238.6000000000013</v>
      </c>
      <c r="S256" s="170">
        <v>0</v>
      </c>
      <c r="T256" s="170">
        <v>0</v>
      </c>
      <c r="U256" s="170">
        <v>0</v>
      </c>
      <c r="V256" s="170">
        <v>0</v>
      </c>
      <c r="W256" s="170">
        <v>3000.0000000000018</v>
      </c>
      <c r="X256" s="170">
        <v>1884.8326359832636</v>
      </c>
      <c r="Y256" s="170">
        <v>22716.12595419848</v>
      </c>
      <c r="Z256" s="170">
        <v>53155.809457534837</v>
      </c>
      <c r="AA256" s="170">
        <v>0</v>
      </c>
      <c r="AB256" s="170">
        <v>0</v>
      </c>
      <c r="AC256" s="170">
        <v>114000</v>
      </c>
      <c r="AD256" s="170">
        <v>0</v>
      </c>
      <c r="AE256" s="170">
        <v>0</v>
      </c>
      <c r="AF256" s="170">
        <v>0</v>
      </c>
      <c r="AG256" s="170">
        <v>7079.66</v>
      </c>
      <c r="AH256" s="170">
        <v>0</v>
      </c>
      <c r="AI256" s="170">
        <v>0</v>
      </c>
      <c r="AJ256" s="170">
        <v>0</v>
      </c>
      <c r="AK256" s="170">
        <v>0</v>
      </c>
      <c r="AL256" s="170">
        <v>0</v>
      </c>
      <c r="AM256" s="170">
        <v>0</v>
      </c>
      <c r="AN256" s="170">
        <v>0</v>
      </c>
      <c r="AO256" s="170">
        <v>1590034</v>
      </c>
      <c r="AP256" s="170">
        <v>113843.06804771657</v>
      </c>
      <c r="AQ256" s="170">
        <v>121079.66</v>
      </c>
      <c r="AR256" s="170">
        <v>102412.88541173331</v>
      </c>
      <c r="AS256" s="310">
        <v>1824956.7280477164</v>
      </c>
      <c r="AT256" s="170">
        <v>847124.61480241106</v>
      </c>
      <c r="AU256" s="170">
        <v>977832.11324530561</v>
      </c>
      <c r="AV256" s="170">
        <v>1703877.0680477165</v>
      </c>
      <c r="AW256" s="170">
        <v>3498.7208789480833</v>
      </c>
      <c r="AX256" s="170">
        <v>3572.7146212448019</v>
      </c>
      <c r="AY256" s="171">
        <v>-2.0710790012927995E-2</v>
      </c>
      <c r="AZ256" s="171">
        <v>5.7107900129279958E-3</v>
      </c>
      <c r="BA256" s="170">
        <v>9936.2721903087149</v>
      </c>
      <c r="BB256" s="310">
        <v>1834893.0002380251</v>
      </c>
      <c r="BC256" s="310">
        <v>3767.7474337536451</v>
      </c>
      <c r="BD256" s="171">
        <v>-2.0096551858728495E-2</v>
      </c>
      <c r="BE256" s="170">
        <v>0</v>
      </c>
      <c r="BF256" s="170">
        <v>1834893.0002380251</v>
      </c>
      <c r="BG256" s="170">
        <v>0</v>
      </c>
      <c r="BH256" s="170">
        <v>1834893.0002380251</v>
      </c>
      <c r="BI256" s="311">
        <v>9028.5255237399033</v>
      </c>
      <c r="BK256" s="296" t="str">
        <f t="shared" si="3"/>
        <v>531 - Westley Middle School</v>
      </c>
    </row>
    <row r="257" spans="1:63" ht="15" x14ac:dyDescent="0.25">
      <c r="A257" s="304">
        <v>551</v>
      </c>
      <c r="B257" s="308">
        <v>136990</v>
      </c>
      <c r="C257" s="308">
        <v>9354000</v>
      </c>
      <c r="D257" s="309" t="s">
        <v>466</v>
      </c>
      <c r="E257" s="170">
        <v>0</v>
      </c>
      <c r="F257" s="170">
        <v>1080750</v>
      </c>
      <c r="G257" s="170">
        <v>2180002</v>
      </c>
      <c r="H257" s="170">
        <v>0</v>
      </c>
      <c r="I257" s="170">
        <v>20800.000000000007</v>
      </c>
      <c r="J257" s="170">
        <v>0</v>
      </c>
      <c r="K257" s="170">
        <v>0</v>
      </c>
      <c r="L257" s="170">
        <v>0</v>
      </c>
      <c r="M257" s="170">
        <v>0</v>
      </c>
      <c r="N257" s="170">
        <v>0</v>
      </c>
      <c r="O257" s="170">
        <v>0</v>
      </c>
      <c r="P257" s="170">
        <v>19519.500000000011</v>
      </c>
      <c r="Q257" s="170">
        <v>0</v>
      </c>
      <c r="R257" s="170">
        <v>42533.400000000016</v>
      </c>
      <c r="S257" s="170">
        <v>0</v>
      </c>
      <c r="T257" s="170">
        <v>0</v>
      </c>
      <c r="U257" s="170">
        <v>0</v>
      </c>
      <c r="V257" s="170">
        <v>0</v>
      </c>
      <c r="W257" s="170">
        <v>0</v>
      </c>
      <c r="X257" s="170">
        <v>7666.0452729693743</v>
      </c>
      <c r="Y257" s="170">
        <v>0</v>
      </c>
      <c r="Z257" s="170">
        <v>218582.48962655626</v>
      </c>
      <c r="AA257" s="170">
        <v>0</v>
      </c>
      <c r="AB257" s="170">
        <v>0</v>
      </c>
      <c r="AC257" s="170">
        <v>114000</v>
      </c>
      <c r="AD257" s="170">
        <v>0</v>
      </c>
      <c r="AE257" s="170">
        <v>0</v>
      </c>
      <c r="AF257" s="170">
        <v>0</v>
      </c>
      <c r="AG257" s="170">
        <v>21951.69</v>
      </c>
      <c r="AH257" s="170">
        <v>0</v>
      </c>
      <c r="AI257" s="170">
        <v>0</v>
      </c>
      <c r="AJ257" s="170">
        <v>0</v>
      </c>
      <c r="AK257" s="170">
        <v>0</v>
      </c>
      <c r="AL257" s="170">
        <v>0</v>
      </c>
      <c r="AM257" s="170">
        <v>0</v>
      </c>
      <c r="AN257" s="170">
        <v>0</v>
      </c>
      <c r="AO257" s="170">
        <v>3260752</v>
      </c>
      <c r="AP257" s="170">
        <v>309101.43489952566</v>
      </c>
      <c r="AQ257" s="170">
        <v>135951.69</v>
      </c>
      <c r="AR257" s="170">
        <v>270006.73962655629</v>
      </c>
      <c r="AS257" s="310">
        <v>3705805.1248995257</v>
      </c>
      <c r="AT257" s="170">
        <v>0</v>
      </c>
      <c r="AU257" s="170">
        <v>3705805.1248995257</v>
      </c>
      <c r="AV257" s="170">
        <v>3569853.4348995257</v>
      </c>
      <c r="AW257" s="170">
        <v>4588.5005589968196</v>
      </c>
      <c r="AX257" s="170">
        <v>4677.8636461003734</v>
      </c>
      <c r="AY257" s="171">
        <v>-1.9103397162516696E-2</v>
      </c>
      <c r="AZ257" s="171">
        <v>4.1033971625166962E-3</v>
      </c>
      <c r="BA257" s="170">
        <v>14933.813016573562</v>
      </c>
      <c r="BB257" s="310">
        <v>3720738.9379160991</v>
      </c>
      <c r="BC257" s="310">
        <v>4782.4407942366315</v>
      </c>
      <c r="BD257" s="171">
        <v>-2.0735859002439683E-2</v>
      </c>
      <c r="BE257" s="170">
        <v>0</v>
      </c>
      <c r="BF257" s="170">
        <v>3720738.9379160991</v>
      </c>
      <c r="BG257" s="170">
        <v>0</v>
      </c>
      <c r="BH257" s="170">
        <v>3720738.9379160991</v>
      </c>
      <c r="BI257" s="311">
        <v>18657.452448117481</v>
      </c>
      <c r="BK257" s="296" t="str">
        <f t="shared" si="3"/>
        <v>551 - County Upper School</v>
      </c>
    </row>
    <row r="258" spans="1:63" ht="15" x14ac:dyDescent="0.25">
      <c r="A258" s="304">
        <v>990</v>
      </c>
      <c r="B258" s="308">
        <v>136757</v>
      </c>
      <c r="C258" s="308">
        <v>9354001</v>
      </c>
      <c r="D258" s="309" t="s">
        <v>477</v>
      </c>
      <c r="E258" s="170">
        <v>0</v>
      </c>
      <c r="F258" s="170">
        <v>1355850</v>
      </c>
      <c r="G258" s="170">
        <v>962148</v>
      </c>
      <c r="H258" s="170">
        <v>0</v>
      </c>
      <c r="I258" s="170">
        <v>19599.999999999989</v>
      </c>
      <c r="J258" s="170">
        <v>0</v>
      </c>
      <c r="K258" s="170">
        <v>0</v>
      </c>
      <c r="L258" s="170">
        <v>0</v>
      </c>
      <c r="M258" s="170">
        <v>0</v>
      </c>
      <c r="N258" s="170">
        <v>0</v>
      </c>
      <c r="O258" s="170">
        <v>0</v>
      </c>
      <c r="P258" s="170">
        <v>10360.350000000026</v>
      </c>
      <c r="Q258" s="170">
        <v>491.40000000000089</v>
      </c>
      <c r="R258" s="170">
        <v>4477.2000000000007</v>
      </c>
      <c r="S258" s="170">
        <v>1164.800000000002</v>
      </c>
      <c r="T258" s="170">
        <v>0</v>
      </c>
      <c r="U258" s="170">
        <v>0</v>
      </c>
      <c r="V258" s="170">
        <v>0</v>
      </c>
      <c r="W258" s="170">
        <v>0</v>
      </c>
      <c r="X258" s="170">
        <v>3780</v>
      </c>
      <c r="Y258" s="170">
        <v>0</v>
      </c>
      <c r="Z258" s="170">
        <v>158879.81714238593</v>
      </c>
      <c r="AA258" s="170">
        <v>0</v>
      </c>
      <c r="AB258" s="170">
        <v>0</v>
      </c>
      <c r="AC258" s="170">
        <v>114000</v>
      </c>
      <c r="AD258" s="170">
        <v>5499.9999999999936</v>
      </c>
      <c r="AE258" s="170">
        <v>0</v>
      </c>
      <c r="AF258" s="170">
        <v>0</v>
      </c>
      <c r="AG258" s="170">
        <v>7079.66</v>
      </c>
      <c r="AH258" s="170">
        <v>0</v>
      </c>
      <c r="AI258" s="170">
        <v>0</v>
      </c>
      <c r="AJ258" s="170">
        <v>0</v>
      </c>
      <c r="AK258" s="170">
        <v>0</v>
      </c>
      <c r="AL258" s="170">
        <v>0</v>
      </c>
      <c r="AM258" s="170">
        <v>0</v>
      </c>
      <c r="AN258" s="170">
        <v>0</v>
      </c>
      <c r="AO258" s="170">
        <v>2317998</v>
      </c>
      <c r="AP258" s="170">
        <v>198753.56714238593</v>
      </c>
      <c r="AQ258" s="170">
        <v>126579.66</v>
      </c>
      <c r="AR258" s="170">
        <v>186924.49214238592</v>
      </c>
      <c r="AS258" s="310">
        <v>2643331.2271423861</v>
      </c>
      <c r="AT258" s="170">
        <v>0</v>
      </c>
      <c r="AU258" s="170">
        <v>2643331.2271423861</v>
      </c>
      <c r="AV258" s="170">
        <v>2516751.567142386</v>
      </c>
      <c r="AW258" s="170">
        <v>4438.715285965407</v>
      </c>
      <c r="AX258" s="170">
        <v>4481.0028959354895</v>
      </c>
      <c r="AY258" s="171">
        <v>-9.4370860613456915E-3</v>
      </c>
      <c r="AZ258" s="171">
        <v>0</v>
      </c>
      <c r="BA258" s="170">
        <v>0</v>
      </c>
      <c r="BB258" s="310">
        <v>2643331.2271423861</v>
      </c>
      <c r="BC258" s="310">
        <v>4661.9598362299575</v>
      </c>
      <c r="BD258" s="171">
        <v>-1.5244371564354764E-2</v>
      </c>
      <c r="BE258" s="170">
        <v>0</v>
      </c>
      <c r="BF258" s="170">
        <v>2643331.2271423861</v>
      </c>
      <c r="BG258" s="170">
        <v>0</v>
      </c>
      <c r="BH258" s="170">
        <v>2643331.2271423861</v>
      </c>
      <c r="BI258" s="311">
        <v>13073.243347674434</v>
      </c>
      <c r="BK258" s="296" t="str">
        <f t="shared" si="3"/>
        <v>990 - Stour Valley Community School</v>
      </c>
    </row>
    <row r="259" spans="1:63" ht="15" x14ac:dyDescent="0.25">
      <c r="A259" s="304">
        <v>170</v>
      </c>
      <c r="B259" s="308">
        <v>137134</v>
      </c>
      <c r="C259" s="308">
        <v>9354002</v>
      </c>
      <c r="D259" s="309" t="s">
        <v>263</v>
      </c>
      <c r="E259" s="170">
        <v>0</v>
      </c>
      <c r="F259" s="170">
        <v>1304760</v>
      </c>
      <c r="G259" s="170">
        <v>970816</v>
      </c>
      <c r="H259" s="170">
        <v>0</v>
      </c>
      <c r="I259" s="170">
        <v>54400.000000000087</v>
      </c>
      <c r="J259" s="170">
        <v>0</v>
      </c>
      <c r="K259" s="170">
        <v>0</v>
      </c>
      <c r="L259" s="170">
        <v>0</v>
      </c>
      <c r="M259" s="170">
        <v>0</v>
      </c>
      <c r="N259" s="170">
        <v>0</v>
      </c>
      <c r="O259" s="170">
        <v>0</v>
      </c>
      <c r="P259" s="170">
        <v>14564.549999999979</v>
      </c>
      <c r="Q259" s="170">
        <v>6879.5999999999967</v>
      </c>
      <c r="R259" s="170">
        <v>156701.99999999994</v>
      </c>
      <c r="S259" s="170">
        <v>69887.999999999869</v>
      </c>
      <c r="T259" s="170">
        <v>137878.64999999988</v>
      </c>
      <c r="U259" s="170">
        <v>10223.850000000035</v>
      </c>
      <c r="V259" s="170">
        <v>0</v>
      </c>
      <c r="W259" s="170">
        <v>4500</v>
      </c>
      <c r="X259" s="170">
        <v>9402.1937842778807</v>
      </c>
      <c r="Y259" s="170">
        <v>0</v>
      </c>
      <c r="Z259" s="170">
        <v>245297.61830127271</v>
      </c>
      <c r="AA259" s="170">
        <v>0</v>
      </c>
      <c r="AB259" s="170">
        <v>0</v>
      </c>
      <c r="AC259" s="170">
        <v>114000</v>
      </c>
      <c r="AD259" s="170">
        <v>0</v>
      </c>
      <c r="AE259" s="170">
        <v>0</v>
      </c>
      <c r="AF259" s="170">
        <v>0</v>
      </c>
      <c r="AG259" s="170">
        <v>39484.54</v>
      </c>
      <c r="AH259" s="170">
        <v>0</v>
      </c>
      <c r="AI259" s="170">
        <v>0</v>
      </c>
      <c r="AJ259" s="170">
        <v>0</v>
      </c>
      <c r="AK259" s="170">
        <v>0</v>
      </c>
      <c r="AL259" s="170">
        <v>0</v>
      </c>
      <c r="AM259" s="170">
        <v>0</v>
      </c>
      <c r="AN259" s="170">
        <v>0</v>
      </c>
      <c r="AO259" s="170">
        <v>2275576</v>
      </c>
      <c r="AP259" s="170">
        <v>709736.4620855503</v>
      </c>
      <c r="AQ259" s="170">
        <v>153484.54</v>
      </c>
      <c r="AR259" s="170">
        <v>480563.74330127257</v>
      </c>
      <c r="AS259" s="310">
        <v>3138797.0020855502</v>
      </c>
      <c r="AT259" s="170">
        <v>0</v>
      </c>
      <c r="AU259" s="170">
        <v>3138797.0020855507</v>
      </c>
      <c r="AV259" s="170">
        <v>2985312.4620855502</v>
      </c>
      <c r="AW259" s="170">
        <v>5369.2670181394788</v>
      </c>
      <c r="AX259" s="170">
        <v>5450.2952203753066</v>
      </c>
      <c r="AY259" s="171">
        <v>-1.486675472787477E-2</v>
      </c>
      <c r="AZ259" s="171">
        <v>0</v>
      </c>
      <c r="BA259" s="170">
        <v>0</v>
      </c>
      <c r="BB259" s="310">
        <v>3138797.0020855502</v>
      </c>
      <c r="BC259" s="310">
        <v>5645.3183490747306</v>
      </c>
      <c r="BD259" s="171">
        <v>-2.0150623753168673E-2</v>
      </c>
      <c r="BE259" s="170">
        <v>0</v>
      </c>
      <c r="BF259" s="170">
        <v>3138797.0020855502</v>
      </c>
      <c r="BG259" s="170">
        <v>0</v>
      </c>
      <c r="BH259" s="170">
        <v>3138797.0020855502</v>
      </c>
      <c r="BI259" s="311">
        <v>15814.872893580936</v>
      </c>
      <c r="BK259" s="296" t="str">
        <f t="shared" si="3"/>
        <v>170 - East Point Academy</v>
      </c>
    </row>
    <row r="260" spans="1:63" ht="15" x14ac:dyDescent="0.25">
      <c r="A260" s="304">
        <v>350</v>
      </c>
      <c r="B260" s="308">
        <v>137321</v>
      </c>
      <c r="C260" s="308">
        <v>9354003</v>
      </c>
      <c r="D260" s="309" t="s">
        <v>353</v>
      </c>
      <c r="E260" s="170">
        <v>0</v>
      </c>
      <c r="F260" s="170">
        <v>2703840</v>
      </c>
      <c r="G260" s="170">
        <v>1672924</v>
      </c>
      <c r="H260" s="170">
        <v>0</v>
      </c>
      <c r="I260" s="170">
        <v>62400.000000000138</v>
      </c>
      <c r="J260" s="170">
        <v>0</v>
      </c>
      <c r="K260" s="170">
        <v>0</v>
      </c>
      <c r="L260" s="170">
        <v>0</v>
      </c>
      <c r="M260" s="170">
        <v>0</v>
      </c>
      <c r="N260" s="170">
        <v>0</v>
      </c>
      <c r="O260" s="170">
        <v>0</v>
      </c>
      <c r="P260" s="170">
        <v>12474.064585274935</v>
      </c>
      <c r="Q260" s="170">
        <v>96404.161789375372</v>
      </c>
      <c r="R260" s="170">
        <v>192699.02180801553</v>
      </c>
      <c r="S260" s="170">
        <v>2331.771109040078</v>
      </c>
      <c r="T260" s="170">
        <v>0</v>
      </c>
      <c r="U260" s="170">
        <v>0</v>
      </c>
      <c r="V260" s="170">
        <v>0</v>
      </c>
      <c r="W260" s="170">
        <v>13499.999999999993</v>
      </c>
      <c r="X260" s="170">
        <v>10653.619302949062</v>
      </c>
      <c r="Y260" s="170">
        <v>0</v>
      </c>
      <c r="Z260" s="170">
        <v>310128.78210797592</v>
      </c>
      <c r="AA260" s="170">
        <v>0</v>
      </c>
      <c r="AB260" s="170">
        <v>0</v>
      </c>
      <c r="AC260" s="170">
        <v>114000</v>
      </c>
      <c r="AD260" s="170">
        <v>0</v>
      </c>
      <c r="AE260" s="170">
        <v>0</v>
      </c>
      <c r="AF260" s="170">
        <v>0</v>
      </c>
      <c r="AG260" s="170">
        <v>52265.94</v>
      </c>
      <c r="AH260" s="170">
        <v>0</v>
      </c>
      <c r="AI260" s="170">
        <v>0</v>
      </c>
      <c r="AJ260" s="170">
        <v>0</v>
      </c>
      <c r="AK260" s="170">
        <v>0</v>
      </c>
      <c r="AL260" s="170">
        <v>0</v>
      </c>
      <c r="AM260" s="170">
        <v>0</v>
      </c>
      <c r="AN260" s="170">
        <v>0</v>
      </c>
      <c r="AO260" s="170">
        <v>4376764</v>
      </c>
      <c r="AP260" s="170">
        <v>700591.420702631</v>
      </c>
      <c r="AQ260" s="170">
        <v>166265.94</v>
      </c>
      <c r="AR260" s="170">
        <v>503281.09175382892</v>
      </c>
      <c r="AS260" s="310">
        <v>5243621.3607026311</v>
      </c>
      <c r="AT260" s="170">
        <v>0</v>
      </c>
      <c r="AU260" s="170">
        <v>5243621.3607026311</v>
      </c>
      <c r="AV260" s="170">
        <v>5077355.4207026307</v>
      </c>
      <c r="AW260" s="170">
        <v>4727.5190136895999</v>
      </c>
      <c r="AX260" s="170">
        <v>4747.442685108992</v>
      </c>
      <c r="AY260" s="171">
        <v>-4.1967165779347821E-3</v>
      </c>
      <c r="AZ260" s="171">
        <v>0</v>
      </c>
      <c r="BA260" s="170">
        <v>0</v>
      </c>
      <c r="BB260" s="310">
        <v>5243621.3607026311</v>
      </c>
      <c r="BC260" s="310">
        <v>4882.3290136896003</v>
      </c>
      <c r="BD260" s="171">
        <v>-8.3332462703934462E-3</v>
      </c>
      <c r="BE260" s="170">
        <v>0</v>
      </c>
      <c r="BF260" s="170">
        <v>5243621.3607026311</v>
      </c>
      <c r="BG260" s="170">
        <v>0</v>
      </c>
      <c r="BH260" s="170">
        <v>5243621.3607026311</v>
      </c>
      <c r="BI260" s="311">
        <v>28001.708048146698</v>
      </c>
      <c r="BK260" s="296" t="str">
        <f t="shared" si="3"/>
        <v>350 - Felixstowe Academy</v>
      </c>
    </row>
    <row r="261" spans="1:63" ht="15" x14ac:dyDescent="0.25">
      <c r="A261" s="304">
        <v>556</v>
      </c>
      <c r="B261" s="308">
        <v>138162</v>
      </c>
      <c r="C261" s="308">
        <v>9354004</v>
      </c>
      <c r="D261" s="309" t="s">
        <v>471</v>
      </c>
      <c r="E261" s="170">
        <v>0</v>
      </c>
      <c r="F261" s="170">
        <v>1289040</v>
      </c>
      <c r="G261" s="170">
        <v>970816</v>
      </c>
      <c r="H261" s="170">
        <v>0</v>
      </c>
      <c r="I261" s="170">
        <v>38799.999999999913</v>
      </c>
      <c r="J261" s="170">
        <v>0</v>
      </c>
      <c r="K261" s="170">
        <v>0</v>
      </c>
      <c r="L261" s="170">
        <v>0</v>
      </c>
      <c r="M261" s="170">
        <v>0</v>
      </c>
      <c r="N261" s="170">
        <v>0</v>
      </c>
      <c r="O261" s="170">
        <v>0</v>
      </c>
      <c r="P261" s="170">
        <v>16366.349999999997</v>
      </c>
      <c r="Q261" s="170">
        <v>46682.99999999992</v>
      </c>
      <c r="R261" s="170">
        <v>0</v>
      </c>
      <c r="S261" s="170">
        <v>0</v>
      </c>
      <c r="T261" s="170">
        <v>0</v>
      </c>
      <c r="U261" s="170">
        <v>0</v>
      </c>
      <c r="V261" s="170">
        <v>0</v>
      </c>
      <c r="W261" s="170">
        <v>8999.9999999999982</v>
      </c>
      <c r="X261" s="170">
        <v>5355.9440559440563</v>
      </c>
      <c r="Y261" s="170">
        <v>0</v>
      </c>
      <c r="Z261" s="170">
        <v>229710.82353950263</v>
      </c>
      <c r="AA261" s="170">
        <v>0</v>
      </c>
      <c r="AB261" s="170">
        <v>0</v>
      </c>
      <c r="AC261" s="170">
        <v>114000</v>
      </c>
      <c r="AD261" s="170">
        <v>0</v>
      </c>
      <c r="AE261" s="170">
        <v>0</v>
      </c>
      <c r="AF261" s="170">
        <v>5000</v>
      </c>
      <c r="AG261" s="170">
        <v>13589.14</v>
      </c>
      <c r="AH261" s="170">
        <v>0</v>
      </c>
      <c r="AI261" s="170">
        <v>0</v>
      </c>
      <c r="AJ261" s="170">
        <v>0</v>
      </c>
      <c r="AK261" s="170">
        <v>0</v>
      </c>
      <c r="AL261" s="170">
        <v>0</v>
      </c>
      <c r="AM261" s="170">
        <v>0</v>
      </c>
      <c r="AN261" s="170">
        <v>0</v>
      </c>
      <c r="AO261" s="170">
        <v>2259856</v>
      </c>
      <c r="AP261" s="170">
        <v>345916.11759544653</v>
      </c>
      <c r="AQ261" s="170">
        <v>132589.14000000001</v>
      </c>
      <c r="AR261" s="170">
        <v>290633.29853950255</v>
      </c>
      <c r="AS261" s="310">
        <v>2738361.2575954464</v>
      </c>
      <c r="AT261" s="170">
        <v>0</v>
      </c>
      <c r="AU261" s="170">
        <v>2738361.2575954464</v>
      </c>
      <c r="AV261" s="170">
        <v>2610772.1175954463</v>
      </c>
      <c r="AW261" s="170">
        <v>4729.6596333250836</v>
      </c>
      <c r="AX261" s="170">
        <v>4721.643502025212</v>
      </c>
      <c r="AY261" s="171">
        <v>1.6977417495482969E-3</v>
      </c>
      <c r="AZ261" s="171">
        <v>0</v>
      </c>
      <c r="BA261" s="170">
        <v>0</v>
      </c>
      <c r="BB261" s="310">
        <v>2738361.2575954464</v>
      </c>
      <c r="BC261" s="310">
        <v>4960.7993797018953</v>
      </c>
      <c r="BD261" s="171">
        <v>-1.8358330625879438E-3</v>
      </c>
      <c r="BE261" s="170">
        <v>0</v>
      </c>
      <c r="BF261" s="170">
        <v>2738361.2575954464</v>
      </c>
      <c r="BG261" s="170">
        <v>0</v>
      </c>
      <c r="BH261" s="170">
        <v>2738361.2575954464</v>
      </c>
      <c r="BI261" s="311">
        <v>14298.420837528196</v>
      </c>
      <c r="BK261" s="296" t="str">
        <f t="shared" si="3"/>
        <v>556 - Castle Manor Academy</v>
      </c>
    </row>
    <row r="262" spans="1:63" ht="15" x14ac:dyDescent="0.25">
      <c r="A262" s="304">
        <v>373</v>
      </c>
      <c r="B262" s="308">
        <v>137674</v>
      </c>
      <c r="C262" s="308">
        <v>9354006</v>
      </c>
      <c r="D262" s="309" t="s">
        <v>363</v>
      </c>
      <c r="E262" s="170">
        <v>0</v>
      </c>
      <c r="F262" s="170">
        <v>1084680</v>
      </c>
      <c r="G262" s="170">
        <v>654434</v>
      </c>
      <c r="H262" s="170">
        <v>0</v>
      </c>
      <c r="I262" s="170">
        <v>33200.000000000065</v>
      </c>
      <c r="J262" s="170">
        <v>0</v>
      </c>
      <c r="K262" s="170">
        <v>0</v>
      </c>
      <c r="L262" s="170">
        <v>0</v>
      </c>
      <c r="M262" s="170">
        <v>0</v>
      </c>
      <c r="N262" s="170">
        <v>0</v>
      </c>
      <c r="O262" s="170">
        <v>0</v>
      </c>
      <c r="P262" s="170">
        <v>600.6</v>
      </c>
      <c r="Q262" s="170">
        <v>5405.4000000000078</v>
      </c>
      <c r="R262" s="170">
        <v>89544.000000000087</v>
      </c>
      <c r="S262" s="170">
        <v>184038.39999999997</v>
      </c>
      <c r="T262" s="170">
        <v>0</v>
      </c>
      <c r="U262" s="170">
        <v>0</v>
      </c>
      <c r="V262" s="170">
        <v>0</v>
      </c>
      <c r="W262" s="170">
        <v>3000</v>
      </c>
      <c r="X262" s="170">
        <v>0</v>
      </c>
      <c r="Y262" s="170">
        <v>0</v>
      </c>
      <c r="Z262" s="170">
        <v>150804.7058507386</v>
      </c>
      <c r="AA262" s="170">
        <v>0</v>
      </c>
      <c r="AB262" s="170">
        <v>0</v>
      </c>
      <c r="AC262" s="170">
        <v>114000</v>
      </c>
      <c r="AD262" s="170">
        <v>0</v>
      </c>
      <c r="AE262" s="170">
        <v>0</v>
      </c>
      <c r="AF262" s="170">
        <v>0</v>
      </c>
      <c r="AG262" s="170">
        <v>19960.84</v>
      </c>
      <c r="AH262" s="170">
        <v>0</v>
      </c>
      <c r="AI262" s="170">
        <v>0</v>
      </c>
      <c r="AJ262" s="170">
        <v>0</v>
      </c>
      <c r="AK262" s="170">
        <v>0</v>
      </c>
      <c r="AL262" s="170">
        <v>0</v>
      </c>
      <c r="AM262" s="170">
        <v>0</v>
      </c>
      <c r="AN262" s="170">
        <v>0</v>
      </c>
      <c r="AO262" s="170">
        <v>1739114</v>
      </c>
      <c r="AP262" s="170">
        <v>466593.10585073871</v>
      </c>
      <c r="AQ262" s="170">
        <v>133960.84</v>
      </c>
      <c r="AR262" s="170">
        <v>317196.70585073862</v>
      </c>
      <c r="AS262" s="310">
        <v>2339667.9458507383</v>
      </c>
      <c r="AT262" s="170">
        <v>0</v>
      </c>
      <c r="AU262" s="170">
        <v>2339667.9458507383</v>
      </c>
      <c r="AV262" s="170">
        <v>2205707.1058507385</v>
      </c>
      <c r="AW262" s="170">
        <v>5165.590411828427</v>
      </c>
      <c r="AX262" s="170">
        <v>5219.9114637253815</v>
      </c>
      <c r="AY262" s="171">
        <v>-1.0406508285522965E-2</v>
      </c>
      <c r="AZ262" s="171">
        <v>0</v>
      </c>
      <c r="BA262" s="170">
        <v>0</v>
      </c>
      <c r="BB262" s="310">
        <v>2339667.9458507383</v>
      </c>
      <c r="BC262" s="310">
        <v>5479.3160324373266</v>
      </c>
      <c r="BD262" s="171">
        <v>-1.6992678528153338E-2</v>
      </c>
      <c r="BE262" s="170">
        <v>0</v>
      </c>
      <c r="BF262" s="170">
        <v>2339667.9458507383</v>
      </c>
      <c r="BG262" s="170">
        <v>0</v>
      </c>
      <c r="BH262" s="170">
        <v>2339667.9458507383</v>
      </c>
      <c r="BI262" s="311">
        <v>11373.553581417249</v>
      </c>
      <c r="BK262" s="296" t="str">
        <f t="shared" ref="BK262:BK302" si="4">A262&amp;" - "&amp;D262</f>
        <v>373 - Ormiston Endeavour Academy</v>
      </c>
    </row>
    <row r="263" spans="1:63" ht="15" x14ac:dyDescent="0.25">
      <c r="A263" s="304">
        <v>365</v>
      </c>
      <c r="B263" s="308">
        <v>138373</v>
      </c>
      <c r="C263" s="308">
        <v>9354007</v>
      </c>
      <c r="D263" s="309" t="s">
        <v>567</v>
      </c>
      <c r="E263" s="170">
        <v>0</v>
      </c>
      <c r="F263" s="170">
        <v>1902120</v>
      </c>
      <c r="G263" s="170">
        <v>1057496</v>
      </c>
      <c r="H263" s="170">
        <v>0</v>
      </c>
      <c r="I263" s="170">
        <v>66000.000000000102</v>
      </c>
      <c r="J263" s="170">
        <v>0</v>
      </c>
      <c r="K263" s="170">
        <v>0</v>
      </c>
      <c r="L263" s="170">
        <v>0</v>
      </c>
      <c r="M263" s="170">
        <v>0</v>
      </c>
      <c r="N263" s="170">
        <v>0</v>
      </c>
      <c r="O263" s="170">
        <v>0</v>
      </c>
      <c r="P263" s="170">
        <v>17441.357909215978</v>
      </c>
      <c r="Q263" s="170">
        <v>70858.933700137452</v>
      </c>
      <c r="R263" s="170">
        <v>105358.92379642387</v>
      </c>
      <c r="S263" s="170">
        <v>237946.04896836306</v>
      </c>
      <c r="T263" s="170">
        <v>68412.222833562628</v>
      </c>
      <c r="U263" s="170">
        <v>0</v>
      </c>
      <c r="V263" s="170">
        <v>0</v>
      </c>
      <c r="W263" s="170">
        <v>19500.000000000047</v>
      </c>
      <c r="X263" s="170">
        <v>3903.768115942029</v>
      </c>
      <c r="Y263" s="170">
        <v>0</v>
      </c>
      <c r="Z263" s="170">
        <v>302250.94649458706</v>
      </c>
      <c r="AA263" s="170">
        <v>0</v>
      </c>
      <c r="AB263" s="170">
        <v>0</v>
      </c>
      <c r="AC263" s="170">
        <v>114000</v>
      </c>
      <c r="AD263" s="170">
        <v>0</v>
      </c>
      <c r="AE263" s="170">
        <v>0</v>
      </c>
      <c r="AF263" s="170">
        <v>0</v>
      </c>
      <c r="AG263" s="170">
        <v>11688.56</v>
      </c>
      <c r="AH263" s="170">
        <v>0</v>
      </c>
      <c r="AI263" s="170">
        <v>0</v>
      </c>
      <c r="AJ263" s="170">
        <v>0</v>
      </c>
      <c r="AK263" s="170">
        <v>0</v>
      </c>
      <c r="AL263" s="170">
        <v>0</v>
      </c>
      <c r="AM263" s="170">
        <v>0</v>
      </c>
      <c r="AN263" s="170">
        <v>0</v>
      </c>
      <c r="AO263" s="170">
        <v>2959616</v>
      </c>
      <c r="AP263" s="170">
        <v>891672.20181823219</v>
      </c>
      <c r="AQ263" s="170">
        <v>125688.56</v>
      </c>
      <c r="AR263" s="170">
        <v>595257.49009843869</v>
      </c>
      <c r="AS263" s="310">
        <v>3976976.7618182325</v>
      </c>
      <c r="AT263" s="170">
        <v>0</v>
      </c>
      <c r="AU263" s="170">
        <v>3976976.761818232</v>
      </c>
      <c r="AV263" s="170">
        <v>3851288.2018182324</v>
      </c>
      <c r="AW263" s="170">
        <v>5290.2310464536158</v>
      </c>
      <c r="AX263" s="170">
        <v>5374.8205260744253</v>
      </c>
      <c r="AY263" s="171">
        <v>-1.5738103106968406E-2</v>
      </c>
      <c r="AZ263" s="171">
        <v>7.3810310696840672E-4</v>
      </c>
      <c r="BA263" s="170">
        <v>2888.1010192165768</v>
      </c>
      <c r="BB263" s="310">
        <v>3979864.8628374492</v>
      </c>
      <c r="BC263" s="310">
        <v>5466.8473390624304</v>
      </c>
      <c r="BD263" s="171">
        <v>-2.125777905496673E-2</v>
      </c>
      <c r="BE263" s="170">
        <v>0</v>
      </c>
      <c r="BF263" s="170">
        <v>3979864.8628374492</v>
      </c>
      <c r="BG263" s="170">
        <v>0</v>
      </c>
      <c r="BH263" s="170">
        <v>3979864.8628374492</v>
      </c>
      <c r="BI263" s="311">
        <v>19622.441856497502</v>
      </c>
      <c r="BK263" s="296" t="str">
        <f t="shared" si="4"/>
        <v>365 - Chantry Academy</v>
      </c>
    </row>
    <row r="264" spans="1:63" ht="15" x14ac:dyDescent="0.25">
      <c r="A264" s="304">
        <v>559</v>
      </c>
      <c r="B264" s="308">
        <v>138506</v>
      </c>
      <c r="C264" s="308">
        <v>9354008</v>
      </c>
      <c r="D264" s="309" t="s">
        <v>566</v>
      </c>
      <c r="E264" s="170">
        <v>0</v>
      </c>
      <c r="F264" s="170">
        <v>1438380</v>
      </c>
      <c r="G264" s="170">
        <v>949146</v>
      </c>
      <c r="H264" s="170">
        <v>0</v>
      </c>
      <c r="I264" s="170">
        <v>36000.000000000036</v>
      </c>
      <c r="J264" s="170">
        <v>0</v>
      </c>
      <c r="K264" s="170">
        <v>0</v>
      </c>
      <c r="L264" s="170">
        <v>0</v>
      </c>
      <c r="M264" s="170">
        <v>0</v>
      </c>
      <c r="N264" s="170">
        <v>0</v>
      </c>
      <c r="O264" s="170">
        <v>0</v>
      </c>
      <c r="P264" s="170">
        <v>12762.749999999975</v>
      </c>
      <c r="Q264" s="170">
        <v>38820.6</v>
      </c>
      <c r="R264" s="170">
        <v>42533.400000000031</v>
      </c>
      <c r="S264" s="170">
        <v>88524.800000000061</v>
      </c>
      <c r="T264" s="170">
        <v>0</v>
      </c>
      <c r="U264" s="170">
        <v>0</v>
      </c>
      <c r="V264" s="170">
        <v>0</v>
      </c>
      <c r="W264" s="170">
        <v>3000.0000000000014</v>
      </c>
      <c r="X264" s="170">
        <v>2858.0545774647885</v>
      </c>
      <c r="Y264" s="170">
        <v>0</v>
      </c>
      <c r="Z264" s="170">
        <v>254429.69723205766</v>
      </c>
      <c r="AA264" s="170">
        <v>0</v>
      </c>
      <c r="AB264" s="170">
        <v>0</v>
      </c>
      <c r="AC264" s="170">
        <v>114000</v>
      </c>
      <c r="AD264" s="170">
        <v>0</v>
      </c>
      <c r="AE264" s="170">
        <v>0</v>
      </c>
      <c r="AF264" s="170">
        <v>0</v>
      </c>
      <c r="AG264" s="170">
        <v>23662.21</v>
      </c>
      <c r="AH264" s="170">
        <v>0</v>
      </c>
      <c r="AI264" s="170">
        <v>0</v>
      </c>
      <c r="AJ264" s="170">
        <v>0</v>
      </c>
      <c r="AK264" s="170">
        <v>0</v>
      </c>
      <c r="AL264" s="170">
        <v>0</v>
      </c>
      <c r="AM264" s="170">
        <v>0</v>
      </c>
      <c r="AN264" s="170">
        <v>0</v>
      </c>
      <c r="AO264" s="170">
        <v>2387526</v>
      </c>
      <c r="AP264" s="170">
        <v>478929.30180952256</v>
      </c>
      <c r="AQ264" s="170">
        <v>137662.21</v>
      </c>
      <c r="AR264" s="170">
        <v>373748.2722320577</v>
      </c>
      <c r="AS264" s="310">
        <v>3004117.5118095223</v>
      </c>
      <c r="AT264" s="170">
        <v>0</v>
      </c>
      <c r="AU264" s="170">
        <v>3004117.5118095228</v>
      </c>
      <c r="AV264" s="170">
        <v>2866455.3018095223</v>
      </c>
      <c r="AW264" s="170">
        <v>4899.9235928367907</v>
      </c>
      <c r="AX264" s="170">
        <v>4953.4106668903041</v>
      </c>
      <c r="AY264" s="171">
        <v>-1.0798029408510967E-2</v>
      </c>
      <c r="AZ264" s="171">
        <v>0</v>
      </c>
      <c r="BA264" s="170">
        <v>0</v>
      </c>
      <c r="BB264" s="310">
        <v>3004117.5118095223</v>
      </c>
      <c r="BC264" s="310">
        <v>5135.243609930807</v>
      </c>
      <c r="BD264" s="171">
        <v>-1.6715189878544368E-2</v>
      </c>
      <c r="BE264" s="170">
        <v>0</v>
      </c>
      <c r="BF264" s="170">
        <v>3004117.5118095223</v>
      </c>
      <c r="BG264" s="170">
        <v>0</v>
      </c>
      <c r="BH264" s="170">
        <v>3004117.5118095223</v>
      </c>
      <c r="BI264" s="311">
        <v>14921.876205636225</v>
      </c>
      <c r="BK264" s="296" t="str">
        <f t="shared" si="4"/>
        <v>559 - Ormiston Sudbury Academy</v>
      </c>
    </row>
    <row r="265" spans="1:63" ht="15" x14ac:dyDescent="0.25">
      <c r="A265" s="304">
        <v>991</v>
      </c>
      <c r="B265" s="308">
        <v>138250</v>
      </c>
      <c r="C265" s="308">
        <v>9354009</v>
      </c>
      <c r="D265" s="309" t="s">
        <v>478</v>
      </c>
      <c r="E265" s="170">
        <v>0</v>
      </c>
      <c r="F265" s="170">
        <v>1135770</v>
      </c>
      <c r="G265" s="170">
        <v>723778</v>
      </c>
      <c r="H265" s="170">
        <v>0</v>
      </c>
      <c r="I265" s="170">
        <v>20799.999999999956</v>
      </c>
      <c r="J265" s="170">
        <v>0</v>
      </c>
      <c r="K265" s="170">
        <v>0</v>
      </c>
      <c r="L265" s="170">
        <v>0</v>
      </c>
      <c r="M265" s="170">
        <v>0</v>
      </c>
      <c r="N265" s="170">
        <v>0</v>
      </c>
      <c r="O265" s="170">
        <v>0</v>
      </c>
      <c r="P265" s="170">
        <v>10060.050000000034</v>
      </c>
      <c r="Q265" s="170">
        <v>1474.1999999999994</v>
      </c>
      <c r="R265" s="170">
        <v>6715.7999999999965</v>
      </c>
      <c r="S265" s="170">
        <v>0</v>
      </c>
      <c r="T265" s="170">
        <v>1242.1499999999996</v>
      </c>
      <c r="U265" s="170">
        <v>0</v>
      </c>
      <c r="V265" s="170">
        <v>0</v>
      </c>
      <c r="W265" s="170">
        <v>0</v>
      </c>
      <c r="X265" s="170">
        <v>997.16312056737593</v>
      </c>
      <c r="Y265" s="170">
        <v>0</v>
      </c>
      <c r="Z265" s="170">
        <v>138390.01280987597</v>
      </c>
      <c r="AA265" s="170">
        <v>0</v>
      </c>
      <c r="AB265" s="170">
        <v>0</v>
      </c>
      <c r="AC265" s="170">
        <v>114000</v>
      </c>
      <c r="AD265" s="170">
        <v>24000</v>
      </c>
      <c r="AE265" s="170">
        <v>0</v>
      </c>
      <c r="AF265" s="170">
        <v>0</v>
      </c>
      <c r="AG265" s="170">
        <v>679.46</v>
      </c>
      <c r="AH265" s="170">
        <v>0</v>
      </c>
      <c r="AI265" s="170">
        <v>0</v>
      </c>
      <c r="AJ265" s="170">
        <v>0</v>
      </c>
      <c r="AK265" s="170">
        <v>0</v>
      </c>
      <c r="AL265" s="170">
        <v>0</v>
      </c>
      <c r="AM265" s="170">
        <v>0</v>
      </c>
      <c r="AN265" s="170">
        <v>0</v>
      </c>
      <c r="AO265" s="170">
        <v>1859548</v>
      </c>
      <c r="AP265" s="170">
        <v>179679.37593044335</v>
      </c>
      <c r="AQ265" s="170">
        <v>138679.46</v>
      </c>
      <c r="AR265" s="170">
        <v>168533.91280987597</v>
      </c>
      <c r="AS265" s="310">
        <v>2177906.8359304434</v>
      </c>
      <c r="AT265" s="170">
        <v>0</v>
      </c>
      <c r="AU265" s="170">
        <v>2177906.8359304434</v>
      </c>
      <c r="AV265" s="170">
        <v>2039227.3759304434</v>
      </c>
      <c r="AW265" s="170">
        <v>4471.9898594965862</v>
      </c>
      <c r="AX265" s="170">
        <v>4537.8589512194521</v>
      </c>
      <c r="AY265" s="171">
        <v>-1.4515455952011258E-2</v>
      </c>
      <c r="AZ265" s="171">
        <v>0</v>
      </c>
      <c r="BA265" s="170">
        <v>0</v>
      </c>
      <c r="BB265" s="310">
        <v>2177906.8359304434</v>
      </c>
      <c r="BC265" s="310">
        <v>4776.1114823036041</v>
      </c>
      <c r="BD265" s="171">
        <v>-2.2772792240920325E-2</v>
      </c>
      <c r="BE265" s="170">
        <v>0</v>
      </c>
      <c r="BF265" s="170">
        <v>2177906.8359304434</v>
      </c>
      <c r="BG265" s="170">
        <v>0</v>
      </c>
      <c r="BH265" s="170">
        <v>2177906.8359304434</v>
      </c>
      <c r="BI265" s="311">
        <v>10198.670980513283</v>
      </c>
      <c r="BK265" s="296" t="str">
        <f t="shared" si="4"/>
        <v>991 - IES Breckland</v>
      </c>
    </row>
    <row r="266" spans="1:63" ht="15" x14ac:dyDescent="0.25">
      <c r="A266" s="304">
        <v>992</v>
      </c>
      <c r="B266" s="308">
        <v>138273</v>
      </c>
      <c r="C266" s="308">
        <v>9354010</v>
      </c>
      <c r="D266" s="309" t="s">
        <v>479</v>
      </c>
      <c r="E266" s="170">
        <v>0</v>
      </c>
      <c r="F266" s="170">
        <v>1151490</v>
      </c>
      <c r="G266" s="170">
        <v>442068</v>
      </c>
      <c r="H266" s="170">
        <v>0</v>
      </c>
      <c r="I266" s="170">
        <v>25200.000000000007</v>
      </c>
      <c r="J266" s="170">
        <v>0</v>
      </c>
      <c r="K266" s="170">
        <v>0</v>
      </c>
      <c r="L266" s="170">
        <v>0</v>
      </c>
      <c r="M266" s="170">
        <v>0</v>
      </c>
      <c r="N266" s="170">
        <v>0</v>
      </c>
      <c r="O266" s="170">
        <v>0</v>
      </c>
      <c r="P266" s="170">
        <v>1505.3109137055853</v>
      </c>
      <c r="Q266" s="170">
        <v>985.29441624365586</v>
      </c>
      <c r="R266" s="170">
        <v>0</v>
      </c>
      <c r="S266" s="170">
        <v>0</v>
      </c>
      <c r="T266" s="170">
        <v>0</v>
      </c>
      <c r="U266" s="170">
        <v>0</v>
      </c>
      <c r="V266" s="170">
        <v>0</v>
      </c>
      <c r="W266" s="170">
        <v>0</v>
      </c>
      <c r="X266" s="170">
        <v>5912.2168284789641</v>
      </c>
      <c r="Y266" s="170">
        <v>0</v>
      </c>
      <c r="Z266" s="170">
        <v>133055.61084472074</v>
      </c>
      <c r="AA266" s="170">
        <v>0</v>
      </c>
      <c r="AB266" s="170">
        <v>0</v>
      </c>
      <c r="AC266" s="170">
        <v>114000</v>
      </c>
      <c r="AD266" s="170">
        <v>34166.666666666664</v>
      </c>
      <c r="AE266" s="170">
        <v>0</v>
      </c>
      <c r="AF266" s="170">
        <v>0</v>
      </c>
      <c r="AG266" s="170">
        <v>14064.29</v>
      </c>
      <c r="AH266" s="170">
        <v>0</v>
      </c>
      <c r="AI266" s="170">
        <v>0</v>
      </c>
      <c r="AJ266" s="170">
        <v>0</v>
      </c>
      <c r="AK266" s="170">
        <v>0</v>
      </c>
      <c r="AL266" s="170">
        <v>0</v>
      </c>
      <c r="AM266" s="170">
        <v>0</v>
      </c>
      <c r="AN266" s="170">
        <v>0</v>
      </c>
      <c r="AO266" s="170">
        <v>1593558</v>
      </c>
      <c r="AP266" s="170">
        <v>166658.43300314894</v>
      </c>
      <c r="AQ266" s="170">
        <v>162230.95666666667</v>
      </c>
      <c r="AR266" s="170">
        <v>156898.71350969534</v>
      </c>
      <c r="AS266" s="310">
        <v>1922447.3896698155</v>
      </c>
      <c r="AT266" s="170">
        <v>0</v>
      </c>
      <c r="AU266" s="170">
        <v>1922447.3896698155</v>
      </c>
      <c r="AV266" s="170">
        <v>1760216.4330031488</v>
      </c>
      <c r="AW266" s="170">
        <v>4456.2441341851863</v>
      </c>
      <c r="AX266" s="170">
        <v>4599.2352117683749</v>
      </c>
      <c r="AY266" s="171">
        <v>-3.1090185867708533E-2</v>
      </c>
      <c r="AZ266" s="171">
        <v>1.6090185867708533E-2</v>
      </c>
      <c r="BA266" s="170">
        <v>29231.007015631872</v>
      </c>
      <c r="BB266" s="310">
        <v>1951678.3966854473</v>
      </c>
      <c r="BC266" s="310">
        <v>4940.9579662922715</v>
      </c>
      <c r="BD266" s="171">
        <v>-4.1023398986133719E-2</v>
      </c>
      <c r="BE266" s="170">
        <v>0</v>
      </c>
      <c r="BF266" s="170">
        <v>1951678.3966854473</v>
      </c>
      <c r="BG266" s="170">
        <v>0</v>
      </c>
      <c r="BH266" s="170">
        <v>1951678.3966854473</v>
      </c>
      <c r="BI266" s="311">
        <v>7473.4189086737979</v>
      </c>
      <c r="BK266" s="296" t="str">
        <f t="shared" si="4"/>
        <v>992 - Saxmundham Free School</v>
      </c>
    </row>
    <row r="267" spans="1:63" ht="15" x14ac:dyDescent="0.25">
      <c r="A267" s="304">
        <v>993</v>
      </c>
      <c r="B267" s="308">
        <v>138274</v>
      </c>
      <c r="C267" s="308">
        <v>9354016</v>
      </c>
      <c r="D267" s="309" t="s">
        <v>480</v>
      </c>
      <c r="E267" s="170">
        <v>0</v>
      </c>
      <c r="F267" s="170">
        <v>789930</v>
      </c>
      <c r="G267" s="170">
        <v>390060</v>
      </c>
      <c r="H267" s="170">
        <v>0</v>
      </c>
      <c r="I267" s="170">
        <v>23600.000000000025</v>
      </c>
      <c r="J267" s="170">
        <v>0</v>
      </c>
      <c r="K267" s="170">
        <v>0</v>
      </c>
      <c r="L267" s="170">
        <v>0</v>
      </c>
      <c r="M267" s="170">
        <v>0</v>
      </c>
      <c r="N267" s="170">
        <v>0</v>
      </c>
      <c r="O267" s="170">
        <v>0</v>
      </c>
      <c r="P267" s="170">
        <v>5424.0393103448387</v>
      </c>
      <c r="Q267" s="170">
        <v>1479.2834482758626</v>
      </c>
      <c r="R267" s="170">
        <v>16847.394827586213</v>
      </c>
      <c r="S267" s="170">
        <v>2337.6331034482755</v>
      </c>
      <c r="T267" s="170">
        <v>67307.396896551683</v>
      </c>
      <c r="U267" s="170">
        <v>4396.7591379310361</v>
      </c>
      <c r="V267" s="170">
        <v>0</v>
      </c>
      <c r="W267" s="170">
        <v>0</v>
      </c>
      <c r="X267" s="170">
        <v>5047.03125</v>
      </c>
      <c r="Y267" s="170">
        <v>0</v>
      </c>
      <c r="Z267" s="170">
        <v>115755.56204446156</v>
      </c>
      <c r="AA267" s="170">
        <v>0</v>
      </c>
      <c r="AB267" s="170">
        <v>0</v>
      </c>
      <c r="AC267" s="170">
        <v>114000</v>
      </c>
      <c r="AD267" s="170">
        <v>0</v>
      </c>
      <c r="AE267" s="170">
        <v>0</v>
      </c>
      <c r="AF267" s="170">
        <v>0</v>
      </c>
      <c r="AG267" s="170">
        <v>6842.09</v>
      </c>
      <c r="AH267" s="170">
        <v>0</v>
      </c>
      <c r="AI267" s="170">
        <v>0</v>
      </c>
      <c r="AJ267" s="170">
        <v>0</v>
      </c>
      <c r="AK267" s="170">
        <v>0</v>
      </c>
      <c r="AL267" s="170">
        <v>0</v>
      </c>
      <c r="AM267" s="170">
        <v>0</v>
      </c>
      <c r="AN267" s="170">
        <v>0</v>
      </c>
      <c r="AO267" s="170">
        <v>1179990</v>
      </c>
      <c r="AP267" s="170">
        <v>242195.10001859948</v>
      </c>
      <c r="AQ267" s="170">
        <v>120842.09</v>
      </c>
      <c r="AR267" s="170">
        <v>186449.6154065305</v>
      </c>
      <c r="AS267" s="310">
        <v>1543027.1900185996</v>
      </c>
      <c r="AT267" s="170">
        <v>0</v>
      </c>
      <c r="AU267" s="170">
        <v>1543027.1900185992</v>
      </c>
      <c r="AV267" s="170">
        <v>1422185.1000185995</v>
      </c>
      <c r="AW267" s="170">
        <v>4887.2340206824729</v>
      </c>
      <c r="AX267" s="170">
        <v>4782.6589882008639</v>
      </c>
      <c r="AY267" s="171">
        <v>2.1865458678865152E-2</v>
      </c>
      <c r="AZ267" s="171">
        <v>-1.6355458678865151E-2</v>
      </c>
      <c r="BA267" s="170">
        <v>-22762.77120387707</v>
      </c>
      <c r="BB267" s="310">
        <v>1520264.4188147224</v>
      </c>
      <c r="BC267" s="310">
        <v>5224.2763533151974</v>
      </c>
      <c r="BD267" s="171">
        <v>8.8589566368797446E-3</v>
      </c>
      <c r="BE267" s="170">
        <v>0</v>
      </c>
      <c r="BF267" s="170">
        <v>1520264.4188147224</v>
      </c>
      <c r="BG267" s="170">
        <v>0</v>
      </c>
      <c r="BH267" s="170">
        <v>1520264.4188147224</v>
      </c>
      <c r="BI267" s="311">
        <v>8250.8778583175335</v>
      </c>
      <c r="BK267" s="296" t="str">
        <f t="shared" si="4"/>
        <v>993 - Beccles Free School</v>
      </c>
    </row>
    <row r="268" spans="1:63" ht="15" x14ac:dyDescent="0.25">
      <c r="A268" s="304">
        <v>361</v>
      </c>
      <c r="B268" s="308">
        <v>136918</v>
      </c>
      <c r="C268" s="308">
        <v>9354017</v>
      </c>
      <c r="D268" s="309" t="s">
        <v>356</v>
      </c>
      <c r="E268" s="170">
        <v>0</v>
      </c>
      <c r="F268" s="170">
        <v>1854960</v>
      </c>
      <c r="G268" s="170">
        <v>1226522</v>
      </c>
      <c r="H268" s="170">
        <v>0</v>
      </c>
      <c r="I268" s="170">
        <v>16400</v>
      </c>
      <c r="J268" s="170">
        <v>0</v>
      </c>
      <c r="K268" s="170">
        <v>0</v>
      </c>
      <c r="L268" s="170">
        <v>0</v>
      </c>
      <c r="M268" s="170">
        <v>0</v>
      </c>
      <c r="N268" s="170">
        <v>0</v>
      </c>
      <c r="O268" s="170">
        <v>0</v>
      </c>
      <c r="P268" s="170">
        <v>15807.62450199201</v>
      </c>
      <c r="Q268" s="170">
        <v>0</v>
      </c>
      <c r="R268" s="170">
        <v>6733.6374501992032</v>
      </c>
      <c r="S268" s="170">
        <v>1167.89375830013</v>
      </c>
      <c r="T268" s="170">
        <v>1245.449203187248</v>
      </c>
      <c r="U268" s="170">
        <v>0</v>
      </c>
      <c r="V268" s="170">
        <v>0</v>
      </c>
      <c r="W268" s="170">
        <v>3000.0000000000045</v>
      </c>
      <c r="X268" s="170">
        <v>3685.3562005277045</v>
      </c>
      <c r="Y268" s="170">
        <v>0</v>
      </c>
      <c r="Z268" s="170">
        <v>173629.2577085355</v>
      </c>
      <c r="AA268" s="170">
        <v>0</v>
      </c>
      <c r="AB268" s="170">
        <v>0</v>
      </c>
      <c r="AC268" s="170">
        <v>114000</v>
      </c>
      <c r="AD268" s="170">
        <v>0</v>
      </c>
      <c r="AE268" s="170">
        <v>0</v>
      </c>
      <c r="AF268" s="170">
        <v>0</v>
      </c>
      <c r="AG268" s="170">
        <v>14919.55</v>
      </c>
      <c r="AH268" s="170">
        <v>0</v>
      </c>
      <c r="AI268" s="170">
        <v>0</v>
      </c>
      <c r="AJ268" s="170">
        <v>0</v>
      </c>
      <c r="AK268" s="170">
        <v>0</v>
      </c>
      <c r="AL268" s="170">
        <v>0</v>
      </c>
      <c r="AM268" s="170">
        <v>0</v>
      </c>
      <c r="AN268" s="170">
        <v>0</v>
      </c>
      <c r="AO268" s="170">
        <v>3081482</v>
      </c>
      <c r="AP268" s="170">
        <v>221669.21882274182</v>
      </c>
      <c r="AQ268" s="170">
        <v>128919.55</v>
      </c>
      <c r="AR268" s="170">
        <v>204304.36016537479</v>
      </c>
      <c r="AS268" s="310">
        <v>3432070.7688227417</v>
      </c>
      <c r="AT268" s="170">
        <v>0</v>
      </c>
      <c r="AU268" s="170">
        <v>3432070.7688227417</v>
      </c>
      <c r="AV268" s="170">
        <v>3303151.2188227419</v>
      </c>
      <c r="AW268" s="170">
        <v>4375.034726917539</v>
      </c>
      <c r="AX268" s="170">
        <v>4418.2872394913447</v>
      </c>
      <c r="AY268" s="171">
        <v>-9.7894297562204514E-3</v>
      </c>
      <c r="AZ268" s="171">
        <v>0</v>
      </c>
      <c r="BA268" s="170">
        <v>0</v>
      </c>
      <c r="BB268" s="310">
        <v>3432070.7688227417</v>
      </c>
      <c r="BC268" s="310">
        <v>4545.7890977784655</v>
      </c>
      <c r="BD268" s="171">
        <v>-1.4193358478456153E-2</v>
      </c>
      <c r="BE268" s="170">
        <v>0</v>
      </c>
      <c r="BF268" s="170">
        <v>3432070.7688227417</v>
      </c>
      <c r="BG268" s="170">
        <v>0</v>
      </c>
      <c r="BH268" s="170">
        <v>3432070.7688227417</v>
      </c>
      <c r="BI268" s="311">
        <v>17808.621128612431</v>
      </c>
      <c r="BK268" s="296" t="str">
        <f t="shared" si="4"/>
        <v>361 - Hadleigh High School</v>
      </c>
    </row>
    <row r="269" spans="1:63" ht="15" x14ac:dyDescent="0.25">
      <c r="A269" s="304">
        <v>555</v>
      </c>
      <c r="B269" s="308">
        <v>141639</v>
      </c>
      <c r="C269" s="308">
        <v>9354019</v>
      </c>
      <c r="D269" s="309" t="s">
        <v>470</v>
      </c>
      <c r="E269" s="170">
        <v>0</v>
      </c>
      <c r="F269" s="170">
        <v>3120420</v>
      </c>
      <c r="G269" s="170">
        <v>1837616</v>
      </c>
      <c r="H269" s="170">
        <v>0</v>
      </c>
      <c r="I269" s="170">
        <v>35600.000000000015</v>
      </c>
      <c r="J269" s="170">
        <v>0</v>
      </c>
      <c r="K269" s="170">
        <v>0</v>
      </c>
      <c r="L269" s="170">
        <v>0</v>
      </c>
      <c r="M269" s="170">
        <v>0</v>
      </c>
      <c r="N269" s="170">
        <v>0</v>
      </c>
      <c r="O269" s="170">
        <v>0</v>
      </c>
      <c r="P269" s="170">
        <v>25546.474116680423</v>
      </c>
      <c r="Q269" s="170">
        <v>6885.2529170090347</v>
      </c>
      <c r="R269" s="170">
        <v>140027.4650780611</v>
      </c>
      <c r="S269" s="170">
        <v>12823.328184059163</v>
      </c>
      <c r="T269" s="170">
        <v>0</v>
      </c>
      <c r="U269" s="170">
        <v>0</v>
      </c>
      <c r="V269" s="170">
        <v>0</v>
      </c>
      <c r="W269" s="170">
        <v>0</v>
      </c>
      <c r="X269" s="170">
        <v>1947.5367329299916</v>
      </c>
      <c r="Y269" s="170">
        <v>0</v>
      </c>
      <c r="Z269" s="170">
        <v>380977.59711727448</v>
      </c>
      <c r="AA269" s="170">
        <v>0</v>
      </c>
      <c r="AB269" s="170">
        <v>0</v>
      </c>
      <c r="AC269" s="170">
        <v>114000</v>
      </c>
      <c r="AD269" s="170">
        <v>0</v>
      </c>
      <c r="AE269" s="170">
        <v>0</v>
      </c>
      <c r="AF269" s="170">
        <v>5000</v>
      </c>
      <c r="AG269" s="170">
        <v>28603.72</v>
      </c>
      <c r="AH269" s="170">
        <v>0</v>
      </c>
      <c r="AI269" s="170">
        <v>0</v>
      </c>
      <c r="AJ269" s="170">
        <v>0</v>
      </c>
      <c r="AK269" s="170">
        <v>0</v>
      </c>
      <c r="AL269" s="170">
        <v>0</v>
      </c>
      <c r="AM269" s="170">
        <v>0</v>
      </c>
      <c r="AN269" s="170">
        <v>0</v>
      </c>
      <c r="AO269" s="170">
        <v>4958036</v>
      </c>
      <c r="AP269" s="170">
        <v>603807.65414601425</v>
      </c>
      <c r="AQ269" s="170">
        <v>147603.72</v>
      </c>
      <c r="AR269" s="170">
        <v>501416.65726517932</v>
      </c>
      <c r="AS269" s="310">
        <v>5709447.3741460135</v>
      </c>
      <c r="AT269" s="170">
        <v>0</v>
      </c>
      <c r="AU269" s="170">
        <v>5709447.3741460145</v>
      </c>
      <c r="AV269" s="170">
        <v>5566843.6541460138</v>
      </c>
      <c r="AW269" s="170">
        <v>4570.4791905960701</v>
      </c>
      <c r="AX269" s="170">
        <v>4610.4651593959106</v>
      </c>
      <c r="AY269" s="171">
        <v>-8.672870831341389E-3</v>
      </c>
      <c r="AZ269" s="171">
        <v>0</v>
      </c>
      <c r="BA269" s="170">
        <v>0</v>
      </c>
      <c r="BB269" s="310">
        <v>5709447.3741460135</v>
      </c>
      <c r="BC269" s="310">
        <v>4687.5594204811277</v>
      </c>
      <c r="BD269" s="171">
        <v>-1.5138006733435794E-2</v>
      </c>
      <c r="BE269" s="170">
        <v>0</v>
      </c>
      <c r="BF269" s="170">
        <v>5709447.3741460135</v>
      </c>
      <c r="BG269" s="170">
        <v>0</v>
      </c>
      <c r="BH269" s="170">
        <v>5709447.3741460135</v>
      </c>
      <c r="BI269" s="311">
        <v>28045.103116513888</v>
      </c>
      <c r="BK269" s="296" t="str">
        <f t="shared" si="4"/>
        <v>555 - Thomas Gainsborough School</v>
      </c>
    </row>
    <row r="270" spans="1:63" ht="15" x14ac:dyDescent="0.25">
      <c r="A270" s="304">
        <v>169</v>
      </c>
      <c r="B270" s="308">
        <v>139403</v>
      </c>
      <c r="C270" s="308">
        <v>9354032</v>
      </c>
      <c r="D270" s="309" t="s">
        <v>528</v>
      </c>
      <c r="E270" s="170">
        <v>0</v>
      </c>
      <c r="F270" s="170">
        <v>2534850</v>
      </c>
      <c r="G270" s="170">
        <v>1603580</v>
      </c>
      <c r="H270" s="170">
        <v>0</v>
      </c>
      <c r="I270" s="170">
        <v>130399.99999999991</v>
      </c>
      <c r="J270" s="170">
        <v>0</v>
      </c>
      <c r="K270" s="170">
        <v>0</v>
      </c>
      <c r="L270" s="170">
        <v>0</v>
      </c>
      <c r="M270" s="170">
        <v>0</v>
      </c>
      <c r="N270" s="170">
        <v>0</v>
      </c>
      <c r="O270" s="170">
        <v>0</v>
      </c>
      <c r="P270" s="170">
        <v>4054.0500000000038</v>
      </c>
      <c r="Q270" s="170">
        <v>85503.599999999802</v>
      </c>
      <c r="R270" s="170">
        <v>74993.100000000035</v>
      </c>
      <c r="S270" s="170">
        <v>9318.4000000000015</v>
      </c>
      <c r="T270" s="170">
        <v>505555.05000000022</v>
      </c>
      <c r="U270" s="170">
        <v>208858.64999999973</v>
      </c>
      <c r="V270" s="170">
        <v>0</v>
      </c>
      <c r="W270" s="170">
        <v>10510.355029585797</v>
      </c>
      <c r="X270" s="170">
        <v>14182.401812688822</v>
      </c>
      <c r="Y270" s="170">
        <v>0</v>
      </c>
      <c r="Z270" s="170">
        <v>373515.35205329279</v>
      </c>
      <c r="AA270" s="170">
        <v>0</v>
      </c>
      <c r="AB270" s="170">
        <v>0</v>
      </c>
      <c r="AC270" s="170">
        <v>114000</v>
      </c>
      <c r="AD270" s="170">
        <v>0</v>
      </c>
      <c r="AE270" s="170">
        <v>0</v>
      </c>
      <c r="AF270" s="170">
        <v>0</v>
      </c>
      <c r="AG270" s="170">
        <v>4872.54</v>
      </c>
      <c r="AH270" s="170">
        <v>0</v>
      </c>
      <c r="AI270" s="170">
        <v>0</v>
      </c>
      <c r="AJ270" s="170">
        <v>0</v>
      </c>
      <c r="AK270" s="170">
        <v>0</v>
      </c>
      <c r="AL270" s="170">
        <v>0</v>
      </c>
      <c r="AM270" s="170">
        <v>0</v>
      </c>
      <c r="AN270" s="170">
        <v>0</v>
      </c>
      <c r="AO270" s="170">
        <v>4138430</v>
      </c>
      <c r="AP270" s="170">
        <v>1416890.9588955669</v>
      </c>
      <c r="AQ270" s="170">
        <v>118872.54</v>
      </c>
      <c r="AR270" s="170">
        <v>892854.57705329265</v>
      </c>
      <c r="AS270" s="310">
        <v>5674193.4988955669</v>
      </c>
      <c r="AT270" s="170">
        <v>0</v>
      </c>
      <c r="AU270" s="170">
        <v>5674193.498895566</v>
      </c>
      <c r="AV270" s="170">
        <v>5555320.9588955669</v>
      </c>
      <c r="AW270" s="170">
        <v>5473.2226196015436</v>
      </c>
      <c r="AX270" s="170">
        <v>5506.0150403093621</v>
      </c>
      <c r="AY270" s="171">
        <v>-5.9557448477249499E-3</v>
      </c>
      <c r="AZ270" s="171">
        <v>0</v>
      </c>
      <c r="BA270" s="170">
        <v>0</v>
      </c>
      <c r="BB270" s="310">
        <v>5674193.4988955669</v>
      </c>
      <c r="BC270" s="310">
        <v>5590.338422557209</v>
      </c>
      <c r="BD270" s="171">
        <v>-1.1497856456141098E-2</v>
      </c>
      <c r="BE270" s="170">
        <v>0</v>
      </c>
      <c r="BF270" s="170">
        <v>5674193.4988955669</v>
      </c>
      <c r="BG270" s="170">
        <v>0</v>
      </c>
      <c r="BH270" s="170">
        <v>5674193.4988955669</v>
      </c>
      <c r="BI270" s="311">
        <v>28757.794593731101</v>
      </c>
      <c r="BK270" s="296" t="str">
        <f t="shared" si="4"/>
        <v>169 - Ormiston Denes Academy</v>
      </c>
    </row>
    <row r="271" spans="1:63" ht="15" x14ac:dyDescent="0.25">
      <c r="A271" s="304">
        <v>561</v>
      </c>
      <c r="B271" s="308">
        <v>139867</v>
      </c>
      <c r="C271" s="308">
        <v>9354033</v>
      </c>
      <c r="D271" s="309" t="s">
        <v>522</v>
      </c>
      <c r="E271" s="170">
        <v>0</v>
      </c>
      <c r="F271" s="170">
        <v>2354070</v>
      </c>
      <c r="G271" s="170">
        <v>1495230</v>
      </c>
      <c r="H271" s="170">
        <v>0</v>
      </c>
      <c r="I271" s="170">
        <v>43599.999999999905</v>
      </c>
      <c r="J271" s="170">
        <v>0</v>
      </c>
      <c r="K271" s="170">
        <v>0</v>
      </c>
      <c r="L271" s="170">
        <v>0</v>
      </c>
      <c r="M271" s="170">
        <v>0</v>
      </c>
      <c r="N271" s="170">
        <v>0</v>
      </c>
      <c r="O271" s="170">
        <v>0</v>
      </c>
      <c r="P271" s="170">
        <v>1504.6878980891679</v>
      </c>
      <c r="Q271" s="170">
        <v>0</v>
      </c>
      <c r="R271" s="170">
        <v>99829.20254777075</v>
      </c>
      <c r="S271" s="170">
        <v>1167.2730360934152</v>
      </c>
      <c r="T271" s="170">
        <v>0</v>
      </c>
      <c r="U271" s="170">
        <v>0</v>
      </c>
      <c r="V271" s="170">
        <v>0</v>
      </c>
      <c r="W271" s="170">
        <v>12000</v>
      </c>
      <c r="X271" s="170">
        <v>8751.4476614699342</v>
      </c>
      <c r="Y271" s="170">
        <v>0</v>
      </c>
      <c r="Z271" s="170">
        <v>355054.97191231657</v>
      </c>
      <c r="AA271" s="170">
        <v>0</v>
      </c>
      <c r="AB271" s="170">
        <v>0</v>
      </c>
      <c r="AC271" s="170">
        <v>114000</v>
      </c>
      <c r="AD271" s="170">
        <v>0</v>
      </c>
      <c r="AE271" s="170">
        <v>0</v>
      </c>
      <c r="AF271" s="170">
        <v>5000</v>
      </c>
      <c r="AG271" s="170">
        <v>33497.730000000003</v>
      </c>
      <c r="AH271" s="170">
        <v>0</v>
      </c>
      <c r="AI271" s="170">
        <v>0</v>
      </c>
      <c r="AJ271" s="170">
        <v>0</v>
      </c>
      <c r="AK271" s="170">
        <v>0</v>
      </c>
      <c r="AL271" s="170">
        <v>0</v>
      </c>
      <c r="AM271" s="170">
        <v>0</v>
      </c>
      <c r="AN271" s="170">
        <v>0</v>
      </c>
      <c r="AO271" s="170">
        <v>3849300</v>
      </c>
      <c r="AP271" s="170">
        <v>521907.58305573976</v>
      </c>
      <c r="AQ271" s="170">
        <v>152497.73000000001</v>
      </c>
      <c r="AR271" s="170">
        <v>438103.35365329316</v>
      </c>
      <c r="AS271" s="310">
        <v>4523705.3130557407</v>
      </c>
      <c r="AT271" s="170">
        <v>0</v>
      </c>
      <c r="AU271" s="170">
        <v>4523705.3130557407</v>
      </c>
      <c r="AV271" s="170">
        <v>4376207.5830557402</v>
      </c>
      <c r="AW271" s="170">
        <v>4635.8131176437928</v>
      </c>
      <c r="AX271" s="170">
        <v>4638.7648016774901</v>
      </c>
      <c r="AY271" s="171">
        <v>-6.3630818976421197E-4</v>
      </c>
      <c r="AZ271" s="171">
        <v>0</v>
      </c>
      <c r="BA271" s="170">
        <v>0</v>
      </c>
      <c r="BB271" s="310">
        <v>4523705.3130557407</v>
      </c>
      <c r="BC271" s="310">
        <v>4792.0607129827758</v>
      </c>
      <c r="BD271" s="171">
        <v>-7.7295849971105168E-3</v>
      </c>
      <c r="BE271" s="170">
        <v>0</v>
      </c>
      <c r="BF271" s="170">
        <v>4523705.3130557407</v>
      </c>
      <c r="BG271" s="170">
        <v>0</v>
      </c>
      <c r="BH271" s="170">
        <v>4523705.3130557407</v>
      </c>
      <c r="BI271" s="311">
        <v>21952.186595291336</v>
      </c>
      <c r="BK271" s="296" t="str">
        <f t="shared" si="4"/>
        <v>561 - Mildenhall College Academy</v>
      </c>
    </row>
    <row r="272" spans="1:63" ht="15" x14ac:dyDescent="0.25">
      <c r="A272" s="304">
        <v>371</v>
      </c>
      <c r="B272" s="308">
        <v>140032</v>
      </c>
      <c r="C272" s="308">
        <v>9354034</v>
      </c>
      <c r="D272" s="309" t="s">
        <v>565</v>
      </c>
      <c r="E272" s="170">
        <v>0</v>
      </c>
      <c r="F272" s="170">
        <v>1666320</v>
      </c>
      <c r="G272" s="170">
        <v>1161512</v>
      </c>
      <c r="H272" s="170">
        <v>0</v>
      </c>
      <c r="I272" s="170">
        <v>56799.999999999913</v>
      </c>
      <c r="J272" s="170">
        <v>0</v>
      </c>
      <c r="K272" s="170">
        <v>0</v>
      </c>
      <c r="L272" s="170">
        <v>0</v>
      </c>
      <c r="M272" s="170">
        <v>0</v>
      </c>
      <c r="N272" s="170">
        <v>0</v>
      </c>
      <c r="O272" s="170">
        <v>0</v>
      </c>
      <c r="P272" s="170">
        <v>4517.5565217391286</v>
      </c>
      <c r="Q272" s="170">
        <v>88708.382608695567</v>
      </c>
      <c r="R272" s="170">
        <v>135827.86608695675</v>
      </c>
      <c r="S272" s="170">
        <v>119153.97565217412</v>
      </c>
      <c r="T272" s="170">
        <v>89694.031304348246</v>
      </c>
      <c r="U272" s="170">
        <v>4394.3504347826065</v>
      </c>
      <c r="V272" s="170">
        <v>0</v>
      </c>
      <c r="W272" s="170">
        <v>61500</v>
      </c>
      <c r="X272" s="170">
        <v>1834.0974212034384</v>
      </c>
      <c r="Y272" s="170">
        <v>0</v>
      </c>
      <c r="Z272" s="170">
        <v>254983.5403201163</v>
      </c>
      <c r="AA272" s="170">
        <v>0</v>
      </c>
      <c r="AB272" s="170">
        <v>0</v>
      </c>
      <c r="AC272" s="170">
        <v>114000</v>
      </c>
      <c r="AD272" s="170">
        <v>0</v>
      </c>
      <c r="AE272" s="170">
        <v>0</v>
      </c>
      <c r="AF272" s="170">
        <v>0</v>
      </c>
      <c r="AG272" s="170">
        <v>15489.72</v>
      </c>
      <c r="AH272" s="170">
        <v>0</v>
      </c>
      <c r="AI272" s="170">
        <v>0</v>
      </c>
      <c r="AJ272" s="170">
        <v>0</v>
      </c>
      <c r="AK272" s="170">
        <v>0</v>
      </c>
      <c r="AL272" s="170">
        <v>0</v>
      </c>
      <c r="AM272" s="170">
        <v>0</v>
      </c>
      <c r="AN272" s="170">
        <v>0</v>
      </c>
      <c r="AO272" s="170">
        <v>2827832</v>
      </c>
      <c r="AP272" s="170">
        <v>817413.8003500161</v>
      </c>
      <c r="AQ272" s="170">
        <v>129489.72</v>
      </c>
      <c r="AR272" s="170">
        <v>514529.42162446445</v>
      </c>
      <c r="AS272" s="310">
        <v>3774735.5203500162</v>
      </c>
      <c r="AT272" s="170">
        <v>0</v>
      </c>
      <c r="AU272" s="170">
        <v>3774735.5203500157</v>
      </c>
      <c r="AV272" s="170">
        <v>3645245.800350016</v>
      </c>
      <c r="AW272" s="170">
        <v>5267.6962432803703</v>
      </c>
      <c r="AX272" s="170">
        <v>5316.4875972043355</v>
      </c>
      <c r="AY272" s="171">
        <v>-9.1773662652052685E-3</v>
      </c>
      <c r="AZ272" s="171">
        <v>0</v>
      </c>
      <c r="BA272" s="170">
        <v>0</v>
      </c>
      <c r="BB272" s="310">
        <v>3774735.5203500162</v>
      </c>
      <c r="BC272" s="310">
        <v>5454.8201161127399</v>
      </c>
      <c r="BD272" s="171">
        <v>-1.3738524610940384E-2</v>
      </c>
      <c r="BE272" s="170">
        <v>0</v>
      </c>
      <c r="BF272" s="170">
        <v>3774735.5203500162</v>
      </c>
      <c r="BG272" s="170">
        <v>0</v>
      </c>
      <c r="BH272" s="170">
        <v>3774735.5203500162</v>
      </c>
      <c r="BI272" s="311">
        <v>19605.81815416969</v>
      </c>
      <c r="BK272" s="296" t="str">
        <f t="shared" si="4"/>
        <v>371 - Stoke High School - Ormiston Academy</v>
      </c>
    </row>
    <row r="273" spans="1:63" ht="15" x14ac:dyDescent="0.25">
      <c r="A273" s="304">
        <v>994</v>
      </c>
      <c r="B273" s="308">
        <v>140047</v>
      </c>
      <c r="C273" s="308">
        <v>9354035</v>
      </c>
      <c r="D273" s="309" t="s">
        <v>481</v>
      </c>
      <c r="E273" s="170">
        <v>0</v>
      </c>
      <c r="F273" s="170">
        <v>675960</v>
      </c>
      <c r="G273" s="170">
        <v>320716</v>
      </c>
      <c r="H273" s="170">
        <v>0</v>
      </c>
      <c r="I273" s="170">
        <v>11999.999999999987</v>
      </c>
      <c r="J273" s="170">
        <v>0</v>
      </c>
      <c r="K273" s="170">
        <v>0</v>
      </c>
      <c r="L273" s="170">
        <v>0</v>
      </c>
      <c r="M273" s="170">
        <v>0</v>
      </c>
      <c r="N273" s="170">
        <v>0</v>
      </c>
      <c r="O273" s="170">
        <v>0</v>
      </c>
      <c r="P273" s="170">
        <v>150.14999999999986</v>
      </c>
      <c r="Q273" s="170">
        <v>0</v>
      </c>
      <c r="R273" s="170">
        <v>6715.7999999999938</v>
      </c>
      <c r="S273" s="170">
        <v>0</v>
      </c>
      <c r="T273" s="170">
        <v>0</v>
      </c>
      <c r="U273" s="170">
        <v>0</v>
      </c>
      <c r="V273" s="170">
        <v>0</v>
      </c>
      <c r="W273" s="170">
        <v>0</v>
      </c>
      <c r="X273" s="170">
        <v>0</v>
      </c>
      <c r="Y273" s="170">
        <v>0</v>
      </c>
      <c r="Z273" s="170">
        <v>101522.39154941248</v>
      </c>
      <c r="AA273" s="170">
        <v>0</v>
      </c>
      <c r="AB273" s="170">
        <v>0</v>
      </c>
      <c r="AC273" s="170">
        <v>114000</v>
      </c>
      <c r="AD273" s="170">
        <v>59000</v>
      </c>
      <c r="AE273" s="170">
        <v>0</v>
      </c>
      <c r="AF273" s="170">
        <v>0</v>
      </c>
      <c r="AG273" s="170">
        <v>6557</v>
      </c>
      <c r="AH273" s="170">
        <v>0</v>
      </c>
      <c r="AI273" s="170">
        <v>0</v>
      </c>
      <c r="AJ273" s="170">
        <v>0</v>
      </c>
      <c r="AK273" s="170">
        <v>0</v>
      </c>
      <c r="AL273" s="170">
        <v>0</v>
      </c>
      <c r="AM273" s="170">
        <v>0</v>
      </c>
      <c r="AN273" s="170">
        <v>0</v>
      </c>
      <c r="AO273" s="170">
        <v>996676</v>
      </c>
      <c r="AP273" s="170">
        <v>120388.34154941246</v>
      </c>
      <c r="AQ273" s="170">
        <v>179557</v>
      </c>
      <c r="AR273" s="170">
        <v>120953.16654941248</v>
      </c>
      <c r="AS273" s="310">
        <v>1296621.3415494123</v>
      </c>
      <c r="AT273" s="170">
        <v>0</v>
      </c>
      <c r="AU273" s="170">
        <v>1296621.3415494126</v>
      </c>
      <c r="AV273" s="170">
        <v>1117064.3415494123</v>
      </c>
      <c r="AW273" s="170">
        <v>4540.9119575179366</v>
      </c>
      <c r="AX273" s="170">
        <v>4468.3580913540764</v>
      </c>
      <c r="AY273" s="171">
        <v>1.6237254195057976E-2</v>
      </c>
      <c r="AZ273" s="171">
        <v>-1.0727254195057975E-2</v>
      </c>
      <c r="BA273" s="170">
        <v>-11791.570417802819</v>
      </c>
      <c r="BB273" s="310">
        <v>1284829.7711316096</v>
      </c>
      <c r="BC273" s="310">
        <v>5222.8852485024781</v>
      </c>
      <c r="BD273" s="171">
        <v>2.1660521932880261E-3</v>
      </c>
      <c r="BE273" s="170">
        <v>0</v>
      </c>
      <c r="BF273" s="170">
        <v>1284829.7711316096</v>
      </c>
      <c r="BG273" s="170">
        <v>0</v>
      </c>
      <c r="BH273" s="170">
        <v>1284829.7711316096</v>
      </c>
      <c r="BI273" s="311">
        <v>5891.5826087892019</v>
      </c>
      <c r="BK273" s="296" t="str">
        <f t="shared" si="4"/>
        <v>994 - Ixworth Free School</v>
      </c>
    </row>
    <row r="274" spans="1:63" ht="15" x14ac:dyDescent="0.25">
      <c r="A274" s="304">
        <v>166</v>
      </c>
      <c r="B274" s="308">
        <v>136271</v>
      </c>
      <c r="C274" s="308">
        <v>9354036</v>
      </c>
      <c r="D274" s="309" t="s">
        <v>564</v>
      </c>
      <c r="E274" s="170">
        <v>0</v>
      </c>
      <c r="F274" s="170">
        <v>1898190</v>
      </c>
      <c r="G274" s="170">
        <v>1248192</v>
      </c>
      <c r="H274" s="170">
        <v>0</v>
      </c>
      <c r="I274" s="170">
        <v>12400.000000000009</v>
      </c>
      <c r="J274" s="170">
        <v>0</v>
      </c>
      <c r="K274" s="170">
        <v>0</v>
      </c>
      <c r="L274" s="170">
        <v>0</v>
      </c>
      <c r="M274" s="170">
        <v>0</v>
      </c>
      <c r="N274" s="170">
        <v>0</v>
      </c>
      <c r="O274" s="170">
        <v>0</v>
      </c>
      <c r="P274" s="170">
        <v>600.59999999999957</v>
      </c>
      <c r="Q274" s="170">
        <v>0</v>
      </c>
      <c r="R274" s="170">
        <v>2238.5999999999985</v>
      </c>
      <c r="S274" s="170">
        <v>0</v>
      </c>
      <c r="T274" s="170">
        <v>0</v>
      </c>
      <c r="U274" s="170">
        <v>0</v>
      </c>
      <c r="V274" s="170">
        <v>0</v>
      </c>
      <c r="W274" s="170">
        <v>0</v>
      </c>
      <c r="X274" s="170">
        <v>2818.873517786561</v>
      </c>
      <c r="Y274" s="170">
        <v>0</v>
      </c>
      <c r="Z274" s="170">
        <v>155379.15009296298</v>
      </c>
      <c r="AA274" s="170">
        <v>0</v>
      </c>
      <c r="AB274" s="170">
        <v>0</v>
      </c>
      <c r="AC274" s="170">
        <v>114000</v>
      </c>
      <c r="AD274" s="170">
        <v>0</v>
      </c>
      <c r="AE274" s="170">
        <v>0</v>
      </c>
      <c r="AF274" s="170">
        <v>0</v>
      </c>
      <c r="AG274" s="170">
        <v>18910.77</v>
      </c>
      <c r="AH274" s="170">
        <v>0</v>
      </c>
      <c r="AI274" s="170">
        <v>0</v>
      </c>
      <c r="AJ274" s="170">
        <v>0</v>
      </c>
      <c r="AK274" s="170">
        <v>0</v>
      </c>
      <c r="AL274" s="170">
        <v>0</v>
      </c>
      <c r="AM274" s="170">
        <v>0</v>
      </c>
      <c r="AN274" s="170">
        <v>0</v>
      </c>
      <c r="AO274" s="170">
        <v>3146382</v>
      </c>
      <c r="AP274" s="170">
        <v>173437.22361074956</v>
      </c>
      <c r="AQ274" s="170">
        <v>132910.76999999999</v>
      </c>
      <c r="AR274" s="170">
        <v>172996.55009296298</v>
      </c>
      <c r="AS274" s="310">
        <v>3452729.9936107495</v>
      </c>
      <c r="AT274" s="170">
        <v>0</v>
      </c>
      <c r="AU274" s="170">
        <v>3452729.99361075</v>
      </c>
      <c r="AV274" s="170">
        <v>3319819.2236107495</v>
      </c>
      <c r="AW274" s="170">
        <v>4305.8615092227619</v>
      </c>
      <c r="AX274" s="170">
        <v>4298.5217110199137</v>
      </c>
      <c r="AY274" s="171">
        <v>1.7075168386451384E-3</v>
      </c>
      <c r="AZ274" s="171">
        <v>0</v>
      </c>
      <c r="BA274" s="170">
        <v>0</v>
      </c>
      <c r="BB274" s="310">
        <v>3452729.9936107495</v>
      </c>
      <c r="BC274" s="310">
        <v>4478.2490189503887</v>
      </c>
      <c r="BD274" s="171">
        <v>-4.1686388010916398E-3</v>
      </c>
      <c r="BE274" s="170">
        <v>0</v>
      </c>
      <c r="BF274" s="170">
        <v>3452729.9936107495</v>
      </c>
      <c r="BG274" s="170">
        <v>0</v>
      </c>
      <c r="BH274" s="170">
        <v>3452729.9936107495</v>
      </c>
      <c r="BI274" s="311">
        <v>17257.85321384581</v>
      </c>
      <c r="BK274" s="296" t="str">
        <f t="shared" si="4"/>
        <v>166 - Hartismere School</v>
      </c>
    </row>
    <row r="275" spans="1:63" ht="15" x14ac:dyDescent="0.25">
      <c r="A275" s="304">
        <v>165</v>
      </c>
      <c r="B275" s="308">
        <v>136782</v>
      </c>
      <c r="C275" s="308">
        <v>9354040</v>
      </c>
      <c r="D275" s="309" t="s">
        <v>260</v>
      </c>
      <c r="E275" s="170">
        <v>0</v>
      </c>
      <c r="F275" s="170">
        <v>1980720</v>
      </c>
      <c r="G275" s="170">
        <v>1456224</v>
      </c>
      <c r="H275" s="170">
        <v>0</v>
      </c>
      <c r="I275" s="170">
        <v>18400.000000000015</v>
      </c>
      <c r="J275" s="170">
        <v>0</v>
      </c>
      <c r="K275" s="170">
        <v>0</v>
      </c>
      <c r="L275" s="170">
        <v>0</v>
      </c>
      <c r="M275" s="170">
        <v>0</v>
      </c>
      <c r="N275" s="170">
        <v>0</v>
      </c>
      <c r="O275" s="170">
        <v>0</v>
      </c>
      <c r="P275" s="170">
        <v>1051.0499999999997</v>
      </c>
      <c r="Q275" s="170">
        <v>982.79999999999961</v>
      </c>
      <c r="R275" s="170">
        <v>0</v>
      </c>
      <c r="S275" s="170">
        <v>0</v>
      </c>
      <c r="T275" s="170">
        <v>0</v>
      </c>
      <c r="U275" s="170">
        <v>0</v>
      </c>
      <c r="V275" s="170">
        <v>0</v>
      </c>
      <c r="W275" s="170">
        <v>7535.8851674641155</v>
      </c>
      <c r="X275" s="170">
        <v>5812.9675810473818</v>
      </c>
      <c r="Y275" s="170">
        <v>0</v>
      </c>
      <c r="Z275" s="170">
        <v>141620.39914025032</v>
      </c>
      <c r="AA275" s="170">
        <v>0</v>
      </c>
      <c r="AB275" s="170">
        <v>0</v>
      </c>
      <c r="AC275" s="170">
        <v>114000</v>
      </c>
      <c r="AD275" s="170">
        <v>0</v>
      </c>
      <c r="AE275" s="170">
        <v>0</v>
      </c>
      <c r="AF275" s="170">
        <v>0</v>
      </c>
      <c r="AG275" s="170">
        <v>24707.53</v>
      </c>
      <c r="AH275" s="170">
        <v>0</v>
      </c>
      <c r="AI275" s="170">
        <v>0</v>
      </c>
      <c r="AJ275" s="170">
        <v>0</v>
      </c>
      <c r="AK275" s="170">
        <v>0</v>
      </c>
      <c r="AL275" s="170">
        <v>0</v>
      </c>
      <c r="AM275" s="170">
        <v>0</v>
      </c>
      <c r="AN275" s="170">
        <v>0</v>
      </c>
      <c r="AO275" s="170">
        <v>3436944</v>
      </c>
      <c r="AP275" s="170">
        <v>175403.10188876183</v>
      </c>
      <c r="AQ275" s="170">
        <v>138707.53</v>
      </c>
      <c r="AR275" s="170">
        <v>161835.12414025032</v>
      </c>
      <c r="AS275" s="310">
        <v>3751054.6318887617</v>
      </c>
      <c r="AT275" s="170">
        <v>0</v>
      </c>
      <c r="AU275" s="170">
        <v>3751054.6318887617</v>
      </c>
      <c r="AV275" s="170">
        <v>3612347.1018887619</v>
      </c>
      <c r="AW275" s="170">
        <v>4300.4132165342407</v>
      </c>
      <c r="AX275" s="170">
        <v>4309.6071828847398</v>
      </c>
      <c r="AY275" s="171">
        <v>-2.1333652837344829E-3</v>
      </c>
      <c r="AZ275" s="171">
        <v>0</v>
      </c>
      <c r="BA275" s="170">
        <v>0</v>
      </c>
      <c r="BB275" s="310">
        <v>3751054.6318887617</v>
      </c>
      <c r="BC275" s="310">
        <v>4465.5412284390022</v>
      </c>
      <c r="BD275" s="171">
        <v>-9.6684194869226525E-3</v>
      </c>
      <c r="BE275" s="170">
        <v>0</v>
      </c>
      <c r="BF275" s="170">
        <v>3751054.6318887617</v>
      </c>
      <c r="BG275" s="170">
        <v>0</v>
      </c>
      <c r="BH275" s="170">
        <v>3751054.6318887617</v>
      </c>
      <c r="BI275" s="311">
        <v>17984.449938171125</v>
      </c>
      <c r="BK275" s="296" t="str">
        <f t="shared" si="4"/>
        <v>165 - Thomas Mills High School</v>
      </c>
    </row>
    <row r="276" spans="1:63" ht="15" x14ac:dyDescent="0.25">
      <c r="A276" s="304">
        <v>557</v>
      </c>
      <c r="B276" s="308">
        <v>140669</v>
      </c>
      <c r="C276" s="308">
        <v>9354041</v>
      </c>
      <c r="D276" s="309" t="s">
        <v>563</v>
      </c>
      <c r="E276" s="170">
        <v>0</v>
      </c>
      <c r="F276" s="170">
        <v>1524840</v>
      </c>
      <c r="G276" s="170">
        <v>923142</v>
      </c>
      <c r="H276" s="170">
        <v>0</v>
      </c>
      <c r="I276" s="170">
        <v>29600.000000000051</v>
      </c>
      <c r="J276" s="170">
        <v>0</v>
      </c>
      <c r="K276" s="170">
        <v>0</v>
      </c>
      <c r="L276" s="170">
        <v>0</v>
      </c>
      <c r="M276" s="170">
        <v>0</v>
      </c>
      <c r="N276" s="170">
        <v>0</v>
      </c>
      <c r="O276" s="170">
        <v>0</v>
      </c>
      <c r="P276" s="170">
        <v>11261.249999999993</v>
      </c>
      <c r="Q276" s="170">
        <v>0</v>
      </c>
      <c r="R276" s="170">
        <v>4477.1999999999989</v>
      </c>
      <c r="S276" s="170">
        <v>0</v>
      </c>
      <c r="T276" s="170">
        <v>0</v>
      </c>
      <c r="U276" s="170">
        <v>1460.550000000002</v>
      </c>
      <c r="V276" s="170">
        <v>0</v>
      </c>
      <c r="W276" s="170">
        <v>10500.000000000042</v>
      </c>
      <c r="X276" s="170">
        <v>3706.166666666667</v>
      </c>
      <c r="Y276" s="170">
        <v>0</v>
      </c>
      <c r="Z276" s="170">
        <v>194772.68845615466</v>
      </c>
      <c r="AA276" s="170">
        <v>0</v>
      </c>
      <c r="AB276" s="170">
        <v>0</v>
      </c>
      <c r="AC276" s="170">
        <v>114000</v>
      </c>
      <c r="AD276" s="170">
        <v>0</v>
      </c>
      <c r="AE276" s="170">
        <v>0</v>
      </c>
      <c r="AF276" s="170">
        <v>0</v>
      </c>
      <c r="AG276" s="170">
        <v>13779.2</v>
      </c>
      <c r="AH276" s="170">
        <v>0</v>
      </c>
      <c r="AI276" s="170">
        <v>0</v>
      </c>
      <c r="AJ276" s="170">
        <v>0</v>
      </c>
      <c r="AK276" s="170">
        <v>0</v>
      </c>
      <c r="AL276" s="170">
        <v>0</v>
      </c>
      <c r="AM276" s="170">
        <v>0</v>
      </c>
      <c r="AN276" s="170">
        <v>0</v>
      </c>
      <c r="AO276" s="170">
        <v>2447982</v>
      </c>
      <c r="AP276" s="170">
        <v>255777.85512282141</v>
      </c>
      <c r="AQ276" s="170">
        <v>127779.2</v>
      </c>
      <c r="AR276" s="170">
        <v>228169.98845615468</v>
      </c>
      <c r="AS276" s="310">
        <v>2831539.0551228216</v>
      </c>
      <c r="AT276" s="170">
        <v>0</v>
      </c>
      <c r="AU276" s="170">
        <v>2831539.0551228211</v>
      </c>
      <c r="AV276" s="170">
        <v>2703759.8551228214</v>
      </c>
      <c r="AW276" s="170">
        <v>4498.768477741799</v>
      </c>
      <c r="AX276" s="170">
        <v>4827.5001485963476</v>
      </c>
      <c r="AY276" s="171">
        <v>-6.8095631431545622E-2</v>
      </c>
      <c r="AZ276" s="171">
        <v>5.3095631431545623E-2</v>
      </c>
      <c r="BA276" s="170">
        <v>154047.82034398767</v>
      </c>
      <c r="BB276" s="310">
        <v>2985586.8754668091</v>
      </c>
      <c r="BC276" s="310">
        <v>4967.6986280645742</v>
      </c>
      <c r="BD276" s="171">
        <v>-1.9526905670692818E-2</v>
      </c>
      <c r="BE276" s="170">
        <v>0</v>
      </c>
      <c r="BF276" s="170">
        <v>2985586.8754668091</v>
      </c>
      <c r="BG276" s="170">
        <v>0</v>
      </c>
      <c r="BH276" s="170">
        <v>2985586.8754668091</v>
      </c>
      <c r="BI276" s="311">
        <v>15306.636093595214</v>
      </c>
      <c r="BK276" s="296" t="str">
        <f t="shared" si="4"/>
        <v>557 - Newmarket Academy</v>
      </c>
    </row>
    <row r="277" spans="1:63" ht="15" x14ac:dyDescent="0.25">
      <c r="A277" s="304">
        <v>599</v>
      </c>
      <c r="B277" s="308">
        <v>140969</v>
      </c>
      <c r="C277" s="308">
        <v>9354042</v>
      </c>
      <c r="D277" s="309" t="s">
        <v>516</v>
      </c>
      <c r="E277" s="170">
        <v>0</v>
      </c>
      <c r="F277" s="170">
        <v>1414800</v>
      </c>
      <c r="G277" s="170">
        <v>0</v>
      </c>
      <c r="H277" s="170">
        <v>0</v>
      </c>
      <c r="I277" s="170">
        <v>10080.000000000002</v>
      </c>
      <c r="J277" s="170">
        <v>0</v>
      </c>
      <c r="K277" s="170">
        <v>0</v>
      </c>
      <c r="L277" s="170">
        <v>0</v>
      </c>
      <c r="M277" s="170">
        <v>0</v>
      </c>
      <c r="N277" s="170">
        <v>0</v>
      </c>
      <c r="O277" s="170">
        <v>0</v>
      </c>
      <c r="P277" s="170">
        <v>810.81</v>
      </c>
      <c r="Q277" s="170">
        <v>0</v>
      </c>
      <c r="R277" s="170">
        <v>0</v>
      </c>
      <c r="S277" s="170">
        <v>0</v>
      </c>
      <c r="T277" s="170">
        <v>0</v>
      </c>
      <c r="U277" s="170">
        <v>0</v>
      </c>
      <c r="V277" s="170">
        <v>0</v>
      </c>
      <c r="W277" s="170">
        <v>2700</v>
      </c>
      <c r="X277" s="170">
        <v>0</v>
      </c>
      <c r="Y277" s="170">
        <v>0</v>
      </c>
      <c r="Z277" s="170">
        <v>111374.72849176417</v>
      </c>
      <c r="AA277" s="170">
        <v>0</v>
      </c>
      <c r="AB277" s="170">
        <v>0</v>
      </c>
      <c r="AC277" s="170">
        <v>114000</v>
      </c>
      <c r="AD277" s="170">
        <v>0</v>
      </c>
      <c r="AE277" s="170">
        <v>0</v>
      </c>
      <c r="AF277" s="170">
        <v>0</v>
      </c>
      <c r="AG277" s="170">
        <v>28913.48</v>
      </c>
      <c r="AH277" s="170">
        <v>0</v>
      </c>
      <c r="AI277" s="170">
        <v>0</v>
      </c>
      <c r="AJ277" s="170">
        <v>0</v>
      </c>
      <c r="AK277" s="170">
        <v>0</v>
      </c>
      <c r="AL277" s="170">
        <v>0</v>
      </c>
      <c r="AM277" s="170">
        <v>0</v>
      </c>
      <c r="AN277" s="170">
        <v>0</v>
      </c>
      <c r="AO277" s="170">
        <v>1414800</v>
      </c>
      <c r="AP277" s="170">
        <v>124965.53849176416</v>
      </c>
      <c r="AQ277" s="170">
        <v>142913.48000000001</v>
      </c>
      <c r="AR277" s="170">
        <v>126817.93349176417</v>
      </c>
      <c r="AS277" s="310">
        <v>1682679.0184917641</v>
      </c>
      <c r="AT277" s="170">
        <v>0</v>
      </c>
      <c r="AU277" s="170">
        <v>1682679.0184917641</v>
      </c>
      <c r="AV277" s="170">
        <v>1539765.5384917641</v>
      </c>
      <c r="AW277" s="170">
        <v>4277.1264958104557</v>
      </c>
      <c r="AX277" s="170">
        <v>4287.6147740921442</v>
      </c>
      <c r="AY277" s="171">
        <v>-2.4461801804266073E-3</v>
      </c>
      <c r="AZ277" s="171">
        <v>0</v>
      </c>
      <c r="BA277" s="170">
        <v>0</v>
      </c>
      <c r="BB277" s="310">
        <v>1682679.0184917641</v>
      </c>
      <c r="BC277" s="310">
        <v>4674.1083846993442</v>
      </c>
      <c r="BD277" s="171">
        <v>-2.029161146085523E-2</v>
      </c>
      <c r="BE277" s="170">
        <v>0</v>
      </c>
      <c r="BF277" s="170">
        <v>1682679.0184917641</v>
      </c>
      <c r="BG277" s="170">
        <v>0</v>
      </c>
      <c r="BH277" s="170">
        <v>1682679.0184917641</v>
      </c>
      <c r="BI277" s="311">
        <v>4750.2672406498059</v>
      </c>
      <c r="BK277" s="296" t="str">
        <f t="shared" si="4"/>
        <v>599 - Sybil Andrews Academy</v>
      </c>
    </row>
    <row r="278" spans="1:63" ht="15" x14ac:dyDescent="0.25">
      <c r="A278" s="304">
        <v>167</v>
      </c>
      <c r="B278" s="308">
        <v>141236</v>
      </c>
      <c r="C278" s="308">
        <v>9354043</v>
      </c>
      <c r="D278" s="309" t="s">
        <v>562</v>
      </c>
      <c r="E278" s="170">
        <v>0</v>
      </c>
      <c r="F278" s="170">
        <v>809580</v>
      </c>
      <c r="G278" s="170">
        <v>658768</v>
      </c>
      <c r="H278" s="170">
        <v>0</v>
      </c>
      <c r="I278" s="170">
        <v>22799.999999999993</v>
      </c>
      <c r="J278" s="170">
        <v>0</v>
      </c>
      <c r="K278" s="170">
        <v>0</v>
      </c>
      <c r="L278" s="170">
        <v>0</v>
      </c>
      <c r="M278" s="170">
        <v>0</v>
      </c>
      <c r="N278" s="170">
        <v>0</v>
      </c>
      <c r="O278" s="170">
        <v>0</v>
      </c>
      <c r="P278" s="170">
        <v>10960.950000000019</v>
      </c>
      <c r="Q278" s="170">
        <v>0</v>
      </c>
      <c r="R278" s="170">
        <v>0</v>
      </c>
      <c r="S278" s="170">
        <v>0</v>
      </c>
      <c r="T278" s="170">
        <v>0</v>
      </c>
      <c r="U278" s="170">
        <v>0</v>
      </c>
      <c r="V278" s="170">
        <v>0</v>
      </c>
      <c r="W278" s="170">
        <v>4499.9999999999973</v>
      </c>
      <c r="X278" s="170">
        <v>2635.1458885941643</v>
      </c>
      <c r="Y278" s="170">
        <v>0</v>
      </c>
      <c r="Z278" s="170">
        <v>138596.1661453947</v>
      </c>
      <c r="AA278" s="170">
        <v>0</v>
      </c>
      <c r="AB278" s="170">
        <v>0</v>
      </c>
      <c r="AC278" s="170">
        <v>114000</v>
      </c>
      <c r="AD278" s="170">
        <v>40333.333333333343</v>
      </c>
      <c r="AE278" s="170">
        <v>0</v>
      </c>
      <c r="AF278" s="170">
        <v>5000</v>
      </c>
      <c r="AG278" s="170">
        <v>14919.55</v>
      </c>
      <c r="AH278" s="170">
        <v>0</v>
      </c>
      <c r="AI278" s="170">
        <v>0</v>
      </c>
      <c r="AJ278" s="170">
        <v>0</v>
      </c>
      <c r="AK278" s="170">
        <v>0</v>
      </c>
      <c r="AL278" s="170">
        <v>0</v>
      </c>
      <c r="AM278" s="170">
        <v>0</v>
      </c>
      <c r="AN278" s="170">
        <v>0</v>
      </c>
      <c r="AO278" s="170">
        <v>1468348</v>
      </c>
      <c r="AP278" s="170">
        <v>179492.26203398887</v>
      </c>
      <c r="AQ278" s="170">
        <v>174252.88333333333</v>
      </c>
      <c r="AR278" s="170">
        <v>165474.4411453947</v>
      </c>
      <c r="AS278" s="310">
        <v>1822093.1453673223</v>
      </c>
      <c r="AT278" s="170">
        <v>0</v>
      </c>
      <c r="AU278" s="170">
        <v>1822093.1453673223</v>
      </c>
      <c r="AV278" s="170">
        <v>1652840.262033989</v>
      </c>
      <c r="AW278" s="170">
        <v>4616.8722403184047</v>
      </c>
      <c r="AX278" s="170">
        <v>4926.4568208627106</v>
      </c>
      <c r="AY278" s="171">
        <v>-6.284122479938678E-2</v>
      </c>
      <c r="AZ278" s="171">
        <v>4.7841224799386781E-2</v>
      </c>
      <c r="BA278" s="170">
        <v>84376.206706828772</v>
      </c>
      <c r="BB278" s="310">
        <v>1906469.3520741509</v>
      </c>
      <c r="BC278" s="310">
        <v>5325.3333856819854</v>
      </c>
      <c r="BD278" s="171">
        <v>-1.3336439838654401E-2</v>
      </c>
      <c r="BE278" s="170">
        <v>0</v>
      </c>
      <c r="BF278" s="170">
        <v>1906469.3520741509</v>
      </c>
      <c r="BG278" s="170">
        <v>0</v>
      </c>
      <c r="BH278" s="170">
        <v>1906469.3520741509</v>
      </c>
      <c r="BI278" s="311">
        <v>9928.4403971110769</v>
      </c>
      <c r="BK278" s="296" t="str">
        <f t="shared" si="4"/>
        <v>167 - Alde Valley Academy</v>
      </c>
    </row>
    <row r="279" spans="1:63" ht="15" x14ac:dyDescent="0.25">
      <c r="A279" s="304">
        <v>171</v>
      </c>
      <c r="B279" s="308">
        <v>142759</v>
      </c>
      <c r="C279" s="308">
        <v>9354045</v>
      </c>
      <c r="D279" s="309" t="s">
        <v>561</v>
      </c>
      <c r="E279" s="170">
        <v>0</v>
      </c>
      <c r="F279" s="170">
        <v>1705620</v>
      </c>
      <c r="G279" s="170">
        <v>1100836</v>
      </c>
      <c r="H279" s="170">
        <v>0</v>
      </c>
      <c r="I279" s="170">
        <v>37599.999999999956</v>
      </c>
      <c r="J279" s="170">
        <v>0</v>
      </c>
      <c r="K279" s="170">
        <v>0</v>
      </c>
      <c r="L279" s="170">
        <v>0</v>
      </c>
      <c r="M279" s="170">
        <v>0</v>
      </c>
      <c r="N279" s="170">
        <v>0</v>
      </c>
      <c r="O279" s="170">
        <v>0</v>
      </c>
      <c r="P279" s="170">
        <v>12762.750000000002</v>
      </c>
      <c r="Q279" s="170">
        <v>24078.599999999988</v>
      </c>
      <c r="R279" s="170">
        <v>26863.20000000003</v>
      </c>
      <c r="S279" s="170">
        <v>2329.6000000000026</v>
      </c>
      <c r="T279" s="170">
        <v>110551.34999999993</v>
      </c>
      <c r="U279" s="170">
        <v>24829.350000000006</v>
      </c>
      <c r="V279" s="170">
        <v>0</v>
      </c>
      <c r="W279" s="170">
        <v>0</v>
      </c>
      <c r="X279" s="170">
        <v>851.9410977242303</v>
      </c>
      <c r="Y279" s="170">
        <v>0</v>
      </c>
      <c r="Z279" s="170">
        <v>222539.61914700884</v>
      </c>
      <c r="AA279" s="170">
        <v>0</v>
      </c>
      <c r="AB279" s="170">
        <v>0</v>
      </c>
      <c r="AC279" s="170">
        <v>114000</v>
      </c>
      <c r="AD279" s="170">
        <v>0</v>
      </c>
      <c r="AE279" s="170">
        <v>0</v>
      </c>
      <c r="AF279" s="170">
        <v>5000</v>
      </c>
      <c r="AG279" s="170">
        <v>154897.23000000001</v>
      </c>
      <c r="AH279" s="170">
        <v>0</v>
      </c>
      <c r="AI279" s="170">
        <v>0</v>
      </c>
      <c r="AJ279" s="170">
        <v>0</v>
      </c>
      <c r="AK279" s="170">
        <v>0</v>
      </c>
      <c r="AL279" s="170">
        <v>0</v>
      </c>
      <c r="AM279" s="170">
        <v>0</v>
      </c>
      <c r="AN279" s="170">
        <v>0</v>
      </c>
      <c r="AO279" s="170">
        <v>2806456</v>
      </c>
      <c r="AP279" s="170">
        <v>462406.41024473298</v>
      </c>
      <c r="AQ279" s="170">
        <v>273897.23</v>
      </c>
      <c r="AR279" s="170">
        <v>352044.84414700879</v>
      </c>
      <c r="AS279" s="310">
        <v>3542759.6402447331</v>
      </c>
      <c r="AT279" s="170">
        <v>0</v>
      </c>
      <c r="AU279" s="170">
        <v>3542759.6402447335</v>
      </c>
      <c r="AV279" s="170">
        <v>3273862.4102447331</v>
      </c>
      <c r="AW279" s="170">
        <v>4758.5209451231585</v>
      </c>
      <c r="AX279" s="170">
        <v>4856.0372591937339</v>
      </c>
      <c r="AY279" s="171">
        <v>-2.0081459195139369E-2</v>
      </c>
      <c r="AZ279" s="171">
        <v>5.0814591951393699E-3</v>
      </c>
      <c r="BA279" s="170">
        <v>16976.919565676537</v>
      </c>
      <c r="BB279" s="310">
        <v>3559736.5598104098</v>
      </c>
      <c r="BC279" s="310">
        <v>5174.0356973988519</v>
      </c>
      <c r="BD279" s="171">
        <v>-1.4502638866979556E-2</v>
      </c>
      <c r="BE279" s="170">
        <v>0</v>
      </c>
      <c r="BF279" s="170">
        <v>3559736.5598104098</v>
      </c>
      <c r="BG279" s="170">
        <v>0</v>
      </c>
      <c r="BH279" s="170">
        <v>3559736.5598104098</v>
      </c>
      <c r="BI279" s="311">
        <v>19188.755863893777</v>
      </c>
      <c r="BK279" s="296" t="str">
        <f t="shared" si="4"/>
        <v>171 - Benjamin Britten Academy of Music and Mathematics</v>
      </c>
    </row>
    <row r="280" spans="1:63" ht="15" x14ac:dyDescent="0.25">
      <c r="A280" s="304">
        <v>175</v>
      </c>
      <c r="B280" s="308">
        <v>137901</v>
      </c>
      <c r="C280" s="308">
        <v>9354051</v>
      </c>
      <c r="D280" s="309" t="s">
        <v>560</v>
      </c>
      <c r="E280" s="170">
        <v>0</v>
      </c>
      <c r="F280" s="170">
        <v>609150</v>
      </c>
      <c r="G280" s="170">
        <v>485408</v>
      </c>
      <c r="H280" s="170">
        <v>0</v>
      </c>
      <c r="I280" s="170">
        <v>8799.9999999999945</v>
      </c>
      <c r="J280" s="170">
        <v>0</v>
      </c>
      <c r="K280" s="170">
        <v>0</v>
      </c>
      <c r="L280" s="170">
        <v>0</v>
      </c>
      <c r="M280" s="170">
        <v>0</v>
      </c>
      <c r="N280" s="170">
        <v>0</v>
      </c>
      <c r="O280" s="170">
        <v>0</v>
      </c>
      <c r="P280" s="170">
        <v>150.1500000000002</v>
      </c>
      <c r="Q280" s="170">
        <v>0</v>
      </c>
      <c r="R280" s="170">
        <v>0</v>
      </c>
      <c r="S280" s="170">
        <v>0</v>
      </c>
      <c r="T280" s="170">
        <v>0</v>
      </c>
      <c r="U280" s="170">
        <v>0</v>
      </c>
      <c r="V280" s="170">
        <v>0</v>
      </c>
      <c r="W280" s="170">
        <v>0</v>
      </c>
      <c r="X280" s="170">
        <v>5388.545454545455</v>
      </c>
      <c r="Y280" s="170">
        <v>0</v>
      </c>
      <c r="Z280" s="170">
        <v>81616.363368268212</v>
      </c>
      <c r="AA280" s="170">
        <v>0</v>
      </c>
      <c r="AB280" s="170">
        <v>0</v>
      </c>
      <c r="AC280" s="170">
        <v>114000</v>
      </c>
      <c r="AD280" s="170">
        <v>55499.999999999993</v>
      </c>
      <c r="AE280" s="170">
        <v>0</v>
      </c>
      <c r="AF280" s="170">
        <v>0</v>
      </c>
      <c r="AG280" s="170">
        <v>8267.52</v>
      </c>
      <c r="AH280" s="170">
        <v>0</v>
      </c>
      <c r="AI280" s="170">
        <v>0</v>
      </c>
      <c r="AJ280" s="170">
        <v>0</v>
      </c>
      <c r="AK280" s="170">
        <v>0</v>
      </c>
      <c r="AL280" s="170">
        <v>0</v>
      </c>
      <c r="AM280" s="170">
        <v>0</v>
      </c>
      <c r="AN280" s="170">
        <v>0</v>
      </c>
      <c r="AO280" s="170">
        <v>1094558</v>
      </c>
      <c r="AP280" s="170">
        <v>95955.058822813662</v>
      </c>
      <c r="AQ280" s="170">
        <v>177767.52</v>
      </c>
      <c r="AR280" s="170">
        <v>96089.238368268212</v>
      </c>
      <c r="AS280" s="310">
        <v>1368280.5788228137</v>
      </c>
      <c r="AT280" s="170">
        <v>0</v>
      </c>
      <c r="AU280" s="170">
        <v>1368280.5788228135</v>
      </c>
      <c r="AV280" s="170">
        <v>1190513.0588228137</v>
      </c>
      <c r="AW280" s="170">
        <v>4458.8504075760811</v>
      </c>
      <c r="AX280" s="170">
        <v>5346.3697165506492</v>
      </c>
      <c r="AY280" s="171">
        <v>-0.16600410297609841</v>
      </c>
      <c r="AZ280" s="171">
        <v>0.1510041029760984</v>
      </c>
      <c r="BA280" s="170">
        <v>215555.44478142427</v>
      </c>
      <c r="BB280" s="310">
        <v>1583836.0236042379</v>
      </c>
      <c r="BC280" s="310">
        <v>5931.9701258585692</v>
      </c>
      <c r="BD280" s="171">
        <v>-1.4629252093187661E-2</v>
      </c>
      <c r="BE280" s="170">
        <v>0</v>
      </c>
      <c r="BF280" s="170">
        <v>1583836.0236042379</v>
      </c>
      <c r="BG280" s="170">
        <v>0</v>
      </c>
      <c r="BH280" s="170">
        <v>1583836.0236042379</v>
      </c>
      <c r="BI280" s="311">
        <v>7784.8645320205696</v>
      </c>
      <c r="BK280" s="296" t="str">
        <f t="shared" si="4"/>
        <v>175 - Stradbroke High School</v>
      </c>
    </row>
    <row r="281" spans="1:63" ht="15" x14ac:dyDescent="0.25">
      <c r="A281" s="304">
        <v>155</v>
      </c>
      <c r="B281" s="308">
        <v>137055</v>
      </c>
      <c r="C281" s="308">
        <v>9354056</v>
      </c>
      <c r="D281" s="309" t="s">
        <v>255</v>
      </c>
      <c r="E281" s="170">
        <v>0</v>
      </c>
      <c r="F281" s="170">
        <v>2919990</v>
      </c>
      <c r="G281" s="170">
        <v>2054316</v>
      </c>
      <c r="H281" s="170">
        <v>0</v>
      </c>
      <c r="I281" s="170">
        <v>53199.99999999976</v>
      </c>
      <c r="J281" s="170">
        <v>0</v>
      </c>
      <c r="K281" s="170">
        <v>0</v>
      </c>
      <c r="L281" s="170">
        <v>0</v>
      </c>
      <c r="M281" s="170">
        <v>0</v>
      </c>
      <c r="N281" s="170">
        <v>0</v>
      </c>
      <c r="O281" s="170">
        <v>0</v>
      </c>
      <c r="P281" s="170">
        <v>18168.149999999994</v>
      </c>
      <c r="Q281" s="170">
        <v>10810.800000000003</v>
      </c>
      <c r="R281" s="170">
        <v>51487.800000000039</v>
      </c>
      <c r="S281" s="170">
        <v>10483.200000000004</v>
      </c>
      <c r="T281" s="170">
        <v>95645.549999999959</v>
      </c>
      <c r="U281" s="170">
        <v>5842.2000000000089</v>
      </c>
      <c r="V281" s="170">
        <v>0</v>
      </c>
      <c r="W281" s="170">
        <v>0</v>
      </c>
      <c r="X281" s="170">
        <v>8689.1295025728978</v>
      </c>
      <c r="Y281" s="170">
        <v>0</v>
      </c>
      <c r="Z281" s="170">
        <v>343201.14475883573</v>
      </c>
      <c r="AA281" s="170">
        <v>0</v>
      </c>
      <c r="AB281" s="170">
        <v>0</v>
      </c>
      <c r="AC281" s="170">
        <v>114000</v>
      </c>
      <c r="AD281" s="170">
        <v>0</v>
      </c>
      <c r="AE281" s="170">
        <v>0</v>
      </c>
      <c r="AF281" s="170">
        <v>5000</v>
      </c>
      <c r="AG281" s="170">
        <v>31026.959999999999</v>
      </c>
      <c r="AH281" s="170">
        <v>0</v>
      </c>
      <c r="AI281" s="170">
        <v>0</v>
      </c>
      <c r="AJ281" s="170">
        <v>0</v>
      </c>
      <c r="AK281" s="170">
        <v>0</v>
      </c>
      <c r="AL281" s="170">
        <v>0</v>
      </c>
      <c r="AM281" s="170">
        <v>0</v>
      </c>
      <c r="AN281" s="170">
        <v>0</v>
      </c>
      <c r="AO281" s="170">
        <v>4974306</v>
      </c>
      <c r="AP281" s="170">
        <v>597527.97426140844</v>
      </c>
      <c r="AQ281" s="170">
        <v>150026.96</v>
      </c>
      <c r="AR281" s="170">
        <v>476017.79475883563</v>
      </c>
      <c r="AS281" s="310">
        <v>5721860.9342614086</v>
      </c>
      <c r="AT281" s="170">
        <v>0</v>
      </c>
      <c r="AU281" s="170">
        <v>5721860.9342614086</v>
      </c>
      <c r="AV281" s="170">
        <v>5576833.9742614087</v>
      </c>
      <c r="AW281" s="170">
        <v>4582.4436929017329</v>
      </c>
      <c r="AX281" s="170">
        <v>4598.2191067688918</v>
      </c>
      <c r="AY281" s="171">
        <v>-3.4307660206831917E-3</v>
      </c>
      <c r="AZ281" s="171">
        <v>0</v>
      </c>
      <c r="BA281" s="170">
        <v>0</v>
      </c>
      <c r="BB281" s="310">
        <v>5721860.9342614086</v>
      </c>
      <c r="BC281" s="310">
        <v>4701.61128534216</v>
      </c>
      <c r="BD281" s="171">
        <v>-9.653129759298551E-3</v>
      </c>
      <c r="BE281" s="170">
        <v>0</v>
      </c>
      <c r="BF281" s="170">
        <v>5721860.9342614086</v>
      </c>
      <c r="BG281" s="170">
        <v>0</v>
      </c>
      <c r="BH281" s="170">
        <v>5721860.9342614086</v>
      </c>
      <c r="BI281" s="311">
        <v>28431.532066858901</v>
      </c>
      <c r="BK281" s="296" t="str">
        <f t="shared" si="4"/>
        <v>155 - Sir John Leman High School</v>
      </c>
    </row>
    <row r="282" spans="1:63" ht="15" x14ac:dyDescent="0.25">
      <c r="A282" s="304">
        <v>156</v>
      </c>
      <c r="B282" s="308">
        <v>136998</v>
      </c>
      <c r="C282" s="308">
        <v>9354075</v>
      </c>
      <c r="D282" s="309" t="s">
        <v>256</v>
      </c>
      <c r="E282" s="170">
        <v>0</v>
      </c>
      <c r="F282" s="170">
        <v>1819590</v>
      </c>
      <c r="G282" s="170">
        <v>1607914</v>
      </c>
      <c r="H282" s="170">
        <v>0</v>
      </c>
      <c r="I282" s="170">
        <v>35199.999999999993</v>
      </c>
      <c r="J282" s="170">
        <v>0</v>
      </c>
      <c r="K282" s="170">
        <v>0</v>
      </c>
      <c r="L282" s="170">
        <v>0</v>
      </c>
      <c r="M282" s="170">
        <v>0</v>
      </c>
      <c r="N282" s="170">
        <v>0</v>
      </c>
      <c r="O282" s="170">
        <v>0</v>
      </c>
      <c r="P282" s="170">
        <v>17438.309243697433</v>
      </c>
      <c r="Q282" s="170">
        <v>1475.9697478991588</v>
      </c>
      <c r="R282" s="170">
        <v>7844.5058823529362</v>
      </c>
      <c r="S282" s="170">
        <v>3498.5949579831909</v>
      </c>
      <c r="T282" s="170">
        <v>13680.052941176433</v>
      </c>
      <c r="U282" s="170">
        <v>0</v>
      </c>
      <c r="V282" s="170">
        <v>0</v>
      </c>
      <c r="W282" s="170">
        <v>1499.9999999999984</v>
      </c>
      <c r="X282" s="170">
        <v>6700.9771986970691</v>
      </c>
      <c r="Y282" s="170">
        <v>0</v>
      </c>
      <c r="Z282" s="170">
        <v>243145.90169232246</v>
      </c>
      <c r="AA282" s="170">
        <v>0</v>
      </c>
      <c r="AB282" s="170">
        <v>0</v>
      </c>
      <c r="AC282" s="170">
        <v>114000</v>
      </c>
      <c r="AD282" s="170">
        <v>0</v>
      </c>
      <c r="AE282" s="170">
        <v>0</v>
      </c>
      <c r="AF282" s="170">
        <v>5000</v>
      </c>
      <c r="AG282" s="170">
        <v>25420.25</v>
      </c>
      <c r="AH282" s="170">
        <v>0</v>
      </c>
      <c r="AI282" s="170">
        <v>0</v>
      </c>
      <c r="AJ282" s="170">
        <v>0</v>
      </c>
      <c r="AK282" s="170">
        <v>0</v>
      </c>
      <c r="AL282" s="170">
        <v>0</v>
      </c>
      <c r="AM282" s="170">
        <v>0</v>
      </c>
      <c r="AN282" s="170">
        <v>0</v>
      </c>
      <c r="AO282" s="170">
        <v>3427504</v>
      </c>
      <c r="AP282" s="170">
        <v>330484.31166412868</v>
      </c>
      <c r="AQ282" s="170">
        <v>144420.25</v>
      </c>
      <c r="AR282" s="170">
        <v>292712.41807887703</v>
      </c>
      <c r="AS282" s="310">
        <v>3902408.5616641287</v>
      </c>
      <c r="AT282" s="170">
        <v>0</v>
      </c>
      <c r="AU282" s="170">
        <v>3902408.5616641287</v>
      </c>
      <c r="AV282" s="170">
        <v>3762988.3116641287</v>
      </c>
      <c r="AW282" s="170">
        <v>4511.9763928826487</v>
      </c>
      <c r="AX282" s="170">
        <v>4507.2924218525231</v>
      </c>
      <c r="AY282" s="171">
        <v>1.0391983904608606E-3</v>
      </c>
      <c r="AZ282" s="171">
        <v>0</v>
      </c>
      <c r="BA282" s="170">
        <v>0</v>
      </c>
      <c r="BB282" s="310">
        <v>3902408.5616641287</v>
      </c>
      <c r="BC282" s="310">
        <v>4679.1469564318086</v>
      </c>
      <c r="BD282" s="171">
        <v>-9.411516541327769E-4</v>
      </c>
      <c r="BE282" s="170">
        <v>0</v>
      </c>
      <c r="BF282" s="170">
        <v>3902408.5616641287</v>
      </c>
      <c r="BG282" s="170">
        <v>0</v>
      </c>
      <c r="BH282" s="170">
        <v>3902408.5616641287</v>
      </c>
      <c r="BI282" s="311">
        <v>21924.497351973583</v>
      </c>
      <c r="BK282" s="296" t="str">
        <f t="shared" si="4"/>
        <v>156 - Bungay High School</v>
      </c>
    </row>
    <row r="283" spans="1:63" ht="15" x14ac:dyDescent="0.25">
      <c r="A283" s="304">
        <v>378</v>
      </c>
      <c r="B283" s="308">
        <v>136834</v>
      </c>
      <c r="C283" s="308">
        <v>9354076</v>
      </c>
      <c r="D283" s="309" t="s">
        <v>367</v>
      </c>
      <c r="E283" s="170">
        <v>0</v>
      </c>
      <c r="F283" s="170">
        <v>3505560</v>
      </c>
      <c r="G283" s="170">
        <v>2557060</v>
      </c>
      <c r="H283" s="170">
        <v>0</v>
      </c>
      <c r="I283" s="170">
        <v>52800.000000000015</v>
      </c>
      <c r="J283" s="170">
        <v>0</v>
      </c>
      <c r="K283" s="170">
        <v>0</v>
      </c>
      <c r="L283" s="170">
        <v>0</v>
      </c>
      <c r="M283" s="170">
        <v>0</v>
      </c>
      <c r="N283" s="170">
        <v>0</v>
      </c>
      <c r="O283" s="170">
        <v>0</v>
      </c>
      <c r="P283" s="170">
        <v>17729.663335584071</v>
      </c>
      <c r="Q283" s="170">
        <v>7375.9770425388178</v>
      </c>
      <c r="R283" s="170">
        <v>8960.4461850101234</v>
      </c>
      <c r="S283" s="170">
        <v>0</v>
      </c>
      <c r="T283" s="170">
        <v>1242.9887238352464</v>
      </c>
      <c r="U283" s="170">
        <v>0</v>
      </c>
      <c r="V283" s="170">
        <v>0</v>
      </c>
      <c r="W283" s="170">
        <v>0</v>
      </c>
      <c r="X283" s="170">
        <v>15918.340163934428</v>
      </c>
      <c r="Y283" s="170">
        <v>0</v>
      </c>
      <c r="Z283" s="170">
        <v>326996.45152099471</v>
      </c>
      <c r="AA283" s="170">
        <v>0</v>
      </c>
      <c r="AB283" s="170">
        <v>0</v>
      </c>
      <c r="AC283" s="170">
        <v>114000</v>
      </c>
      <c r="AD283" s="170">
        <v>0</v>
      </c>
      <c r="AE283" s="170">
        <v>0</v>
      </c>
      <c r="AF283" s="170">
        <v>0</v>
      </c>
      <c r="AG283" s="170">
        <v>36348.58</v>
      </c>
      <c r="AH283" s="170">
        <v>0</v>
      </c>
      <c r="AI283" s="170">
        <v>0</v>
      </c>
      <c r="AJ283" s="170">
        <v>0</v>
      </c>
      <c r="AK283" s="170">
        <v>0</v>
      </c>
      <c r="AL283" s="170">
        <v>0</v>
      </c>
      <c r="AM283" s="170">
        <v>0</v>
      </c>
      <c r="AN283" s="170">
        <v>0</v>
      </c>
      <c r="AO283" s="170">
        <v>6062620</v>
      </c>
      <c r="AP283" s="170">
        <v>431023.86697189743</v>
      </c>
      <c r="AQ283" s="170">
        <v>150348.58000000002</v>
      </c>
      <c r="AR283" s="170">
        <v>381048.78916447883</v>
      </c>
      <c r="AS283" s="310">
        <v>6643992.446971897</v>
      </c>
      <c r="AT283" s="170">
        <v>0</v>
      </c>
      <c r="AU283" s="170">
        <v>6643992.446971897</v>
      </c>
      <c r="AV283" s="170">
        <v>6493643.866971897</v>
      </c>
      <c r="AW283" s="170">
        <v>4381.6760235977708</v>
      </c>
      <c r="AX283" s="170">
        <v>4384.3177660272549</v>
      </c>
      <c r="AY283" s="171">
        <v>-6.0254355876167775E-4</v>
      </c>
      <c r="AZ283" s="171">
        <v>0</v>
      </c>
      <c r="BA283" s="170">
        <v>0</v>
      </c>
      <c r="BB283" s="310">
        <v>6643992.446971897</v>
      </c>
      <c r="BC283" s="310">
        <v>4483.1258076733448</v>
      </c>
      <c r="BD283" s="171">
        <v>-6.180143924823911E-3</v>
      </c>
      <c r="BE283" s="170">
        <v>0</v>
      </c>
      <c r="BF283" s="170">
        <v>6643992.446971897</v>
      </c>
      <c r="BG283" s="170">
        <v>0</v>
      </c>
      <c r="BH283" s="170">
        <v>6643992.446971897</v>
      </c>
      <c r="BI283" s="311">
        <v>33955.573371989434</v>
      </c>
      <c r="BK283" s="296" t="str">
        <f t="shared" si="4"/>
        <v>378 - Farlingaye High School</v>
      </c>
    </row>
    <row r="284" spans="1:63" ht="15" x14ac:dyDescent="0.25">
      <c r="A284" s="304">
        <v>366</v>
      </c>
      <c r="B284" s="308">
        <v>136827</v>
      </c>
      <c r="C284" s="308">
        <v>9354092</v>
      </c>
      <c r="D284" s="309" t="s">
        <v>358</v>
      </c>
      <c r="E284" s="170">
        <v>0</v>
      </c>
      <c r="F284" s="170">
        <v>3560580</v>
      </c>
      <c r="G284" s="170">
        <v>2531056</v>
      </c>
      <c r="H284" s="170">
        <v>0</v>
      </c>
      <c r="I284" s="170">
        <v>69600.000000000073</v>
      </c>
      <c r="J284" s="170">
        <v>0</v>
      </c>
      <c r="K284" s="170">
        <v>0</v>
      </c>
      <c r="L284" s="170">
        <v>0</v>
      </c>
      <c r="M284" s="170">
        <v>0</v>
      </c>
      <c r="N284" s="170">
        <v>0</v>
      </c>
      <c r="O284" s="170">
        <v>0</v>
      </c>
      <c r="P284" s="170">
        <v>13513.500000000002</v>
      </c>
      <c r="Q284" s="170">
        <v>20147.399999999976</v>
      </c>
      <c r="R284" s="170">
        <v>108572.1</v>
      </c>
      <c r="S284" s="170">
        <v>55910.399999999929</v>
      </c>
      <c r="T284" s="170">
        <v>34780.199999999939</v>
      </c>
      <c r="U284" s="170">
        <v>0</v>
      </c>
      <c r="V284" s="170">
        <v>0</v>
      </c>
      <c r="W284" s="170">
        <v>22606.203641267766</v>
      </c>
      <c r="X284" s="170">
        <v>4637.4495289367433</v>
      </c>
      <c r="Y284" s="170">
        <v>0</v>
      </c>
      <c r="Z284" s="170">
        <v>403463.55505302863</v>
      </c>
      <c r="AA284" s="170">
        <v>0</v>
      </c>
      <c r="AB284" s="170">
        <v>0</v>
      </c>
      <c r="AC284" s="170">
        <v>114000</v>
      </c>
      <c r="AD284" s="170">
        <v>0</v>
      </c>
      <c r="AE284" s="170">
        <v>0</v>
      </c>
      <c r="AF284" s="170">
        <v>0</v>
      </c>
      <c r="AG284" s="170">
        <v>35398.29</v>
      </c>
      <c r="AH284" s="170">
        <v>0</v>
      </c>
      <c r="AI284" s="170">
        <v>0</v>
      </c>
      <c r="AJ284" s="170">
        <v>0</v>
      </c>
      <c r="AK284" s="170">
        <v>0</v>
      </c>
      <c r="AL284" s="170">
        <v>0</v>
      </c>
      <c r="AM284" s="170">
        <v>0</v>
      </c>
      <c r="AN284" s="170">
        <v>0</v>
      </c>
      <c r="AO284" s="170">
        <v>6091636</v>
      </c>
      <c r="AP284" s="170">
        <v>733230.80822323309</v>
      </c>
      <c r="AQ284" s="170">
        <v>149398.29</v>
      </c>
      <c r="AR284" s="170">
        <v>564723.1550530286</v>
      </c>
      <c r="AS284" s="310">
        <v>6974265.0982232327</v>
      </c>
      <c r="AT284" s="170">
        <v>0</v>
      </c>
      <c r="AU284" s="170">
        <v>6974265.0982232327</v>
      </c>
      <c r="AV284" s="170">
        <v>6824866.8082232326</v>
      </c>
      <c r="AW284" s="170">
        <v>4580.4475222974716</v>
      </c>
      <c r="AX284" s="170">
        <v>4562.2823257816071</v>
      </c>
      <c r="AY284" s="171">
        <v>3.9816028949397298E-3</v>
      </c>
      <c r="AZ284" s="171">
        <v>0</v>
      </c>
      <c r="BA284" s="170">
        <v>0</v>
      </c>
      <c r="BB284" s="310">
        <v>6974265.0982232327</v>
      </c>
      <c r="BC284" s="310">
        <v>4680.7148310223038</v>
      </c>
      <c r="BD284" s="171">
        <v>-1.550729351016078E-3</v>
      </c>
      <c r="BE284" s="170">
        <v>0</v>
      </c>
      <c r="BF284" s="170">
        <v>6974265.0982232327</v>
      </c>
      <c r="BG284" s="170">
        <v>0</v>
      </c>
      <c r="BH284" s="170">
        <v>6974265.0982232327</v>
      </c>
      <c r="BI284" s="311">
        <v>35767.118688531336</v>
      </c>
      <c r="BK284" s="296" t="str">
        <f t="shared" si="4"/>
        <v>366 - Copleston High School</v>
      </c>
    </row>
    <row r="285" spans="1:63" ht="15" x14ac:dyDescent="0.25">
      <c r="A285" s="304">
        <v>375</v>
      </c>
      <c r="B285" s="308">
        <v>139288</v>
      </c>
      <c r="C285" s="308">
        <v>9354095</v>
      </c>
      <c r="D285" s="309" t="s">
        <v>559</v>
      </c>
      <c r="E285" s="170">
        <v>0</v>
      </c>
      <c r="F285" s="170">
        <v>2299050</v>
      </c>
      <c r="G285" s="170">
        <v>1599246</v>
      </c>
      <c r="H285" s="170">
        <v>0</v>
      </c>
      <c r="I285" s="170">
        <v>69599.999999999913</v>
      </c>
      <c r="J285" s="170">
        <v>0</v>
      </c>
      <c r="K285" s="170">
        <v>0</v>
      </c>
      <c r="L285" s="170">
        <v>0</v>
      </c>
      <c r="M285" s="170">
        <v>0</v>
      </c>
      <c r="N285" s="170">
        <v>0</v>
      </c>
      <c r="O285" s="170">
        <v>0</v>
      </c>
      <c r="P285" s="170">
        <v>26933.313970588293</v>
      </c>
      <c r="Q285" s="170">
        <v>53182.694117647297</v>
      </c>
      <c r="R285" s="170">
        <v>217600.38529411762</v>
      </c>
      <c r="S285" s="170">
        <v>150574.870588235</v>
      </c>
      <c r="T285" s="170">
        <v>2489.5191176470539</v>
      </c>
      <c r="U285" s="170">
        <v>4390.8551470588218</v>
      </c>
      <c r="V285" s="170">
        <v>0</v>
      </c>
      <c r="W285" s="170">
        <v>32999.999999999993</v>
      </c>
      <c r="X285" s="170">
        <v>3601.836734693878</v>
      </c>
      <c r="Y285" s="170">
        <v>0</v>
      </c>
      <c r="Z285" s="170">
        <v>253214.77515098482</v>
      </c>
      <c r="AA285" s="170">
        <v>0</v>
      </c>
      <c r="AB285" s="170">
        <v>0</v>
      </c>
      <c r="AC285" s="170">
        <v>114000</v>
      </c>
      <c r="AD285" s="170">
        <v>0</v>
      </c>
      <c r="AE285" s="170">
        <v>0</v>
      </c>
      <c r="AF285" s="170">
        <v>0</v>
      </c>
      <c r="AG285" s="170">
        <v>22236.78</v>
      </c>
      <c r="AH285" s="170">
        <v>0</v>
      </c>
      <c r="AI285" s="170">
        <v>0</v>
      </c>
      <c r="AJ285" s="170">
        <v>0</v>
      </c>
      <c r="AK285" s="170">
        <v>0</v>
      </c>
      <c r="AL285" s="170">
        <v>0</v>
      </c>
      <c r="AM285" s="170">
        <v>0</v>
      </c>
      <c r="AN285" s="170">
        <v>0</v>
      </c>
      <c r="AO285" s="170">
        <v>3898296</v>
      </c>
      <c r="AP285" s="170">
        <v>814588.25012097252</v>
      </c>
      <c r="AQ285" s="170">
        <v>136236.78</v>
      </c>
      <c r="AR285" s="170">
        <v>525598.39426863182</v>
      </c>
      <c r="AS285" s="310">
        <v>4849121.0301209725</v>
      </c>
      <c r="AT285" s="170">
        <v>0</v>
      </c>
      <c r="AU285" s="170">
        <v>4849121.0301209716</v>
      </c>
      <c r="AV285" s="170">
        <v>4712884.2501209723</v>
      </c>
      <c r="AW285" s="170">
        <v>4940.1302412169525</v>
      </c>
      <c r="AX285" s="170">
        <v>5000.206577341698</v>
      </c>
      <c r="AY285" s="171">
        <v>-1.2014770829065298E-2</v>
      </c>
      <c r="AZ285" s="171">
        <v>0</v>
      </c>
      <c r="BA285" s="170">
        <v>0</v>
      </c>
      <c r="BB285" s="310">
        <v>4849121.0301209725</v>
      </c>
      <c r="BC285" s="310">
        <v>5082.9360902735561</v>
      </c>
      <c r="BD285" s="171">
        <v>-1.6477069343818984E-2</v>
      </c>
      <c r="BE285" s="170">
        <v>0</v>
      </c>
      <c r="BF285" s="170">
        <v>4849121.0301209725</v>
      </c>
      <c r="BG285" s="170">
        <v>0</v>
      </c>
      <c r="BH285" s="170">
        <v>4849121.0301209725</v>
      </c>
      <c r="BI285" s="311">
        <v>25588.372878552986</v>
      </c>
      <c r="BK285" s="296" t="str">
        <f t="shared" si="4"/>
        <v>375 - Westbourne Academy</v>
      </c>
    </row>
    <row r="286" spans="1:63" ht="15" x14ac:dyDescent="0.25">
      <c r="A286" s="304">
        <v>357</v>
      </c>
      <c r="B286" s="308">
        <v>137218</v>
      </c>
      <c r="C286" s="308">
        <v>9354097</v>
      </c>
      <c r="D286" s="309" t="s">
        <v>355</v>
      </c>
      <c r="E286" s="170">
        <v>0</v>
      </c>
      <c r="F286" s="170">
        <v>2192940</v>
      </c>
      <c r="G286" s="170">
        <v>1586244</v>
      </c>
      <c r="H286" s="170">
        <v>0</v>
      </c>
      <c r="I286" s="170">
        <v>21599.999999999982</v>
      </c>
      <c r="J286" s="170">
        <v>0</v>
      </c>
      <c r="K286" s="170">
        <v>0</v>
      </c>
      <c r="L286" s="170">
        <v>0</v>
      </c>
      <c r="M286" s="170">
        <v>0</v>
      </c>
      <c r="N286" s="170">
        <v>0</v>
      </c>
      <c r="O286" s="170">
        <v>0</v>
      </c>
      <c r="P286" s="170">
        <v>3006.2535211267573</v>
      </c>
      <c r="Q286" s="170">
        <v>14266.039436619718</v>
      </c>
      <c r="R286" s="170">
        <v>21289.740845070384</v>
      </c>
      <c r="S286" s="170">
        <v>5830.3098591549287</v>
      </c>
      <c r="T286" s="170">
        <v>12434.957746478916</v>
      </c>
      <c r="U286" s="170">
        <v>0</v>
      </c>
      <c r="V286" s="170">
        <v>0</v>
      </c>
      <c r="W286" s="170">
        <v>1499.999999999997</v>
      </c>
      <c r="X286" s="170">
        <v>3640.8945686900961</v>
      </c>
      <c r="Y286" s="170">
        <v>0</v>
      </c>
      <c r="Z286" s="170">
        <v>176008.58867211812</v>
      </c>
      <c r="AA286" s="170">
        <v>0</v>
      </c>
      <c r="AB286" s="170">
        <v>0</v>
      </c>
      <c r="AC286" s="170">
        <v>114000</v>
      </c>
      <c r="AD286" s="170">
        <v>0</v>
      </c>
      <c r="AE286" s="170">
        <v>0</v>
      </c>
      <c r="AF286" s="170">
        <v>0</v>
      </c>
      <c r="AG286" s="170">
        <v>16820.13</v>
      </c>
      <c r="AH286" s="170">
        <v>0</v>
      </c>
      <c r="AI286" s="170">
        <v>0</v>
      </c>
      <c r="AJ286" s="170">
        <v>0</v>
      </c>
      <c r="AK286" s="170">
        <v>0</v>
      </c>
      <c r="AL286" s="170">
        <v>0</v>
      </c>
      <c r="AM286" s="170">
        <v>0</v>
      </c>
      <c r="AN286" s="170">
        <v>0</v>
      </c>
      <c r="AO286" s="170">
        <v>3779184</v>
      </c>
      <c r="AP286" s="170">
        <v>259576.78464925889</v>
      </c>
      <c r="AQ286" s="170">
        <v>130820.13</v>
      </c>
      <c r="AR286" s="170">
        <v>225220.03937634345</v>
      </c>
      <c r="AS286" s="310">
        <v>4169580.9146492588</v>
      </c>
      <c r="AT286" s="170">
        <v>0</v>
      </c>
      <c r="AU286" s="170">
        <v>4169580.9146492584</v>
      </c>
      <c r="AV286" s="170">
        <v>4038760.7846492589</v>
      </c>
      <c r="AW286" s="170">
        <v>4370.9532301398904</v>
      </c>
      <c r="AX286" s="170">
        <v>4345.6533830467788</v>
      </c>
      <c r="AY286" s="171">
        <v>5.8218741494227514E-3</v>
      </c>
      <c r="AZ286" s="171">
        <v>-3.1187414942275126E-4</v>
      </c>
      <c r="BA286" s="170">
        <v>-1252.2943841320057</v>
      </c>
      <c r="BB286" s="310">
        <v>4168328.6202651267</v>
      </c>
      <c r="BC286" s="310">
        <v>4511.1781604600937</v>
      </c>
      <c r="BD286" s="171">
        <v>4.4500285502580006E-4</v>
      </c>
      <c r="BE286" s="170">
        <v>0</v>
      </c>
      <c r="BF286" s="170">
        <v>4168328.6202651267</v>
      </c>
      <c r="BG286" s="170">
        <v>0</v>
      </c>
      <c r="BH286" s="170">
        <v>4168328.6202651267</v>
      </c>
      <c r="BI286" s="311">
        <v>21459.219468215004</v>
      </c>
      <c r="BK286" s="296" t="str">
        <f t="shared" si="4"/>
        <v>357 - East Bergholt High School</v>
      </c>
    </row>
    <row r="287" spans="1:63" ht="15" x14ac:dyDescent="0.25">
      <c r="A287" s="304">
        <v>362</v>
      </c>
      <c r="B287" s="308">
        <v>137208</v>
      </c>
      <c r="C287" s="308">
        <v>9354098</v>
      </c>
      <c r="D287" s="309" t="s">
        <v>558</v>
      </c>
      <c r="E287" s="170">
        <v>0</v>
      </c>
      <c r="F287" s="170">
        <v>1131840</v>
      </c>
      <c r="G287" s="170">
        <v>736780</v>
      </c>
      <c r="H287" s="170">
        <v>0</v>
      </c>
      <c r="I287" s="170">
        <v>13999.999999999995</v>
      </c>
      <c r="J287" s="170">
        <v>0</v>
      </c>
      <c r="K287" s="170">
        <v>0</v>
      </c>
      <c r="L287" s="170">
        <v>0</v>
      </c>
      <c r="M287" s="170">
        <v>0</v>
      </c>
      <c r="N287" s="170">
        <v>0</v>
      </c>
      <c r="O287" s="170">
        <v>0</v>
      </c>
      <c r="P287" s="170">
        <v>300.3000000000003</v>
      </c>
      <c r="Q287" s="170">
        <v>11793.599999999993</v>
      </c>
      <c r="R287" s="170">
        <v>22386.000000000018</v>
      </c>
      <c r="S287" s="170">
        <v>29120.000000000029</v>
      </c>
      <c r="T287" s="170">
        <v>4968.5999999999995</v>
      </c>
      <c r="U287" s="170">
        <v>0</v>
      </c>
      <c r="V287" s="170">
        <v>0</v>
      </c>
      <c r="W287" s="170">
        <v>0</v>
      </c>
      <c r="X287" s="170">
        <v>992.1545667447308</v>
      </c>
      <c r="Y287" s="170">
        <v>0</v>
      </c>
      <c r="Z287" s="170">
        <v>101971.81521679714</v>
      </c>
      <c r="AA287" s="170">
        <v>0</v>
      </c>
      <c r="AB287" s="170">
        <v>0</v>
      </c>
      <c r="AC287" s="170">
        <v>114000</v>
      </c>
      <c r="AD287" s="170">
        <v>23666.666666666668</v>
      </c>
      <c r="AE287" s="170">
        <v>0</v>
      </c>
      <c r="AF287" s="170">
        <v>0</v>
      </c>
      <c r="AG287" s="170">
        <v>12163.71</v>
      </c>
      <c r="AH287" s="170">
        <v>0</v>
      </c>
      <c r="AI287" s="170">
        <v>0</v>
      </c>
      <c r="AJ287" s="170">
        <v>0</v>
      </c>
      <c r="AK287" s="170">
        <v>0</v>
      </c>
      <c r="AL287" s="170">
        <v>0</v>
      </c>
      <c r="AM287" s="170">
        <v>0</v>
      </c>
      <c r="AN287" s="170">
        <v>0</v>
      </c>
      <c r="AO287" s="170">
        <v>1868620</v>
      </c>
      <c r="AP287" s="170">
        <v>185532.46978354192</v>
      </c>
      <c r="AQ287" s="170">
        <v>149830.37666666665</v>
      </c>
      <c r="AR287" s="170">
        <v>153253.86521679716</v>
      </c>
      <c r="AS287" s="310">
        <v>2203982.8464502087</v>
      </c>
      <c r="AT287" s="170">
        <v>0</v>
      </c>
      <c r="AU287" s="170">
        <v>2203982.8464502087</v>
      </c>
      <c r="AV287" s="170">
        <v>2054152.469783542</v>
      </c>
      <c r="AW287" s="170">
        <v>4485.0490606627554</v>
      </c>
      <c r="AX287" s="170">
        <v>4462.9651733852015</v>
      </c>
      <c r="AY287" s="171">
        <v>4.9482544495867246E-3</v>
      </c>
      <c r="AZ287" s="171">
        <v>0</v>
      </c>
      <c r="BA287" s="170">
        <v>0</v>
      </c>
      <c r="BB287" s="310">
        <v>2203982.8464502087</v>
      </c>
      <c r="BC287" s="310">
        <v>4812.1896210703244</v>
      </c>
      <c r="BD287" s="171">
        <v>-5.651123775449518E-3</v>
      </c>
      <c r="BE287" s="170">
        <v>0</v>
      </c>
      <c r="BF287" s="170">
        <v>2203982.8464502087</v>
      </c>
      <c r="BG287" s="170">
        <v>0</v>
      </c>
      <c r="BH287" s="170">
        <v>2203982.8464502087</v>
      </c>
      <c r="BI287" s="311">
        <v>10030.349971237769</v>
      </c>
      <c r="BK287" s="296" t="str">
        <f t="shared" si="4"/>
        <v>362 - Holbrook Academy</v>
      </c>
    </row>
    <row r="288" spans="1:63" ht="15" x14ac:dyDescent="0.25">
      <c r="A288" s="304">
        <v>376</v>
      </c>
      <c r="B288" s="308">
        <v>136969</v>
      </c>
      <c r="C288" s="308">
        <v>9354099</v>
      </c>
      <c r="D288" s="309" t="s">
        <v>366</v>
      </c>
      <c r="E288" s="170">
        <v>0</v>
      </c>
      <c r="F288" s="170">
        <v>3552720</v>
      </c>
      <c r="G288" s="170">
        <v>2453044</v>
      </c>
      <c r="H288" s="170">
        <v>0</v>
      </c>
      <c r="I288" s="170">
        <v>25200.000000000025</v>
      </c>
      <c r="J288" s="170">
        <v>0</v>
      </c>
      <c r="K288" s="170">
        <v>0</v>
      </c>
      <c r="L288" s="170">
        <v>0</v>
      </c>
      <c r="M288" s="170">
        <v>0</v>
      </c>
      <c r="N288" s="170">
        <v>0</v>
      </c>
      <c r="O288" s="170">
        <v>0</v>
      </c>
      <c r="P288" s="170">
        <v>2702.7000000000062</v>
      </c>
      <c r="Q288" s="170">
        <v>11302.200000000028</v>
      </c>
      <c r="R288" s="170">
        <v>16789.500000000062</v>
      </c>
      <c r="S288" s="170">
        <v>9318.4</v>
      </c>
      <c r="T288" s="170">
        <v>3726.4499999999957</v>
      </c>
      <c r="U288" s="170">
        <v>0</v>
      </c>
      <c r="V288" s="170">
        <v>0</v>
      </c>
      <c r="W288" s="170">
        <v>4499.9999999999945</v>
      </c>
      <c r="X288" s="170">
        <v>5646.0207612456752</v>
      </c>
      <c r="Y288" s="170">
        <v>0</v>
      </c>
      <c r="Z288" s="170">
        <v>304830.50542953535</v>
      </c>
      <c r="AA288" s="170">
        <v>0</v>
      </c>
      <c r="AB288" s="170">
        <v>0</v>
      </c>
      <c r="AC288" s="170">
        <v>114000</v>
      </c>
      <c r="AD288" s="170">
        <v>0</v>
      </c>
      <c r="AE288" s="170">
        <v>0</v>
      </c>
      <c r="AF288" s="170">
        <v>0</v>
      </c>
      <c r="AG288" s="170">
        <v>52199.49</v>
      </c>
      <c r="AH288" s="170">
        <v>0</v>
      </c>
      <c r="AI288" s="170">
        <v>0</v>
      </c>
      <c r="AJ288" s="170">
        <v>0</v>
      </c>
      <c r="AK288" s="170">
        <v>0</v>
      </c>
      <c r="AL288" s="170">
        <v>0</v>
      </c>
      <c r="AM288" s="170">
        <v>0</v>
      </c>
      <c r="AN288" s="170">
        <v>0</v>
      </c>
      <c r="AO288" s="170">
        <v>6005764</v>
      </c>
      <c r="AP288" s="170">
        <v>384015.77619078115</v>
      </c>
      <c r="AQ288" s="170">
        <v>166199.49</v>
      </c>
      <c r="AR288" s="170">
        <v>349347.93042953539</v>
      </c>
      <c r="AS288" s="310">
        <v>6555979.2661907813</v>
      </c>
      <c r="AT288" s="170">
        <v>0</v>
      </c>
      <c r="AU288" s="170">
        <v>6555979.2661907822</v>
      </c>
      <c r="AV288" s="170">
        <v>6389779.776190781</v>
      </c>
      <c r="AW288" s="170">
        <v>4346.788963395089</v>
      </c>
      <c r="AX288" s="170">
        <v>4349.2640630539436</v>
      </c>
      <c r="AY288" s="171">
        <v>-5.6908470558961828E-4</v>
      </c>
      <c r="AZ288" s="171">
        <v>0</v>
      </c>
      <c r="BA288" s="170">
        <v>0</v>
      </c>
      <c r="BB288" s="310">
        <v>6555979.2661907813</v>
      </c>
      <c r="BC288" s="310">
        <v>4459.8498409461099</v>
      </c>
      <c r="BD288" s="171">
        <v>-6.5226606290698097E-3</v>
      </c>
      <c r="BE288" s="170">
        <v>0</v>
      </c>
      <c r="BF288" s="170">
        <v>6555979.2661907813</v>
      </c>
      <c r="BG288" s="170">
        <v>0</v>
      </c>
      <c r="BH288" s="170">
        <v>6555979.2661907813</v>
      </c>
      <c r="BI288" s="311">
        <v>33087.505476213933</v>
      </c>
      <c r="BK288" s="296" t="str">
        <f t="shared" si="4"/>
        <v>376 - Kesgrave High School</v>
      </c>
    </row>
    <row r="289" spans="1:63" ht="15" x14ac:dyDescent="0.25">
      <c r="A289" s="304">
        <v>554</v>
      </c>
      <c r="B289" s="308">
        <v>136322</v>
      </c>
      <c r="C289" s="308">
        <v>9354102</v>
      </c>
      <c r="D289" s="309" t="s">
        <v>469</v>
      </c>
      <c r="E289" s="170">
        <v>0</v>
      </c>
      <c r="F289" s="170">
        <v>2963220</v>
      </c>
      <c r="G289" s="170">
        <v>1798610</v>
      </c>
      <c r="H289" s="170">
        <v>0</v>
      </c>
      <c r="I289" s="170">
        <v>27599.999999999982</v>
      </c>
      <c r="J289" s="170">
        <v>0</v>
      </c>
      <c r="K289" s="170">
        <v>0</v>
      </c>
      <c r="L289" s="170">
        <v>0</v>
      </c>
      <c r="M289" s="170">
        <v>0</v>
      </c>
      <c r="N289" s="170">
        <v>0</v>
      </c>
      <c r="O289" s="170">
        <v>0</v>
      </c>
      <c r="P289" s="170">
        <v>10669.777268835614</v>
      </c>
      <c r="Q289" s="170">
        <v>18197.366609589033</v>
      </c>
      <c r="R289" s="170">
        <v>0</v>
      </c>
      <c r="S289" s="170">
        <v>0</v>
      </c>
      <c r="T289" s="170">
        <v>0</v>
      </c>
      <c r="U289" s="170">
        <v>0</v>
      </c>
      <c r="V289" s="170">
        <v>0</v>
      </c>
      <c r="W289" s="170">
        <v>0</v>
      </c>
      <c r="X289" s="170">
        <v>12814.243391066546</v>
      </c>
      <c r="Y289" s="170">
        <v>0</v>
      </c>
      <c r="Z289" s="170">
        <v>297815.19111151167</v>
      </c>
      <c r="AA289" s="170">
        <v>0</v>
      </c>
      <c r="AB289" s="170">
        <v>0</v>
      </c>
      <c r="AC289" s="170">
        <v>114000</v>
      </c>
      <c r="AD289" s="170">
        <v>0</v>
      </c>
      <c r="AE289" s="170">
        <v>0</v>
      </c>
      <c r="AF289" s="170">
        <v>0</v>
      </c>
      <c r="AG289" s="170">
        <v>19480.939999999999</v>
      </c>
      <c r="AH289" s="170">
        <v>0</v>
      </c>
      <c r="AI289" s="170">
        <v>0</v>
      </c>
      <c r="AJ289" s="170">
        <v>0</v>
      </c>
      <c r="AK289" s="170">
        <v>0</v>
      </c>
      <c r="AL289" s="170">
        <v>0</v>
      </c>
      <c r="AM289" s="170">
        <v>0</v>
      </c>
      <c r="AN289" s="170">
        <v>0</v>
      </c>
      <c r="AO289" s="170">
        <v>4761830</v>
      </c>
      <c r="AP289" s="170">
        <v>367096.57838100282</v>
      </c>
      <c r="AQ289" s="170">
        <v>133480.94</v>
      </c>
      <c r="AR289" s="170">
        <v>336046.56305072398</v>
      </c>
      <c r="AS289" s="310">
        <v>5262407.5183810033</v>
      </c>
      <c r="AT289" s="170">
        <v>0</v>
      </c>
      <c r="AU289" s="170">
        <v>5262407.5183810024</v>
      </c>
      <c r="AV289" s="170">
        <v>5128926.5783810029</v>
      </c>
      <c r="AW289" s="170">
        <v>4387.447885698035</v>
      </c>
      <c r="AX289" s="170">
        <v>4407.72887297527</v>
      </c>
      <c r="AY289" s="171">
        <v>-4.6012329391633133E-3</v>
      </c>
      <c r="AZ289" s="171">
        <v>0</v>
      </c>
      <c r="BA289" s="170">
        <v>0</v>
      </c>
      <c r="BB289" s="310">
        <v>5262407.5183810033</v>
      </c>
      <c r="BC289" s="310">
        <v>4501.6317522506442</v>
      </c>
      <c r="BD289" s="171">
        <v>-1.1337646846428573E-2</v>
      </c>
      <c r="BE289" s="170">
        <v>0</v>
      </c>
      <c r="BF289" s="170">
        <v>5262407.5183810033</v>
      </c>
      <c r="BG289" s="170">
        <v>0</v>
      </c>
      <c r="BH289" s="170">
        <v>5262407.5183810033</v>
      </c>
      <c r="BI289" s="311">
        <v>25556.157400178065</v>
      </c>
      <c r="BK289" s="296" t="str">
        <f t="shared" si="4"/>
        <v>554 - Samuel Ward Academy</v>
      </c>
    </row>
    <row r="290" spans="1:63" ht="15" x14ac:dyDescent="0.25">
      <c r="A290" s="304">
        <v>562</v>
      </c>
      <c r="B290" s="308">
        <v>143362</v>
      </c>
      <c r="C290" s="308">
        <v>9354103</v>
      </c>
      <c r="D290" s="309" t="s">
        <v>476</v>
      </c>
      <c r="E290" s="170">
        <v>0</v>
      </c>
      <c r="F290" s="170">
        <v>2126130</v>
      </c>
      <c r="G290" s="170">
        <v>1477894</v>
      </c>
      <c r="H290" s="170">
        <v>0</v>
      </c>
      <c r="I290" s="170">
        <v>38400.000000000007</v>
      </c>
      <c r="J290" s="170">
        <v>0</v>
      </c>
      <c r="K290" s="170">
        <v>0</v>
      </c>
      <c r="L290" s="170">
        <v>0</v>
      </c>
      <c r="M290" s="170">
        <v>0</v>
      </c>
      <c r="N290" s="170">
        <v>0</v>
      </c>
      <c r="O290" s="170">
        <v>0</v>
      </c>
      <c r="P290" s="170">
        <v>3753.7500000000055</v>
      </c>
      <c r="Q290" s="170">
        <v>3439.8000000000015</v>
      </c>
      <c r="R290" s="170">
        <v>51487.800000000032</v>
      </c>
      <c r="S290" s="170">
        <v>0</v>
      </c>
      <c r="T290" s="170">
        <v>0</v>
      </c>
      <c r="U290" s="170">
        <v>0</v>
      </c>
      <c r="V290" s="170">
        <v>0</v>
      </c>
      <c r="W290" s="170">
        <v>0</v>
      </c>
      <c r="X290" s="170">
        <v>3755.350978135788</v>
      </c>
      <c r="Y290" s="170">
        <v>0</v>
      </c>
      <c r="Z290" s="170">
        <v>280012.04308310873</v>
      </c>
      <c r="AA290" s="170">
        <v>0</v>
      </c>
      <c r="AB290" s="170">
        <v>0</v>
      </c>
      <c r="AC290" s="170">
        <v>114000</v>
      </c>
      <c r="AD290" s="170">
        <v>0</v>
      </c>
      <c r="AE290" s="170">
        <v>0</v>
      </c>
      <c r="AF290" s="170">
        <v>0</v>
      </c>
      <c r="AG290" s="170">
        <v>105380</v>
      </c>
      <c r="AH290" s="170">
        <v>0</v>
      </c>
      <c r="AI290" s="170">
        <v>0</v>
      </c>
      <c r="AJ290" s="170">
        <v>0</v>
      </c>
      <c r="AK290" s="170">
        <v>0</v>
      </c>
      <c r="AL290" s="170">
        <v>0</v>
      </c>
      <c r="AM290" s="170">
        <v>0</v>
      </c>
      <c r="AN290" s="170">
        <v>0</v>
      </c>
      <c r="AO290" s="170">
        <v>3604024</v>
      </c>
      <c r="AP290" s="170">
        <v>380848.74406124454</v>
      </c>
      <c r="AQ290" s="170">
        <v>219380</v>
      </c>
      <c r="AR290" s="170">
        <v>338550.51808310876</v>
      </c>
      <c r="AS290" s="310">
        <v>4204252.7440612447</v>
      </c>
      <c r="AT290" s="170">
        <v>0</v>
      </c>
      <c r="AU290" s="170">
        <v>4204252.7440612447</v>
      </c>
      <c r="AV290" s="170">
        <v>3984872.7440612447</v>
      </c>
      <c r="AW290" s="170">
        <v>4517.996308459461</v>
      </c>
      <c r="AX290" s="170">
        <v>4540.6909609325367</v>
      </c>
      <c r="AY290" s="171">
        <v>-4.9980614554782973E-3</v>
      </c>
      <c r="AZ290" s="171">
        <v>0</v>
      </c>
      <c r="BA290" s="170">
        <v>0</v>
      </c>
      <c r="BB290" s="310">
        <v>4204252.7440612447</v>
      </c>
      <c r="BC290" s="310">
        <v>4766.7264671896201</v>
      </c>
      <c r="BD290" s="171">
        <v>-1.1391946919422913E-2</v>
      </c>
      <c r="BE290" s="170">
        <v>0</v>
      </c>
      <c r="BF290" s="170">
        <v>4204252.7440612447</v>
      </c>
      <c r="BG290" s="170">
        <v>0</v>
      </c>
      <c r="BH290" s="170">
        <v>4204252.7440612447</v>
      </c>
      <c r="BI290" s="311">
        <v>20817.314849625967</v>
      </c>
      <c r="BK290" s="296" t="str">
        <f t="shared" si="4"/>
        <v>562 - Stowupland High School</v>
      </c>
    </row>
    <row r="291" spans="1:63" ht="15" x14ac:dyDescent="0.25">
      <c r="A291" s="304">
        <v>159</v>
      </c>
      <c r="B291" s="308">
        <v>136416</v>
      </c>
      <c r="C291" s="308">
        <v>9354504</v>
      </c>
      <c r="D291" s="309" t="s">
        <v>259</v>
      </c>
      <c r="E291" s="170">
        <v>0</v>
      </c>
      <c r="F291" s="170">
        <v>1611300</v>
      </c>
      <c r="G291" s="170">
        <v>1165846</v>
      </c>
      <c r="H291" s="170">
        <v>0</v>
      </c>
      <c r="I291" s="170">
        <v>16800.000000000007</v>
      </c>
      <c r="J291" s="170">
        <v>0</v>
      </c>
      <c r="K291" s="170">
        <v>0</v>
      </c>
      <c r="L291" s="170">
        <v>0</v>
      </c>
      <c r="M291" s="170">
        <v>0</v>
      </c>
      <c r="N291" s="170">
        <v>0</v>
      </c>
      <c r="O291" s="170">
        <v>0</v>
      </c>
      <c r="P291" s="170">
        <v>450.44999999999976</v>
      </c>
      <c r="Q291" s="170">
        <v>1965.6</v>
      </c>
      <c r="R291" s="170">
        <v>1119.3000000000018</v>
      </c>
      <c r="S291" s="170">
        <v>1164.8000000000018</v>
      </c>
      <c r="T291" s="170">
        <v>1242.1500000000019</v>
      </c>
      <c r="U291" s="170">
        <v>0</v>
      </c>
      <c r="V291" s="170">
        <v>0</v>
      </c>
      <c r="W291" s="170">
        <v>0</v>
      </c>
      <c r="X291" s="170">
        <v>4708.2083958020985</v>
      </c>
      <c r="Y291" s="170">
        <v>0</v>
      </c>
      <c r="Z291" s="170">
        <v>112037.18256327575</v>
      </c>
      <c r="AA291" s="170">
        <v>0</v>
      </c>
      <c r="AB291" s="170">
        <v>0</v>
      </c>
      <c r="AC291" s="170">
        <v>114000</v>
      </c>
      <c r="AD291" s="170">
        <v>0</v>
      </c>
      <c r="AE291" s="170">
        <v>0</v>
      </c>
      <c r="AF291" s="170">
        <v>0</v>
      </c>
      <c r="AG291" s="170">
        <v>9692.9599999999991</v>
      </c>
      <c r="AH291" s="170">
        <v>0</v>
      </c>
      <c r="AI291" s="170">
        <v>0</v>
      </c>
      <c r="AJ291" s="170">
        <v>0</v>
      </c>
      <c r="AK291" s="170">
        <v>35594</v>
      </c>
      <c r="AL291" s="170">
        <v>0</v>
      </c>
      <c r="AM291" s="170">
        <v>0</v>
      </c>
      <c r="AN291" s="170">
        <v>0</v>
      </c>
      <c r="AO291" s="170">
        <v>2777146</v>
      </c>
      <c r="AP291" s="170">
        <v>139487.69095907785</v>
      </c>
      <c r="AQ291" s="170">
        <v>159286.96</v>
      </c>
      <c r="AR291" s="170">
        <v>133406.13256327575</v>
      </c>
      <c r="AS291" s="310">
        <v>3075920.6509590778</v>
      </c>
      <c r="AT291" s="170">
        <v>0</v>
      </c>
      <c r="AU291" s="170">
        <v>3075920.6509590773</v>
      </c>
      <c r="AV291" s="170">
        <v>2952227.6909590778</v>
      </c>
      <c r="AW291" s="170">
        <v>4347.9052885995252</v>
      </c>
      <c r="AX291" s="170">
        <v>4310.6465723862948</v>
      </c>
      <c r="AY291" s="171">
        <v>8.6434170808405344E-3</v>
      </c>
      <c r="AZ291" s="171">
        <v>-3.1334170808405342E-3</v>
      </c>
      <c r="BA291" s="170">
        <v>-9171.2893939803234</v>
      </c>
      <c r="BB291" s="310">
        <v>3066749.3615650972</v>
      </c>
      <c r="BC291" s="310">
        <v>4516.5675428057393</v>
      </c>
      <c r="BD291" s="171">
        <v>-6.4962928846001855E-4</v>
      </c>
      <c r="BE291" s="170">
        <v>0</v>
      </c>
      <c r="BF291" s="170">
        <v>3066749.3615650972</v>
      </c>
      <c r="BG291" s="170">
        <v>0</v>
      </c>
      <c r="BH291" s="170">
        <v>3066749.3615650972</v>
      </c>
      <c r="BI291" s="311">
        <v>15168.800518341988</v>
      </c>
      <c r="BK291" s="296" t="str">
        <f t="shared" si="4"/>
        <v>159 - Debenham High School</v>
      </c>
    </row>
    <row r="292" spans="1:63" ht="15" x14ac:dyDescent="0.25">
      <c r="A292" s="304">
        <v>372</v>
      </c>
      <c r="B292" s="308">
        <v>137849</v>
      </c>
      <c r="C292" s="308">
        <v>9354603</v>
      </c>
      <c r="D292" s="309" t="s">
        <v>362</v>
      </c>
      <c r="E292" s="170">
        <v>0</v>
      </c>
      <c r="F292" s="170">
        <v>1972860</v>
      </c>
      <c r="G292" s="170">
        <v>1386880</v>
      </c>
      <c r="H292" s="170">
        <v>0</v>
      </c>
      <c r="I292" s="170">
        <v>24400.000000000018</v>
      </c>
      <c r="J292" s="170">
        <v>0</v>
      </c>
      <c r="K292" s="170">
        <v>0</v>
      </c>
      <c r="L292" s="170">
        <v>0</v>
      </c>
      <c r="M292" s="170">
        <v>0</v>
      </c>
      <c r="N292" s="170">
        <v>0</v>
      </c>
      <c r="O292" s="170">
        <v>0</v>
      </c>
      <c r="P292" s="170">
        <v>8558.5500000000065</v>
      </c>
      <c r="Q292" s="170">
        <v>38820.600000000013</v>
      </c>
      <c r="R292" s="170">
        <v>81708.900000000038</v>
      </c>
      <c r="S292" s="170">
        <v>74547.199999999983</v>
      </c>
      <c r="T292" s="170">
        <v>17390.100000000002</v>
      </c>
      <c r="U292" s="170">
        <v>0</v>
      </c>
      <c r="V292" s="170">
        <v>0</v>
      </c>
      <c r="W292" s="170">
        <v>7509.135200974416</v>
      </c>
      <c r="X292" s="170">
        <v>6506.6625916870416</v>
      </c>
      <c r="Y292" s="170">
        <v>0</v>
      </c>
      <c r="Z292" s="170">
        <v>149842.23585176052</v>
      </c>
      <c r="AA292" s="170">
        <v>0</v>
      </c>
      <c r="AB292" s="170">
        <v>0</v>
      </c>
      <c r="AC292" s="170">
        <v>114000</v>
      </c>
      <c r="AD292" s="170">
        <v>0</v>
      </c>
      <c r="AE292" s="170">
        <v>0</v>
      </c>
      <c r="AF292" s="170">
        <v>0</v>
      </c>
      <c r="AG292" s="170">
        <v>21476.55</v>
      </c>
      <c r="AH292" s="170">
        <v>0</v>
      </c>
      <c r="AI292" s="170">
        <v>0</v>
      </c>
      <c r="AJ292" s="170">
        <v>0</v>
      </c>
      <c r="AK292" s="170">
        <v>0</v>
      </c>
      <c r="AL292" s="170">
        <v>0</v>
      </c>
      <c r="AM292" s="170">
        <v>0</v>
      </c>
      <c r="AN292" s="170">
        <v>0</v>
      </c>
      <c r="AO292" s="170">
        <v>3359740</v>
      </c>
      <c r="AP292" s="170">
        <v>409283.38364442205</v>
      </c>
      <c r="AQ292" s="170">
        <v>135476.54999999999</v>
      </c>
      <c r="AR292" s="170">
        <v>282552.71085176052</v>
      </c>
      <c r="AS292" s="310">
        <v>3904499.9336444219</v>
      </c>
      <c r="AT292" s="170">
        <v>0</v>
      </c>
      <c r="AU292" s="170">
        <v>3904499.9336444223</v>
      </c>
      <c r="AV292" s="170">
        <v>3769023.3836444221</v>
      </c>
      <c r="AW292" s="170">
        <v>4585.1865981075698</v>
      </c>
      <c r="AX292" s="170">
        <v>4582.8985684690533</v>
      </c>
      <c r="AY292" s="171">
        <v>4.9925382469916243E-4</v>
      </c>
      <c r="AZ292" s="171">
        <v>0</v>
      </c>
      <c r="BA292" s="170">
        <v>0</v>
      </c>
      <c r="BB292" s="310">
        <v>3904499.9336444219</v>
      </c>
      <c r="BC292" s="310">
        <v>4749.9999192754522</v>
      </c>
      <c r="BD292" s="171">
        <v>-4.8800900091552357E-3</v>
      </c>
      <c r="BE292" s="170">
        <v>0</v>
      </c>
      <c r="BF292" s="170">
        <v>3904499.9336444219</v>
      </c>
      <c r="BG292" s="170">
        <v>0</v>
      </c>
      <c r="BH292" s="170">
        <v>3904499.9336444219</v>
      </c>
      <c r="BI292" s="311">
        <v>19850.268786907014</v>
      </c>
      <c r="BK292" s="296" t="str">
        <f t="shared" si="4"/>
        <v>372 - St Alban's Catholic High School</v>
      </c>
    </row>
    <row r="293" spans="1:63" ht="15" x14ac:dyDescent="0.25">
      <c r="A293" s="304">
        <v>368</v>
      </c>
      <c r="B293" s="308">
        <v>136453</v>
      </c>
      <c r="C293" s="308">
        <v>9354606</v>
      </c>
      <c r="D293" s="309" t="s">
        <v>359</v>
      </c>
      <c r="E293" s="170">
        <v>0</v>
      </c>
      <c r="F293" s="170">
        <v>1902120</v>
      </c>
      <c r="G293" s="170">
        <v>975150</v>
      </c>
      <c r="H293" s="170">
        <v>0</v>
      </c>
      <c r="I293" s="170">
        <v>86400.000000000015</v>
      </c>
      <c r="J293" s="170">
        <v>0</v>
      </c>
      <c r="K293" s="170">
        <v>0</v>
      </c>
      <c r="L293" s="170">
        <v>0</v>
      </c>
      <c r="M293" s="170">
        <v>0</v>
      </c>
      <c r="N293" s="170">
        <v>0</v>
      </c>
      <c r="O293" s="170">
        <v>0</v>
      </c>
      <c r="P293" s="170">
        <v>6474.7143564356411</v>
      </c>
      <c r="Q293" s="170">
        <v>38437.627722772173</v>
      </c>
      <c r="R293" s="170">
        <v>145920.62376237634</v>
      </c>
      <c r="S293" s="170">
        <v>227778.53465346553</v>
      </c>
      <c r="T293" s="170">
        <v>108372.75594059403</v>
      </c>
      <c r="U293" s="170">
        <v>0</v>
      </c>
      <c r="V293" s="170">
        <v>0</v>
      </c>
      <c r="W293" s="170">
        <v>30042.372881355965</v>
      </c>
      <c r="X293" s="170">
        <v>0</v>
      </c>
      <c r="Y293" s="170">
        <v>0</v>
      </c>
      <c r="Z293" s="170">
        <v>263172.03428540245</v>
      </c>
      <c r="AA293" s="170">
        <v>0</v>
      </c>
      <c r="AB293" s="170">
        <v>0</v>
      </c>
      <c r="AC293" s="170">
        <v>114000</v>
      </c>
      <c r="AD293" s="170">
        <v>0</v>
      </c>
      <c r="AE293" s="170">
        <v>0</v>
      </c>
      <c r="AF293" s="170">
        <v>0</v>
      </c>
      <c r="AG293" s="170">
        <v>46564.2</v>
      </c>
      <c r="AH293" s="170">
        <v>0</v>
      </c>
      <c r="AI293" s="170">
        <v>0</v>
      </c>
      <c r="AJ293" s="170">
        <v>0</v>
      </c>
      <c r="AK293" s="170">
        <v>0</v>
      </c>
      <c r="AL293" s="170">
        <v>0</v>
      </c>
      <c r="AM293" s="170">
        <v>0</v>
      </c>
      <c r="AN293" s="170">
        <v>0</v>
      </c>
      <c r="AO293" s="170">
        <v>2877270</v>
      </c>
      <c r="AP293" s="170">
        <v>906598.66360240197</v>
      </c>
      <c r="AQ293" s="170">
        <v>160564.20000000001</v>
      </c>
      <c r="AR293" s="170">
        <v>579861.96250322438</v>
      </c>
      <c r="AS293" s="310">
        <v>3944432.8636024022</v>
      </c>
      <c r="AT293" s="170">
        <v>0</v>
      </c>
      <c r="AU293" s="170">
        <v>3944432.8636024026</v>
      </c>
      <c r="AV293" s="170">
        <v>3783868.663602402</v>
      </c>
      <c r="AW293" s="170">
        <v>5336.9092575492268</v>
      </c>
      <c r="AX293" s="170">
        <v>5480.5982164557272</v>
      </c>
      <c r="AY293" s="171">
        <v>-2.6217750915414346E-2</v>
      </c>
      <c r="AZ293" s="171">
        <v>1.1217750915414347E-2</v>
      </c>
      <c r="BA293" s="170">
        <v>43589.309832702107</v>
      </c>
      <c r="BB293" s="310">
        <v>3988022.1734351041</v>
      </c>
      <c r="BC293" s="310">
        <v>5624.8549695840675</v>
      </c>
      <c r="BD293" s="171">
        <v>-1.9343796057130769E-2</v>
      </c>
      <c r="BE293" s="170">
        <v>0</v>
      </c>
      <c r="BF293" s="170">
        <v>3988022.1734351041</v>
      </c>
      <c r="BG293" s="170">
        <v>0</v>
      </c>
      <c r="BH293" s="170">
        <v>3988022.1734351041</v>
      </c>
      <c r="BI293" s="311">
        <v>20789.298968332325</v>
      </c>
      <c r="BK293" s="296" t="str">
        <f t="shared" si="4"/>
        <v>368 - Ipswich Academy</v>
      </c>
    </row>
    <row r="294" spans="1:63" ht="15" x14ac:dyDescent="0.25">
      <c r="A294" s="304">
        <v>483</v>
      </c>
      <c r="B294" s="308">
        <v>124546</v>
      </c>
      <c r="C294" s="308">
        <v>9352023</v>
      </c>
      <c r="D294" s="309" t="s">
        <v>557</v>
      </c>
      <c r="E294" s="170">
        <v>760554</v>
      </c>
      <c r="F294" s="170">
        <v>0</v>
      </c>
      <c r="G294" s="170">
        <v>0</v>
      </c>
      <c r="H294" s="170">
        <v>16399.999999999985</v>
      </c>
      <c r="I294" s="170">
        <v>0</v>
      </c>
      <c r="J294" s="170">
        <v>8558.549999999992</v>
      </c>
      <c r="K294" s="170">
        <v>0</v>
      </c>
      <c r="L294" s="170">
        <v>0</v>
      </c>
      <c r="M294" s="170">
        <v>0</v>
      </c>
      <c r="N294" s="170">
        <v>0</v>
      </c>
      <c r="O294" s="170">
        <v>0</v>
      </c>
      <c r="P294" s="170">
        <v>0</v>
      </c>
      <c r="Q294" s="170">
        <v>0</v>
      </c>
      <c r="R294" s="170">
        <v>0</v>
      </c>
      <c r="S294" s="170">
        <v>0</v>
      </c>
      <c r="T294" s="170">
        <v>0</v>
      </c>
      <c r="U294" s="170">
        <v>0</v>
      </c>
      <c r="V294" s="170">
        <v>33039.473684210512</v>
      </c>
      <c r="W294" s="170">
        <v>0</v>
      </c>
      <c r="X294" s="170">
        <v>0</v>
      </c>
      <c r="Y294" s="170">
        <v>61756.220218228489</v>
      </c>
      <c r="Z294" s="170">
        <v>0</v>
      </c>
      <c r="AA294" s="170">
        <v>0</v>
      </c>
      <c r="AB294" s="170">
        <v>0</v>
      </c>
      <c r="AC294" s="170">
        <v>114000</v>
      </c>
      <c r="AD294" s="170">
        <v>0</v>
      </c>
      <c r="AE294" s="170">
        <v>0</v>
      </c>
      <c r="AF294" s="170">
        <v>0</v>
      </c>
      <c r="AG294" s="170">
        <v>7578.5</v>
      </c>
      <c r="AH294" s="170">
        <v>0</v>
      </c>
      <c r="AI294" s="170">
        <v>0</v>
      </c>
      <c r="AJ294" s="170">
        <v>0</v>
      </c>
      <c r="AK294" s="170">
        <v>0</v>
      </c>
      <c r="AL294" s="170">
        <v>0</v>
      </c>
      <c r="AM294" s="170">
        <v>0</v>
      </c>
      <c r="AN294" s="170">
        <v>0</v>
      </c>
      <c r="AO294" s="170">
        <v>760554</v>
      </c>
      <c r="AP294" s="170">
        <v>119754.24390243899</v>
      </c>
      <c r="AQ294" s="170">
        <v>121578.5</v>
      </c>
      <c r="AR294" s="170">
        <v>84233.295218228479</v>
      </c>
      <c r="AS294" s="310">
        <v>1001886.743902439</v>
      </c>
      <c r="AT294" s="170">
        <v>1001886.7439024391</v>
      </c>
      <c r="AU294" s="170">
        <v>0</v>
      </c>
      <c r="AV294" s="170">
        <v>880308.24390243902</v>
      </c>
      <c r="AW294" s="170">
        <v>3155.2266806539033</v>
      </c>
      <c r="AX294" s="170">
        <v>3378.5398269307566</v>
      </c>
      <c r="AY294" s="171">
        <v>-6.6097532578067233E-2</v>
      </c>
      <c r="AZ294" s="171">
        <v>5.1097532578067234E-2</v>
      </c>
      <c r="BA294" s="170">
        <v>48165.178635536853</v>
      </c>
      <c r="BB294" s="310">
        <v>1050051.9225379759</v>
      </c>
      <c r="BC294" s="310">
        <v>3763.6269625017057</v>
      </c>
      <c r="BD294" s="171">
        <v>-2.0590157565159029E-2</v>
      </c>
      <c r="BE294" s="170">
        <v>0</v>
      </c>
      <c r="BF294" s="170">
        <v>1050051.9225379759</v>
      </c>
      <c r="BG294" s="170">
        <v>0</v>
      </c>
      <c r="BH294" s="170">
        <v>1050051.9225379759</v>
      </c>
      <c r="BI294" s="311">
        <v>4866.0288479035389</v>
      </c>
      <c r="BK294" s="296" t="str">
        <f t="shared" si="4"/>
        <v>483 - Houldsworth Valley Primary</v>
      </c>
    </row>
    <row r="295" spans="1:63" ht="15" x14ac:dyDescent="0.25">
      <c r="A295" s="304">
        <v>512</v>
      </c>
      <c r="B295" s="308">
        <v>124560</v>
      </c>
      <c r="C295" s="308">
        <v>9352044</v>
      </c>
      <c r="D295" s="309" t="s">
        <v>556</v>
      </c>
      <c r="E295" s="170">
        <v>1090400</v>
      </c>
      <c r="F295" s="170">
        <v>0</v>
      </c>
      <c r="G295" s="170">
        <v>0</v>
      </c>
      <c r="H295" s="170">
        <v>26800</v>
      </c>
      <c r="I295" s="170">
        <v>0</v>
      </c>
      <c r="J295" s="170">
        <v>9579.1898734177248</v>
      </c>
      <c r="K295" s="170">
        <v>48269.164556962118</v>
      </c>
      <c r="L295" s="170">
        <v>13601.620253164539</v>
      </c>
      <c r="M295" s="170">
        <v>108518.07594936695</v>
      </c>
      <c r="N295" s="170">
        <v>0</v>
      </c>
      <c r="O295" s="170">
        <v>0</v>
      </c>
      <c r="P295" s="170">
        <v>0</v>
      </c>
      <c r="Q295" s="170">
        <v>0</v>
      </c>
      <c r="R295" s="170">
        <v>0</v>
      </c>
      <c r="S295" s="170">
        <v>0</v>
      </c>
      <c r="T295" s="170">
        <v>0</v>
      </c>
      <c r="U295" s="170">
        <v>0</v>
      </c>
      <c r="V295" s="170">
        <v>14117.647058823541</v>
      </c>
      <c r="W295" s="170">
        <v>0</v>
      </c>
      <c r="X295" s="170">
        <v>3864.2297650130554</v>
      </c>
      <c r="Y295" s="170">
        <v>75264.858253433515</v>
      </c>
      <c r="Z295" s="170">
        <v>0</v>
      </c>
      <c r="AA295" s="170">
        <v>0</v>
      </c>
      <c r="AB295" s="170">
        <v>0</v>
      </c>
      <c r="AC295" s="170">
        <v>114000</v>
      </c>
      <c r="AD295" s="170">
        <v>0</v>
      </c>
      <c r="AE295" s="170">
        <v>0</v>
      </c>
      <c r="AF295" s="170">
        <v>0</v>
      </c>
      <c r="AG295" s="170">
        <v>11256.5</v>
      </c>
      <c r="AH295" s="170">
        <v>0</v>
      </c>
      <c r="AI295" s="170">
        <v>0</v>
      </c>
      <c r="AJ295" s="170">
        <v>0</v>
      </c>
      <c r="AK295" s="170">
        <v>0</v>
      </c>
      <c r="AL295" s="170">
        <v>0</v>
      </c>
      <c r="AM295" s="170">
        <v>0</v>
      </c>
      <c r="AN295" s="170">
        <v>0</v>
      </c>
      <c r="AO295" s="170">
        <v>1090400</v>
      </c>
      <c r="AP295" s="170">
        <v>300014.78571018146</v>
      </c>
      <c r="AQ295" s="170">
        <v>125256.5</v>
      </c>
      <c r="AR295" s="170">
        <v>188646.68356988917</v>
      </c>
      <c r="AS295" s="310">
        <v>1515671.2857101816</v>
      </c>
      <c r="AT295" s="170">
        <v>1515671.2857101818</v>
      </c>
      <c r="AU295" s="170">
        <v>0</v>
      </c>
      <c r="AV295" s="170">
        <v>1390414.7857101816</v>
      </c>
      <c r="AW295" s="170">
        <v>3476.036964275454</v>
      </c>
      <c r="AX295" s="170">
        <v>3490.8228145469179</v>
      </c>
      <c r="AY295" s="171">
        <v>-4.2356347076249424E-3</v>
      </c>
      <c r="AZ295" s="171">
        <v>0</v>
      </c>
      <c r="BA295" s="170">
        <v>0</v>
      </c>
      <c r="BB295" s="310">
        <v>1515671.2857101816</v>
      </c>
      <c r="BC295" s="310">
        <v>3789.1782142754541</v>
      </c>
      <c r="BD295" s="171">
        <v>-1.5520114133846241E-2</v>
      </c>
      <c r="BE295" s="170">
        <v>0</v>
      </c>
      <c r="BF295" s="170">
        <v>1515671.2857101816</v>
      </c>
      <c r="BG295" s="170">
        <v>0</v>
      </c>
      <c r="BH295" s="170">
        <v>1515671.2857101816</v>
      </c>
      <c r="BI295" s="311">
        <v>6814.1630176402741</v>
      </c>
      <c r="BK295" s="296" t="str">
        <f t="shared" si="4"/>
        <v>512 - Woodhall C.P. School</v>
      </c>
    </row>
    <row r="296" spans="1:63" ht="15" x14ac:dyDescent="0.25">
      <c r="A296" s="304">
        <v>270</v>
      </c>
      <c r="B296" s="308">
        <v>124649</v>
      </c>
      <c r="C296" s="308">
        <v>9352161</v>
      </c>
      <c r="D296" s="309" t="s">
        <v>555</v>
      </c>
      <c r="E296" s="170">
        <v>929566</v>
      </c>
      <c r="F296" s="170">
        <v>0</v>
      </c>
      <c r="G296" s="170">
        <v>0</v>
      </c>
      <c r="H296" s="170">
        <v>36400.000000000065</v>
      </c>
      <c r="I296" s="170">
        <v>0</v>
      </c>
      <c r="J296" s="170">
        <v>900.90000000000191</v>
      </c>
      <c r="K296" s="170">
        <v>13267.799999999996</v>
      </c>
      <c r="L296" s="170">
        <v>104094.9000000001</v>
      </c>
      <c r="M296" s="170">
        <v>41932.79999999985</v>
      </c>
      <c r="N296" s="170">
        <v>136636.49999999985</v>
      </c>
      <c r="O296" s="170">
        <v>0</v>
      </c>
      <c r="P296" s="170">
        <v>0</v>
      </c>
      <c r="Q296" s="170">
        <v>0</v>
      </c>
      <c r="R296" s="170">
        <v>0</v>
      </c>
      <c r="S296" s="170">
        <v>0</v>
      </c>
      <c r="T296" s="170">
        <v>0</v>
      </c>
      <c r="U296" s="170">
        <v>0</v>
      </c>
      <c r="V296" s="170">
        <v>38406.14334470989</v>
      </c>
      <c r="W296" s="170">
        <v>0</v>
      </c>
      <c r="X296" s="170">
        <v>941.56716417910445</v>
      </c>
      <c r="Y296" s="170">
        <v>66849.585320526792</v>
      </c>
      <c r="Z296" s="170">
        <v>0</v>
      </c>
      <c r="AA296" s="170">
        <v>0</v>
      </c>
      <c r="AB296" s="170">
        <v>0</v>
      </c>
      <c r="AC296" s="170">
        <v>114000</v>
      </c>
      <c r="AD296" s="170">
        <v>0</v>
      </c>
      <c r="AE296" s="170">
        <v>0</v>
      </c>
      <c r="AF296" s="170">
        <v>0</v>
      </c>
      <c r="AG296" s="170">
        <v>17603.25</v>
      </c>
      <c r="AH296" s="170">
        <v>0</v>
      </c>
      <c r="AI296" s="170">
        <v>0</v>
      </c>
      <c r="AJ296" s="170">
        <v>0</v>
      </c>
      <c r="AK296" s="170">
        <v>0</v>
      </c>
      <c r="AL296" s="170">
        <v>0</v>
      </c>
      <c r="AM296" s="170">
        <v>0</v>
      </c>
      <c r="AN296" s="170">
        <v>0</v>
      </c>
      <c r="AO296" s="170">
        <v>929566</v>
      </c>
      <c r="AP296" s="170">
        <v>439430.19582941564</v>
      </c>
      <c r="AQ296" s="170">
        <v>131603.25</v>
      </c>
      <c r="AR296" s="170">
        <v>243463.8353205267</v>
      </c>
      <c r="AS296" s="310">
        <v>1500599.4458294157</v>
      </c>
      <c r="AT296" s="170">
        <v>1500599.4458294157</v>
      </c>
      <c r="AU296" s="170">
        <v>0</v>
      </c>
      <c r="AV296" s="170">
        <v>1368996.1958294157</v>
      </c>
      <c r="AW296" s="170">
        <v>4014.6516006727734</v>
      </c>
      <c r="AX296" s="170">
        <v>4059.7965723707339</v>
      </c>
      <c r="AY296" s="171">
        <v>-1.1120008328791193E-2</v>
      </c>
      <c r="AZ296" s="171">
        <v>0</v>
      </c>
      <c r="BA296" s="170">
        <v>0</v>
      </c>
      <c r="BB296" s="310">
        <v>1500599.4458294157</v>
      </c>
      <c r="BC296" s="310">
        <v>4400.5848851302517</v>
      </c>
      <c r="BD296" s="171">
        <v>-1.4336405029295674E-2</v>
      </c>
      <c r="BE296" s="170">
        <v>0</v>
      </c>
      <c r="BF296" s="170">
        <v>1500599.4458294157</v>
      </c>
      <c r="BG296" s="170">
        <v>0</v>
      </c>
      <c r="BH296" s="170">
        <v>1500599.4458294157</v>
      </c>
      <c r="BI296" s="311">
        <v>7389.3520320968319</v>
      </c>
      <c r="BK296" s="296" t="str">
        <f t="shared" si="4"/>
        <v>270 - Murrayfield Primary School</v>
      </c>
    </row>
    <row r="297" spans="1:63" ht="15" x14ac:dyDescent="0.25">
      <c r="A297" s="304">
        <v>119</v>
      </c>
      <c r="B297" s="308">
        <v>124621</v>
      </c>
      <c r="C297" s="308">
        <v>9352128</v>
      </c>
      <c r="D297" s="309" t="s">
        <v>554</v>
      </c>
      <c r="E297" s="170">
        <v>182642</v>
      </c>
      <c r="F297" s="170">
        <v>0</v>
      </c>
      <c r="G297" s="170">
        <v>0</v>
      </c>
      <c r="H297" s="170">
        <v>924.13793103448393</v>
      </c>
      <c r="I297" s="170">
        <v>0</v>
      </c>
      <c r="J297" s="170">
        <v>0</v>
      </c>
      <c r="K297" s="170">
        <v>0</v>
      </c>
      <c r="L297" s="170">
        <v>0</v>
      </c>
      <c r="M297" s="170">
        <v>0</v>
      </c>
      <c r="N297" s="170">
        <v>0</v>
      </c>
      <c r="O297" s="170">
        <v>0</v>
      </c>
      <c r="P297" s="170">
        <v>0</v>
      </c>
      <c r="Q297" s="170">
        <v>0</v>
      </c>
      <c r="R297" s="170">
        <v>0</v>
      </c>
      <c r="S297" s="170">
        <v>0</v>
      </c>
      <c r="T297" s="170">
        <v>0</v>
      </c>
      <c r="U297" s="170">
        <v>0</v>
      </c>
      <c r="V297" s="170">
        <v>0</v>
      </c>
      <c r="W297" s="170">
        <v>0</v>
      </c>
      <c r="X297" s="170">
        <v>1191.8269230769231</v>
      </c>
      <c r="Y297" s="170">
        <v>11933.202088452079</v>
      </c>
      <c r="Z297" s="170">
        <v>0</v>
      </c>
      <c r="AA297" s="170">
        <v>0</v>
      </c>
      <c r="AB297" s="170">
        <v>0</v>
      </c>
      <c r="AC297" s="170">
        <v>114000</v>
      </c>
      <c r="AD297" s="170">
        <v>55273.698264352468</v>
      </c>
      <c r="AE297" s="170">
        <v>0</v>
      </c>
      <c r="AF297" s="170">
        <v>0</v>
      </c>
      <c r="AG297" s="170">
        <v>4010.77</v>
      </c>
      <c r="AH297" s="170">
        <v>0</v>
      </c>
      <c r="AI297" s="170">
        <v>0</v>
      </c>
      <c r="AJ297" s="170">
        <v>0</v>
      </c>
      <c r="AK297" s="170">
        <v>0</v>
      </c>
      <c r="AL297" s="170">
        <v>0</v>
      </c>
      <c r="AM297" s="170">
        <v>0</v>
      </c>
      <c r="AN297" s="170">
        <v>0</v>
      </c>
      <c r="AO297" s="170">
        <v>182642</v>
      </c>
      <c r="AP297" s="170">
        <v>14049.166942563486</v>
      </c>
      <c r="AQ297" s="170">
        <v>173284.46826435244</v>
      </c>
      <c r="AR297" s="170">
        <v>22393.071053969321</v>
      </c>
      <c r="AS297" s="310">
        <v>369975.6352069159</v>
      </c>
      <c r="AT297" s="170">
        <v>369975.63520691596</v>
      </c>
      <c r="AU297" s="170">
        <v>0</v>
      </c>
      <c r="AV297" s="170">
        <v>196691.16694256346</v>
      </c>
      <c r="AW297" s="170">
        <v>2935.6890588442307</v>
      </c>
      <c r="AX297" s="170">
        <v>2243.9676273307409</v>
      </c>
      <c r="AY297" s="171">
        <v>0.30825820439143803</v>
      </c>
      <c r="AZ297" s="171">
        <v>-0.30274820439143801</v>
      </c>
      <c r="BA297" s="170">
        <v>-45516.930382422128</v>
      </c>
      <c r="BB297" s="310">
        <v>324458.70482449379</v>
      </c>
      <c r="BC297" s="310">
        <v>4842.6672361864748</v>
      </c>
      <c r="BD297" s="171">
        <v>-0.12400147426538832</v>
      </c>
      <c r="BE297" s="170">
        <v>0</v>
      </c>
      <c r="BF297" s="170">
        <v>324458.70482449379</v>
      </c>
      <c r="BG297" s="170">
        <v>0</v>
      </c>
      <c r="BH297" s="170">
        <v>324458.70482449379</v>
      </c>
      <c r="BI297" s="311">
        <v>627.4446871183095</v>
      </c>
      <c r="BK297" s="296" t="str">
        <f t="shared" si="4"/>
        <v>119 - Yoxford Primary</v>
      </c>
    </row>
    <row r="298" spans="1:63" ht="15" x14ac:dyDescent="0.25">
      <c r="A298" s="304">
        <v>225</v>
      </c>
      <c r="B298" s="308">
        <v>124730</v>
      </c>
      <c r="C298" s="308">
        <v>9353086</v>
      </c>
      <c r="D298" s="309" t="s">
        <v>553</v>
      </c>
      <c r="E298" s="170">
        <v>327120</v>
      </c>
      <c r="F298" s="170">
        <v>0</v>
      </c>
      <c r="G298" s="170">
        <v>0</v>
      </c>
      <c r="H298" s="170">
        <v>1599.9999999999982</v>
      </c>
      <c r="I298" s="170">
        <v>0</v>
      </c>
      <c r="J298" s="170">
        <v>300.30000000000064</v>
      </c>
      <c r="K298" s="170">
        <v>0</v>
      </c>
      <c r="L298" s="170">
        <v>0</v>
      </c>
      <c r="M298" s="170">
        <v>1164.7999999999995</v>
      </c>
      <c r="N298" s="170">
        <v>0</v>
      </c>
      <c r="O298" s="170">
        <v>0</v>
      </c>
      <c r="P298" s="170">
        <v>0</v>
      </c>
      <c r="Q298" s="170">
        <v>0</v>
      </c>
      <c r="R298" s="170">
        <v>0</v>
      </c>
      <c r="S298" s="170">
        <v>0</v>
      </c>
      <c r="T298" s="170">
        <v>0</v>
      </c>
      <c r="U298" s="170">
        <v>0</v>
      </c>
      <c r="V298" s="170">
        <v>1764.7058823529412</v>
      </c>
      <c r="W298" s="170">
        <v>0</v>
      </c>
      <c r="X298" s="170">
        <v>0</v>
      </c>
      <c r="Y298" s="170">
        <v>29970.677871148455</v>
      </c>
      <c r="Z298" s="170">
        <v>0</v>
      </c>
      <c r="AA298" s="170">
        <v>0</v>
      </c>
      <c r="AB298" s="170">
        <v>0</v>
      </c>
      <c r="AC298" s="170">
        <v>114000</v>
      </c>
      <c r="AD298" s="170">
        <v>0</v>
      </c>
      <c r="AE298" s="170">
        <v>0</v>
      </c>
      <c r="AF298" s="170">
        <v>0</v>
      </c>
      <c r="AG298" s="170">
        <v>7695.09</v>
      </c>
      <c r="AH298" s="170">
        <v>0</v>
      </c>
      <c r="AI298" s="170">
        <v>0</v>
      </c>
      <c r="AJ298" s="170">
        <v>0</v>
      </c>
      <c r="AK298" s="170">
        <v>0</v>
      </c>
      <c r="AL298" s="170">
        <v>0</v>
      </c>
      <c r="AM298" s="170">
        <v>0</v>
      </c>
      <c r="AN298" s="170">
        <v>0</v>
      </c>
      <c r="AO298" s="170">
        <v>327120</v>
      </c>
      <c r="AP298" s="170">
        <v>34800.483753501394</v>
      </c>
      <c r="AQ298" s="170">
        <v>121695.09</v>
      </c>
      <c r="AR298" s="170">
        <v>41501.027871148457</v>
      </c>
      <c r="AS298" s="310">
        <v>483615.57375350141</v>
      </c>
      <c r="AT298" s="170">
        <v>483615.57375350141</v>
      </c>
      <c r="AU298" s="170">
        <v>0</v>
      </c>
      <c r="AV298" s="170">
        <v>361920.48375350138</v>
      </c>
      <c r="AW298" s="170">
        <v>3016.004031279178</v>
      </c>
      <c r="AX298" s="170">
        <v>3029.2783020493689</v>
      </c>
      <c r="AY298" s="171">
        <v>-4.3819911697154422E-3</v>
      </c>
      <c r="AZ298" s="171">
        <v>0</v>
      </c>
      <c r="BA298" s="170">
        <v>0</v>
      </c>
      <c r="BB298" s="310">
        <v>483615.57375350141</v>
      </c>
      <c r="BC298" s="310">
        <v>4030.1297812791786</v>
      </c>
      <c r="BD298" s="171">
        <v>-3.4640228153648533E-2</v>
      </c>
      <c r="BE298" s="170">
        <v>0</v>
      </c>
      <c r="BF298" s="170">
        <v>483615.57375350141</v>
      </c>
      <c r="BG298" s="170">
        <v>0</v>
      </c>
      <c r="BH298" s="170">
        <v>483615.57375350141</v>
      </c>
      <c r="BI298" s="311">
        <v>1726.0203786681252</v>
      </c>
      <c r="BK298" s="296" t="str">
        <f t="shared" si="4"/>
        <v>225 - Eyke Church of England Voluntary Controlled Primary School</v>
      </c>
    </row>
    <row r="299" spans="1:63" ht="15" x14ac:dyDescent="0.25">
      <c r="A299" s="304">
        <v>455</v>
      </c>
      <c r="B299" s="308">
        <v>124769</v>
      </c>
      <c r="C299" s="308">
        <v>9353320</v>
      </c>
      <c r="D299" s="309" t="s">
        <v>552</v>
      </c>
      <c r="E299" s="170">
        <v>847786</v>
      </c>
      <c r="F299" s="170">
        <v>0</v>
      </c>
      <c r="G299" s="170">
        <v>0</v>
      </c>
      <c r="H299" s="170">
        <v>7999.9999999999973</v>
      </c>
      <c r="I299" s="170">
        <v>0</v>
      </c>
      <c r="J299" s="170">
        <v>6756.7500000000055</v>
      </c>
      <c r="K299" s="170">
        <v>12285.000000000007</v>
      </c>
      <c r="L299" s="170">
        <v>0</v>
      </c>
      <c r="M299" s="170">
        <v>0</v>
      </c>
      <c r="N299" s="170">
        <v>0</v>
      </c>
      <c r="O299" s="170">
        <v>0</v>
      </c>
      <c r="P299" s="170">
        <v>0</v>
      </c>
      <c r="Q299" s="170">
        <v>0</v>
      </c>
      <c r="R299" s="170">
        <v>0</v>
      </c>
      <c r="S299" s="170">
        <v>0</v>
      </c>
      <c r="T299" s="170">
        <v>0</v>
      </c>
      <c r="U299" s="170">
        <v>0</v>
      </c>
      <c r="V299" s="170">
        <v>29813.909774436073</v>
      </c>
      <c r="W299" s="170">
        <v>0</v>
      </c>
      <c r="X299" s="170">
        <v>0</v>
      </c>
      <c r="Y299" s="170">
        <v>57471.110120225356</v>
      </c>
      <c r="Z299" s="170">
        <v>0</v>
      </c>
      <c r="AA299" s="170">
        <v>0</v>
      </c>
      <c r="AB299" s="170">
        <v>0</v>
      </c>
      <c r="AC299" s="170">
        <v>114000</v>
      </c>
      <c r="AD299" s="170">
        <v>0</v>
      </c>
      <c r="AE299" s="170">
        <v>0</v>
      </c>
      <c r="AF299" s="170">
        <v>0</v>
      </c>
      <c r="AG299" s="170">
        <v>4837.8999999999996</v>
      </c>
      <c r="AH299" s="170">
        <v>0</v>
      </c>
      <c r="AI299" s="170">
        <v>0</v>
      </c>
      <c r="AJ299" s="170">
        <v>0</v>
      </c>
      <c r="AK299" s="170">
        <v>0</v>
      </c>
      <c r="AL299" s="170">
        <v>0</v>
      </c>
      <c r="AM299" s="170">
        <v>0</v>
      </c>
      <c r="AN299" s="170">
        <v>0</v>
      </c>
      <c r="AO299" s="170">
        <v>847786</v>
      </c>
      <c r="AP299" s="170">
        <v>114326.76989466144</v>
      </c>
      <c r="AQ299" s="170">
        <v>118837.9</v>
      </c>
      <c r="AR299" s="170">
        <v>80989.785120225366</v>
      </c>
      <c r="AS299" s="310">
        <v>1080950.6698946613</v>
      </c>
      <c r="AT299" s="170">
        <v>1080950.6698946613</v>
      </c>
      <c r="AU299" s="170">
        <v>0</v>
      </c>
      <c r="AV299" s="170">
        <v>962112.76989466127</v>
      </c>
      <c r="AW299" s="170">
        <v>3093.6101925873354</v>
      </c>
      <c r="AX299" s="170">
        <v>3104.7045772818619</v>
      </c>
      <c r="AY299" s="171">
        <v>-3.5734107443612393E-3</v>
      </c>
      <c r="AZ299" s="171">
        <v>0</v>
      </c>
      <c r="BA299" s="170">
        <v>0</v>
      </c>
      <c r="BB299" s="310">
        <v>1080950.6698946613</v>
      </c>
      <c r="BC299" s="310">
        <v>3475.7256266709364</v>
      </c>
      <c r="BD299" s="171">
        <v>-1.2712336720320239E-2</v>
      </c>
      <c r="BE299" s="170">
        <v>0</v>
      </c>
      <c r="BF299" s="170">
        <v>1080950.6698946613</v>
      </c>
      <c r="BG299" s="170">
        <v>0</v>
      </c>
      <c r="BH299" s="170">
        <v>1080950.6698946613</v>
      </c>
      <c r="BI299" s="311">
        <v>4881.1205700050659</v>
      </c>
      <c r="BK299" s="296" t="str">
        <f t="shared" si="4"/>
        <v>455 - St Felix RCVA Primary School</v>
      </c>
    </row>
    <row r="300" spans="1:63" ht="15" x14ac:dyDescent="0.25">
      <c r="A300" s="304">
        <v>82</v>
      </c>
      <c r="B300" s="308">
        <v>124600</v>
      </c>
      <c r="C300" s="308">
        <v>9352098</v>
      </c>
      <c r="D300" s="309" t="s">
        <v>551</v>
      </c>
      <c r="E300" s="170">
        <v>103588</v>
      </c>
      <c r="F300" s="170">
        <v>0</v>
      </c>
      <c r="G300" s="170">
        <v>0</v>
      </c>
      <c r="H300" s="170">
        <v>1600.0000000000025</v>
      </c>
      <c r="I300" s="170">
        <v>0</v>
      </c>
      <c r="J300" s="170">
        <v>450.44999999999982</v>
      </c>
      <c r="K300" s="170">
        <v>0</v>
      </c>
      <c r="L300" s="170">
        <v>0</v>
      </c>
      <c r="M300" s="170">
        <v>0</v>
      </c>
      <c r="N300" s="170">
        <v>0</v>
      </c>
      <c r="O300" s="170">
        <v>0</v>
      </c>
      <c r="P300" s="170">
        <v>0</v>
      </c>
      <c r="Q300" s="170">
        <v>0</v>
      </c>
      <c r="R300" s="170">
        <v>0</v>
      </c>
      <c r="S300" s="170">
        <v>0</v>
      </c>
      <c r="T300" s="170">
        <v>0</v>
      </c>
      <c r="U300" s="170">
        <v>0</v>
      </c>
      <c r="V300" s="170">
        <v>0</v>
      </c>
      <c r="W300" s="170">
        <v>0</v>
      </c>
      <c r="X300" s="170">
        <v>0</v>
      </c>
      <c r="Y300" s="170">
        <v>8624.8501762632313</v>
      </c>
      <c r="Z300" s="170">
        <v>0</v>
      </c>
      <c r="AA300" s="170">
        <v>0</v>
      </c>
      <c r="AB300" s="170">
        <v>0</v>
      </c>
      <c r="AC300" s="170">
        <v>114000</v>
      </c>
      <c r="AD300" s="170">
        <v>74632.843791722291</v>
      </c>
      <c r="AE300" s="170">
        <v>0</v>
      </c>
      <c r="AF300" s="170">
        <v>1000</v>
      </c>
      <c r="AG300" s="170">
        <v>3124.67</v>
      </c>
      <c r="AH300" s="170">
        <v>0</v>
      </c>
      <c r="AI300" s="170">
        <v>0</v>
      </c>
      <c r="AJ300" s="170">
        <v>0</v>
      </c>
      <c r="AK300" s="170">
        <v>0</v>
      </c>
      <c r="AL300" s="170">
        <v>0</v>
      </c>
      <c r="AM300" s="170">
        <v>0</v>
      </c>
      <c r="AN300" s="170">
        <v>0</v>
      </c>
      <c r="AO300" s="170">
        <v>103588</v>
      </c>
      <c r="AP300" s="170">
        <v>10675.300176263234</v>
      </c>
      <c r="AQ300" s="170">
        <v>192757.5137917223</v>
      </c>
      <c r="AR300" s="170">
        <v>19647.875176263231</v>
      </c>
      <c r="AS300" s="310">
        <v>307020.81396798557</v>
      </c>
      <c r="AT300" s="170">
        <v>307020.81396798557</v>
      </c>
      <c r="AU300" s="170">
        <v>0</v>
      </c>
      <c r="AV300" s="170">
        <v>115263.30017626328</v>
      </c>
      <c r="AW300" s="170">
        <v>3033.2447414806124</v>
      </c>
      <c r="AX300" s="170">
        <v>2178.7486320483163</v>
      </c>
      <c r="AY300" s="171">
        <v>0.39219582142844772</v>
      </c>
      <c r="AZ300" s="171">
        <v>-0.38668582142844771</v>
      </c>
      <c r="BA300" s="170">
        <v>-32014.665769848976</v>
      </c>
      <c r="BB300" s="310">
        <v>275006.14819813659</v>
      </c>
      <c r="BC300" s="310">
        <v>7237.0038999509634</v>
      </c>
      <c r="BD300" s="171">
        <v>0.31619421048719665</v>
      </c>
      <c r="BE300" s="170">
        <v>0</v>
      </c>
      <c r="BF300" s="170">
        <v>275006.14819813659</v>
      </c>
      <c r="BG300" s="170">
        <v>0</v>
      </c>
      <c r="BH300" s="170">
        <v>275006.14819813659</v>
      </c>
      <c r="BI300" s="311">
        <v>666.6810494753405</v>
      </c>
      <c r="BK300" s="296" t="str">
        <f t="shared" si="4"/>
        <v>82 - Middleton County Primary</v>
      </c>
    </row>
    <row r="301" spans="1:63" ht="15" x14ac:dyDescent="0.25">
      <c r="A301" s="304">
        <v>515</v>
      </c>
      <c r="B301" s="308">
        <v>124716</v>
      </c>
      <c r="C301" s="308">
        <v>9353063</v>
      </c>
      <c r="D301" s="309" t="s">
        <v>456</v>
      </c>
      <c r="E301" s="170">
        <v>866868</v>
      </c>
      <c r="F301" s="170">
        <v>0</v>
      </c>
      <c r="G301" s="170">
        <v>0</v>
      </c>
      <c r="H301" s="170">
        <v>21600.000000000004</v>
      </c>
      <c r="I301" s="170">
        <v>0</v>
      </c>
      <c r="J301" s="170">
        <v>0</v>
      </c>
      <c r="K301" s="170">
        <v>0</v>
      </c>
      <c r="L301" s="170">
        <v>1119.2999999999984</v>
      </c>
      <c r="M301" s="170">
        <v>0</v>
      </c>
      <c r="N301" s="170">
        <v>0</v>
      </c>
      <c r="O301" s="170">
        <v>0</v>
      </c>
      <c r="P301" s="170">
        <v>0</v>
      </c>
      <c r="Q301" s="170">
        <v>0</v>
      </c>
      <c r="R301" s="170">
        <v>0</v>
      </c>
      <c r="S301" s="170">
        <v>0</v>
      </c>
      <c r="T301" s="170">
        <v>0</v>
      </c>
      <c r="U301" s="170">
        <v>0</v>
      </c>
      <c r="V301" s="170">
        <v>9352.9411764705892</v>
      </c>
      <c r="W301" s="170">
        <v>0</v>
      </c>
      <c r="X301" s="170">
        <v>1903.8834951456311</v>
      </c>
      <c r="Y301" s="170">
        <v>85634.718077220052</v>
      </c>
      <c r="Z301" s="170">
        <v>0</v>
      </c>
      <c r="AA301" s="170">
        <v>0</v>
      </c>
      <c r="AB301" s="170">
        <v>0</v>
      </c>
      <c r="AC301" s="170">
        <v>114000</v>
      </c>
      <c r="AD301" s="170">
        <v>0</v>
      </c>
      <c r="AE301" s="170">
        <v>0</v>
      </c>
      <c r="AF301" s="170">
        <v>0</v>
      </c>
      <c r="AG301" s="170">
        <v>65144</v>
      </c>
      <c r="AH301" s="170">
        <v>0</v>
      </c>
      <c r="AI301" s="170">
        <v>0</v>
      </c>
      <c r="AJ301" s="170">
        <v>0</v>
      </c>
      <c r="AK301" s="170">
        <v>0</v>
      </c>
      <c r="AL301" s="170">
        <v>0</v>
      </c>
      <c r="AM301" s="170">
        <v>0</v>
      </c>
      <c r="AN301" s="170">
        <v>0</v>
      </c>
      <c r="AO301" s="170">
        <v>866868</v>
      </c>
      <c r="AP301" s="170">
        <v>119610.84274883626</v>
      </c>
      <c r="AQ301" s="170">
        <v>179144</v>
      </c>
      <c r="AR301" s="170">
        <v>106992.16807722005</v>
      </c>
      <c r="AS301" s="310">
        <v>1165622.8427488361</v>
      </c>
      <c r="AT301" s="170">
        <v>1165622.8427488364</v>
      </c>
      <c r="AU301" s="170">
        <v>0</v>
      </c>
      <c r="AV301" s="170">
        <v>986478.84274883615</v>
      </c>
      <c r="AW301" s="170">
        <v>3102.1347256252711</v>
      </c>
      <c r="AX301" s="170">
        <v>3104.9304671014384</v>
      </c>
      <c r="AY301" s="171">
        <v>-9.0041999516245056E-4</v>
      </c>
      <c r="AZ301" s="171">
        <v>0</v>
      </c>
      <c r="BA301" s="170">
        <v>0</v>
      </c>
      <c r="BB301" s="310">
        <v>1165622.8427488361</v>
      </c>
      <c r="BC301" s="310">
        <v>3665.4806375749563</v>
      </c>
      <c r="BD301" s="171">
        <v>-1.1224773147555767E-2</v>
      </c>
      <c r="BE301" s="170">
        <v>0</v>
      </c>
      <c r="BF301" s="170">
        <v>1165622.8427488361</v>
      </c>
      <c r="BG301" s="170">
        <v>0</v>
      </c>
      <c r="BH301" s="170">
        <v>1165622.8427488361</v>
      </c>
      <c r="BI301" s="311">
        <v>5078.0451985540831</v>
      </c>
      <c r="BK301" s="296" t="str">
        <f t="shared" si="4"/>
        <v>515 - St Christopher's CEVCP School</v>
      </c>
    </row>
    <row r="302" spans="1:63" ht="15" x14ac:dyDescent="0.25">
      <c r="A302" s="304">
        <v>0</v>
      </c>
      <c r="D302" s="312" t="s">
        <v>60</v>
      </c>
      <c r="E302" s="297">
        <v>0</v>
      </c>
      <c r="F302" s="297">
        <v>0</v>
      </c>
      <c r="G302" s="297">
        <v>0</v>
      </c>
      <c r="H302" s="297">
        <v>0</v>
      </c>
      <c r="I302" s="297">
        <v>0</v>
      </c>
      <c r="J302" s="297">
        <v>0</v>
      </c>
      <c r="K302" s="297">
        <v>0</v>
      </c>
      <c r="L302" s="297">
        <v>0</v>
      </c>
      <c r="M302" s="297">
        <v>0</v>
      </c>
      <c r="N302" s="297">
        <v>0</v>
      </c>
      <c r="O302" s="297">
        <v>0</v>
      </c>
      <c r="P302" s="297">
        <v>0</v>
      </c>
      <c r="Q302" s="297">
        <v>0</v>
      </c>
      <c r="R302" s="297">
        <v>0</v>
      </c>
      <c r="S302" s="297">
        <v>0</v>
      </c>
      <c r="T302" s="297">
        <v>0</v>
      </c>
      <c r="U302" s="297">
        <v>0</v>
      </c>
      <c r="V302" s="297">
        <v>0</v>
      </c>
      <c r="W302" s="297">
        <v>0</v>
      </c>
      <c r="X302" s="297">
        <v>0</v>
      </c>
      <c r="Y302" s="297">
        <v>0</v>
      </c>
      <c r="Z302" s="297">
        <v>0</v>
      </c>
      <c r="AA302" s="297">
        <v>0</v>
      </c>
      <c r="AB302" s="297">
        <v>0</v>
      </c>
      <c r="AC302" s="297">
        <v>0</v>
      </c>
      <c r="AD302" s="297">
        <v>0</v>
      </c>
      <c r="AE302" s="297">
        <v>0</v>
      </c>
      <c r="AF302" s="297">
        <v>0</v>
      </c>
      <c r="AG302" s="297">
        <v>0</v>
      </c>
      <c r="AH302" s="297">
        <v>0</v>
      </c>
      <c r="AI302" s="297">
        <v>0</v>
      </c>
      <c r="AJ302" s="297">
        <v>0</v>
      </c>
      <c r="AK302" s="297">
        <v>0</v>
      </c>
      <c r="AL302" s="297">
        <v>0</v>
      </c>
      <c r="AM302" s="297">
        <v>0</v>
      </c>
      <c r="AN302" s="297">
        <v>0</v>
      </c>
      <c r="AO302" s="297">
        <v>0</v>
      </c>
      <c r="AP302" s="297">
        <v>0</v>
      </c>
      <c r="AQ302" s="297">
        <v>0</v>
      </c>
      <c r="AR302" s="297">
        <v>0</v>
      </c>
      <c r="AS302" s="297">
        <v>0</v>
      </c>
      <c r="AT302" s="297">
        <v>0</v>
      </c>
      <c r="AU302" s="297">
        <v>0</v>
      </c>
      <c r="AV302" s="297">
        <v>0</v>
      </c>
      <c r="AW302" s="297">
        <v>0</v>
      </c>
      <c r="AX302" s="297">
        <v>0</v>
      </c>
      <c r="AY302" s="297">
        <v>0</v>
      </c>
      <c r="AZ302" s="297">
        <v>0</v>
      </c>
      <c r="BA302" s="297">
        <v>0</v>
      </c>
      <c r="BB302" s="297">
        <v>0</v>
      </c>
      <c r="BC302" s="297">
        <v>0</v>
      </c>
      <c r="BD302" s="297">
        <v>0</v>
      </c>
      <c r="BE302" s="297">
        <v>0</v>
      </c>
      <c r="BF302" s="297">
        <v>0</v>
      </c>
      <c r="BG302" s="297">
        <v>0</v>
      </c>
      <c r="BH302" s="297"/>
      <c r="BI302" s="297">
        <v>0</v>
      </c>
      <c r="BK302" s="296" t="str">
        <f t="shared" si="4"/>
        <v>0 - School</v>
      </c>
    </row>
    <row r="310" spans="1:1" x14ac:dyDescent="0.2">
      <c r="A310" s="296" t="s">
        <v>533</v>
      </c>
    </row>
    <row r="311" spans="1:1" x14ac:dyDescent="0.2">
      <c r="A311" s="296" t="s">
        <v>948</v>
      </c>
    </row>
    <row r="312" spans="1:1" x14ac:dyDescent="0.2">
      <c r="A312" s="296" t="s">
        <v>949</v>
      </c>
    </row>
    <row r="313" spans="1:1" x14ac:dyDescent="0.2">
      <c r="A313" s="296" t="s">
        <v>950</v>
      </c>
    </row>
    <row r="314" spans="1:1" x14ac:dyDescent="0.2">
      <c r="A314" s="296" t="s">
        <v>951</v>
      </c>
    </row>
    <row r="315" spans="1:1" x14ac:dyDescent="0.2">
      <c r="A315" s="296" t="s">
        <v>952</v>
      </c>
    </row>
    <row r="316" spans="1:1" x14ac:dyDescent="0.2">
      <c r="A316" s="296" t="s">
        <v>953</v>
      </c>
    </row>
    <row r="317" spans="1:1" x14ac:dyDescent="0.2">
      <c r="A317" s="296" t="s">
        <v>954</v>
      </c>
    </row>
    <row r="318" spans="1:1" x14ac:dyDescent="0.2">
      <c r="A318" s="296" t="s">
        <v>955</v>
      </c>
    </row>
    <row r="319" spans="1:1" x14ac:dyDescent="0.2">
      <c r="A319" s="296" t="s">
        <v>956</v>
      </c>
    </row>
    <row r="320" spans="1:1" x14ac:dyDescent="0.2">
      <c r="A320" s="296" t="s">
        <v>957</v>
      </c>
    </row>
    <row r="321" spans="1:1" x14ac:dyDescent="0.2">
      <c r="A321" s="296" t="s">
        <v>958</v>
      </c>
    </row>
    <row r="322" spans="1:1" x14ac:dyDescent="0.2">
      <c r="A322" s="296" t="s">
        <v>959</v>
      </c>
    </row>
    <row r="323" spans="1:1" x14ac:dyDescent="0.2">
      <c r="A323" s="296" t="s">
        <v>960</v>
      </c>
    </row>
    <row r="324" spans="1:1" x14ac:dyDescent="0.2">
      <c r="A324" s="296" t="s">
        <v>961</v>
      </c>
    </row>
    <row r="325" spans="1:1" x14ac:dyDescent="0.2">
      <c r="A325" s="296" t="s">
        <v>962</v>
      </c>
    </row>
    <row r="326" spans="1:1" x14ac:dyDescent="0.2">
      <c r="A326" s="296" t="s">
        <v>963</v>
      </c>
    </row>
    <row r="327" spans="1:1" x14ac:dyDescent="0.2">
      <c r="A327" s="296" t="s">
        <v>964</v>
      </c>
    </row>
    <row r="328" spans="1:1" x14ac:dyDescent="0.2">
      <c r="A328" s="296" t="s">
        <v>965</v>
      </c>
    </row>
    <row r="329" spans="1:1" x14ac:dyDescent="0.2">
      <c r="A329" s="296" t="s">
        <v>966</v>
      </c>
    </row>
    <row r="330" spans="1:1" x14ac:dyDescent="0.2">
      <c r="A330" s="296" t="s">
        <v>967</v>
      </c>
    </row>
    <row r="331" spans="1:1" x14ac:dyDescent="0.2">
      <c r="A331" s="296" t="s">
        <v>968</v>
      </c>
    </row>
    <row r="332" spans="1:1" x14ac:dyDescent="0.2">
      <c r="A332" s="296" t="s">
        <v>969</v>
      </c>
    </row>
    <row r="333" spans="1:1" x14ac:dyDescent="0.2">
      <c r="A333" s="296" t="s">
        <v>970</v>
      </c>
    </row>
    <row r="334" spans="1:1" x14ac:dyDescent="0.2">
      <c r="A334" s="296" t="s">
        <v>971</v>
      </c>
    </row>
    <row r="335" spans="1:1" x14ac:dyDescent="0.2">
      <c r="A335" s="296" t="s">
        <v>972</v>
      </c>
    </row>
    <row r="336" spans="1:1" x14ac:dyDescent="0.2">
      <c r="A336" s="296" t="s">
        <v>973</v>
      </c>
    </row>
    <row r="337" spans="1:1" x14ac:dyDescent="0.2">
      <c r="A337" s="296" t="s">
        <v>974</v>
      </c>
    </row>
    <row r="338" spans="1:1" x14ac:dyDescent="0.2">
      <c r="A338" s="296" t="s">
        <v>975</v>
      </c>
    </row>
    <row r="339" spans="1:1" x14ac:dyDescent="0.2">
      <c r="A339" s="296" t="s">
        <v>976</v>
      </c>
    </row>
    <row r="340" spans="1:1" x14ac:dyDescent="0.2">
      <c r="A340" s="296" t="s">
        <v>977</v>
      </c>
    </row>
    <row r="341" spans="1:1" x14ac:dyDescent="0.2">
      <c r="A341" s="296" t="s">
        <v>978</v>
      </c>
    </row>
    <row r="342" spans="1:1" x14ac:dyDescent="0.2">
      <c r="A342" s="296" t="s">
        <v>979</v>
      </c>
    </row>
    <row r="343" spans="1:1" x14ac:dyDescent="0.2">
      <c r="A343" s="296" t="s">
        <v>980</v>
      </c>
    </row>
    <row r="344" spans="1:1" x14ac:dyDescent="0.2">
      <c r="A344" s="296" t="s">
        <v>981</v>
      </c>
    </row>
    <row r="345" spans="1:1" x14ac:dyDescent="0.2">
      <c r="A345" s="296" t="s">
        <v>982</v>
      </c>
    </row>
    <row r="346" spans="1:1" x14ac:dyDescent="0.2">
      <c r="A346" s="296" t="s">
        <v>983</v>
      </c>
    </row>
    <row r="347" spans="1:1" x14ac:dyDescent="0.2">
      <c r="A347" s="296" t="s">
        <v>984</v>
      </c>
    </row>
    <row r="348" spans="1:1" x14ac:dyDescent="0.2">
      <c r="A348" s="296" t="s">
        <v>985</v>
      </c>
    </row>
    <row r="349" spans="1:1" x14ac:dyDescent="0.2">
      <c r="A349" s="296" t="s">
        <v>986</v>
      </c>
    </row>
    <row r="350" spans="1:1" x14ac:dyDescent="0.2">
      <c r="A350" s="296" t="s">
        <v>987</v>
      </c>
    </row>
    <row r="351" spans="1:1" x14ac:dyDescent="0.2">
      <c r="A351" s="296" t="s">
        <v>988</v>
      </c>
    </row>
    <row r="352" spans="1:1" x14ac:dyDescent="0.2">
      <c r="A352" s="296" t="s">
        <v>989</v>
      </c>
    </row>
    <row r="353" spans="1:1" x14ac:dyDescent="0.2">
      <c r="A353" s="296" t="s">
        <v>990</v>
      </c>
    </row>
    <row r="354" spans="1:1" x14ac:dyDescent="0.2">
      <c r="A354" s="296" t="s">
        <v>991</v>
      </c>
    </row>
    <row r="355" spans="1:1" x14ac:dyDescent="0.2">
      <c r="A355" s="296" t="s">
        <v>992</v>
      </c>
    </row>
    <row r="356" spans="1:1" x14ac:dyDescent="0.2">
      <c r="A356" s="296" t="s">
        <v>993</v>
      </c>
    </row>
    <row r="357" spans="1:1" x14ac:dyDescent="0.2">
      <c r="A357" s="296" t="s">
        <v>994</v>
      </c>
    </row>
    <row r="358" spans="1:1" x14ac:dyDescent="0.2">
      <c r="A358" s="296" t="s">
        <v>995</v>
      </c>
    </row>
    <row r="359" spans="1:1" x14ac:dyDescent="0.2">
      <c r="A359" s="296" t="s">
        <v>996</v>
      </c>
    </row>
    <row r="360" spans="1:1" x14ac:dyDescent="0.2">
      <c r="A360" s="296" t="s">
        <v>997</v>
      </c>
    </row>
    <row r="361" spans="1:1" x14ac:dyDescent="0.2">
      <c r="A361" s="296" t="s">
        <v>998</v>
      </c>
    </row>
    <row r="362" spans="1:1" x14ac:dyDescent="0.2">
      <c r="A362" s="296" t="s">
        <v>999</v>
      </c>
    </row>
    <row r="363" spans="1:1" x14ac:dyDescent="0.2">
      <c r="A363" s="296" t="s">
        <v>1000</v>
      </c>
    </row>
    <row r="364" spans="1:1" x14ac:dyDescent="0.2">
      <c r="A364" s="296" t="s">
        <v>1001</v>
      </c>
    </row>
    <row r="365" spans="1:1" x14ac:dyDescent="0.2">
      <c r="A365" s="296" t="s">
        <v>1002</v>
      </c>
    </row>
    <row r="366" spans="1:1" x14ac:dyDescent="0.2">
      <c r="A366" s="296" t="s">
        <v>1003</v>
      </c>
    </row>
    <row r="367" spans="1:1" x14ac:dyDescent="0.2">
      <c r="A367" s="296" t="s">
        <v>1004</v>
      </c>
    </row>
    <row r="368" spans="1:1" x14ac:dyDescent="0.2">
      <c r="A368" s="296" t="s">
        <v>1005</v>
      </c>
    </row>
    <row r="369" spans="1:1" x14ac:dyDescent="0.2">
      <c r="A369" s="296" t="s">
        <v>1006</v>
      </c>
    </row>
    <row r="370" spans="1:1" x14ac:dyDescent="0.2">
      <c r="A370" s="296" t="s">
        <v>1007</v>
      </c>
    </row>
    <row r="371" spans="1:1" x14ac:dyDescent="0.2">
      <c r="A371" s="296" t="s">
        <v>1008</v>
      </c>
    </row>
    <row r="372" spans="1:1" x14ac:dyDescent="0.2">
      <c r="A372" s="296" t="s">
        <v>1009</v>
      </c>
    </row>
    <row r="373" spans="1:1" x14ac:dyDescent="0.2">
      <c r="A373" s="296" t="s">
        <v>1010</v>
      </c>
    </row>
    <row r="374" spans="1:1" x14ac:dyDescent="0.2">
      <c r="A374" s="296" t="s">
        <v>1011</v>
      </c>
    </row>
    <row r="375" spans="1:1" x14ac:dyDescent="0.2">
      <c r="A375" s="296" t="s">
        <v>1012</v>
      </c>
    </row>
    <row r="376" spans="1:1" x14ac:dyDescent="0.2">
      <c r="A376" s="296" t="s">
        <v>1013</v>
      </c>
    </row>
    <row r="377" spans="1:1" x14ac:dyDescent="0.2">
      <c r="A377" s="296" t="s">
        <v>1014</v>
      </c>
    </row>
    <row r="378" spans="1:1" x14ac:dyDescent="0.2">
      <c r="A378" s="296" t="s">
        <v>1015</v>
      </c>
    </row>
    <row r="379" spans="1:1" x14ac:dyDescent="0.2">
      <c r="A379" s="296" t="s">
        <v>1016</v>
      </c>
    </row>
    <row r="380" spans="1:1" x14ac:dyDescent="0.2">
      <c r="A380" s="296" t="s">
        <v>1017</v>
      </c>
    </row>
    <row r="381" spans="1:1" x14ac:dyDescent="0.2">
      <c r="A381" s="296" t="s">
        <v>1018</v>
      </c>
    </row>
    <row r="382" spans="1:1" x14ac:dyDescent="0.2">
      <c r="A382" s="296" t="s">
        <v>1019</v>
      </c>
    </row>
    <row r="383" spans="1:1" x14ac:dyDescent="0.2">
      <c r="A383" s="296" t="s">
        <v>1020</v>
      </c>
    </row>
    <row r="384" spans="1:1" x14ac:dyDescent="0.2">
      <c r="A384" s="296" t="s">
        <v>1021</v>
      </c>
    </row>
    <row r="385" spans="1:1" x14ac:dyDescent="0.2">
      <c r="A385" s="296" t="s">
        <v>1022</v>
      </c>
    </row>
    <row r="386" spans="1:1" x14ac:dyDescent="0.2">
      <c r="A386" s="296" t="s">
        <v>1023</v>
      </c>
    </row>
    <row r="387" spans="1:1" x14ac:dyDescent="0.2">
      <c r="A387" s="296" t="s">
        <v>1024</v>
      </c>
    </row>
    <row r="388" spans="1:1" x14ac:dyDescent="0.2">
      <c r="A388" s="296" t="s">
        <v>1025</v>
      </c>
    </row>
    <row r="389" spans="1:1" x14ac:dyDescent="0.2">
      <c r="A389" s="296" t="s">
        <v>1026</v>
      </c>
    </row>
    <row r="390" spans="1:1" x14ac:dyDescent="0.2">
      <c r="A390" s="296" t="s">
        <v>1027</v>
      </c>
    </row>
    <row r="391" spans="1:1" x14ac:dyDescent="0.2">
      <c r="A391" s="296" t="s">
        <v>1028</v>
      </c>
    </row>
    <row r="392" spans="1:1" x14ac:dyDescent="0.2">
      <c r="A392" s="296" t="s">
        <v>1029</v>
      </c>
    </row>
    <row r="393" spans="1:1" x14ac:dyDescent="0.2">
      <c r="A393" s="296" t="s">
        <v>1030</v>
      </c>
    </row>
    <row r="394" spans="1:1" x14ac:dyDescent="0.2">
      <c r="A394" s="296" t="s">
        <v>1031</v>
      </c>
    </row>
    <row r="395" spans="1:1" x14ac:dyDescent="0.2">
      <c r="A395" s="296" t="s">
        <v>1032</v>
      </c>
    </row>
    <row r="396" spans="1:1" x14ac:dyDescent="0.2">
      <c r="A396" s="296" t="s">
        <v>1033</v>
      </c>
    </row>
    <row r="397" spans="1:1" x14ac:dyDescent="0.2">
      <c r="A397" s="296" t="s">
        <v>1034</v>
      </c>
    </row>
    <row r="398" spans="1:1" x14ac:dyDescent="0.2">
      <c r="A398" s="296" t="s">
        <v>1035</v>
      </c>
    </row>
    <row r="399" spans="1:1" x14ac:dyDescent="0.2">
      <c r="A399" s="296" t="s">
        <v>1036</v>
      </c>
    </row>
    <row r="400" spans="1:1" x14ac:dyDescent="0.2">
      <c r="A400" s="296" t="s">
        <v>1037</v>
      </c>
    </row>
    <row r="401" spans="1:1" x14ac:dyDescent="0.2">
      <c r="A401" s="296" t="s">
        <v>1038</v>
      </c>
    </row>
    <row r="402" spans="1:1" x14ac:dyDescent="0.2">
      <c r="A402" s="296" t="s">
        <v>1039</v>
      </c>
    </row>
    <row r="403" spans="1:1" x14ac:dyDescent="0.2">
      <c r="A403" s="296" t="s">
        <v>1040</v>
      </c>
    </row>
    <row r="404" spans="1:1" x14ac:dyDescent="0.2">
      <c r="A404" s="296" t="s">
        <v>1041</v>
      </c>
    </row>
    <row r="405" spans="1:1" x14ac:dyDescent="0.2">
      <c r="A405" s="296" t="s">
        <v>1042</v>
      </c>
    </row>
    <row r="406" spans="1:1" x14ac:dyDescent="0.2">
      <c r="A406" s="296" t="s">
        <v>1043</v>
      </c>
    </row>
    <row r="407" spans="1:1" x14ac:dyDescent="0.2">
      <c r="A407" s="296" t="s">
        <v>1044</v>
      </c>
    </row>
    <row r="408" spans="1:1" x14ac:dyDescent="0.2">
      <c r="A408" s="296" t="s">
        <v>1045</v>
      </c>
    </row>
    <row r="409" spans="1:1" x14ac:dyDescent="0.2">
      <c r="A409" s="296" t="s">
        <v>1046</v>
      </c>
    </row>
    <row r="410" spans="1:1" x14ac:dyDescent="0.2">
      <c r="A410" s="296" t="s">
        <v>1047</v>
      </c>
    </row>
    <row r="411" spans="1:1" x14ac:dyDescent="0.2">
      <c r="A411" s="296" t="s">
        <v>1048</v>
      </c>
    </row>
    <row r="412" spans="1:1" x14ac:dyDescent="0.2">
      <c r="A412" s="296" t="s">
        <v>1049</v>
      </c>
    </row>
    <row r="413" spans="1:1" x14ac:dyDescent="0.2">
      <c r="A413" s="296" t="s">
        <v>1050</v>
      </c>
    </row>
    <row r="414" spans="1:1" x14ac:dyDescent="0.2">
      <c r="A414" s="296" t="s">
        <v>1051</v>
      </c>
    </row>
    <row r="415" spans="1:1" x14ac:dyDescent="0.2">
      <c r="A415" s="296" t="s">
        <v>1052</v>
      </c>
    </row>
    <row r="416" spans="1:1" x14ac:dyDescent="0.2">
      <c r="A416" s="296" t="s">
        <v>1053</v>
      </c>
    </row>
    <row r="417" spans="1:1" x14ac:dyDescent="0.2">
      <c r="A417" s="296" t="s">
        <v>1054</v>
      </c>
    </row>
    <row r="418" spans="1:1" x14ac:dyDescent="0.2">
      <c r="A418" s="296" t="s">
        <v>1055</v>
      </c>
    </row>
    <row r="419" spans="1:1" x14ac:dyDescent="0.2">
      <c r="A419" s="296" t="s">
        <v>1056</v>
      </c>
    </row>
    <row r="420" spans="1:1" x14ac:dyDescent="0.2">
      <c r="A420" s="296" t="s">
        <v>1057</v>
      </c>
    </row>
    <row r="421" spans="1:1" x14ac:dyDescent="0.2">
      <c r="A421" s="296" t="s">
        <v>1058</v>
      </c>
    </row>
    <row r="422" spans="1:1" x14ac:dyDescent="0.2">
      <c r="A422" s="296" t="s">
        <v>1059</v>
      </c>
    </row>
    <row r="423" spans="1:1" x14ac:dyDescent="0.2">
      <c r="A423" s="296" t="s">
        <v>1060</v>
      </c>
    </row>
    <row r="424" spans="1:1" x14ac:dyDescent="0.2">
      <c r="A424" s="296" t="s">
        <v>1061</v>
      </c>
    </row>
    <row r="425" spans="1:1" x14ac:dyDescent="0.2">
      <c r="A425" s="296" t="s">
        <v>1062</v>
      </c>
    </row>
    <row r="426" spans="1:1" x14ac:dyDescent="0.2">
      <c r="A426" s="296" t="s">
        <v>1063</v>
      </c>
    </row>
    <row r="427" spans="1:1" x14ac:dyDescent="0.2">
      <c r="A427" s="296" t="s">
        <v>1064</v>
      </c>
    </row>
    <row r="428" spans="1:1" x14ac:dyDescent="0.2">
      <c r="A428" s="296" t="s">
        <v>1065</v>
      </c>
    </row>
    <row r="429" spans="1:1" x14ac:dyDescent="0.2">
      <c r="A429" s="296" t="s">
        <v>1066</v>
      </c>
    </row>
    <row r="430" spans="1:1" x14ac:dyDescent="0.2">
      <c r="A430" s="296" t="s">
        <v>1067</v>
      </c>
    </row>
    <row r="431" spans="1:1" x14ac:dyDescent="0.2">
      <c r="A431" s="296" t="s">
        <v>1068</v>
      </c>
    </row>
    <row r="432" spans="1:1" x14ac:dyDescent="0.2">
      <c r="A432" s="296" t="s">
        <v>1069</v>
      </c>
    </row>
    <row r="433" spans="1:1" x14ac:dyDescent="0.2">
      <c r="A433" s="296" t="s">
        <v>1070</v>
      </c>
    </row>
    <row r="434" spans="1:1" x14ac:dyDescent="0.2">
      <c r="A434" s="296" t="s">
        <v>1071</v>
      </c>
    </row>
    <row r="435" spans="1:1" x14ac:dyDescent="0.2">
      <c r="A435" s="296" t="s">
        <v>1072</v>
      </c>
    </row>
    <row r="436" spans="1:1" x14ac:dyDescent="0.2">
      <c r="A436" s="296" t="s">
        <v>1073</v>
      </c>
    </row>
    <row r="437" spans="1:1" x14ac:dyDescent="0.2">
      <c r="A437" s="296" t="s">
        <v>1074</v>
      </c>
    </row>
    <row r="438" spans="1:1" x14ac:dyDescent="0.2">
      <c r="A438" s="296" t="s">
        <v>1075</v>
      </c>
    </row>
    <row r="439" spans="1:1" x14ac:dyDescent="0.2">
      <c r="A439" s="296" t="s">
        <v>1076</v>
      </c>
    </row>
    <row r="440" spans="1:1" x14ac:dyDescent="0.2">
      <c r="A440" s="296" t="s">
        <v>1077</v>
      </c>
    </row>
    <row r="441" spans="1:1" x14ac:dyDescent="0.2">
      <c r="A441" s="296" t="s">
        <v>1078</v>
      </c>
    </row>
    <row r="442" spans="1:1" x14ac:dyDescent="0.2">
      <c r="A442" s="296" t="s">
        <v>1079</v>
      </c>
    </row>
    <row r="443" spans="1:1" x14ac:dyDescent="0.2">
      <c r="A443" s="296" t="s">
        <v>1080</v>
      </c>
    </row>
    <row r="444" spans="1:1" x14ac:dyDescent="0.2">
      <c r="A444" s="296" t="s">
        <v>1081</v>
      </c>
    </row>
    <row r="445" spans="1:1" x14ac:dyDescent="0.2">
      <c r="A445" s="296" t="s">
        <v>1082</v>
      </c>
    </row>
    <row r="446" spans="1:1" x14ac:dyDescent="0.2">
      <c r="A446" s="296" t="s">
        <v>1083</v>
      </c>
    </row>
    <row r="447" spans="1:1" x14ac:dyDescent="0.2">
      <c r="A447" s="296" t="s">
        <v>1084</v>
      </c>
    </row>
    <row r="448" spans="1:1" x14ac:dyDescent="0.2">
      <c r="A448" s="296" t="s">
        <v>1085</v>
      </c>
    </row>
    <row r="449" spans="1:1" x14ac:dyDescent="0.2">
      <c r="A449" s="296" t="s">
        <v>1086</v>
      </c>
    </row>
    <row r="450" spans="1:1" x14ac:dyDescent="0.2">
      <c r="A450" s="296" t="s">
        <v>1087</v>
      </c>
    </row>
    <row r="451" spans="1:1" x14ac:dyDescent="0.2">
      <c r="A451" s="296" t="s">
        <v>1088</v>
      </c>
    </row>
    <row r="452" spans="1:1" x14ac:dyDescent="0.2">
      <c r="A452" s="296" t="s">
        <v>1089</v>
      </c>
    </row>
    <row r="453" spans="1:1" x14ac:dyDescent="0.2">
      <c r="A453" s="296" t="s">
        <v>1090</v>
      </c>
    </row>
    <row r="454" spans="1:1" x14ac:dyDescent="0.2">
      <c r="A454" s="296" t="s">
        <v>1091</v>
      </c>
    </row>
    <row r="455" spans="1:1" x14ac:dyDescent="0.2">
      <c r="A455" s="296" t="s">
        <v>1092</v>
      </c>
    </row>
    <row r="456" spans="1:1" x14ac:dyDescent="0.2">
      <c r="A456" s="296" t="s">
        <v>1093</v>
      </c>
    </row>
    <row r="457" spans="1:1" x14ac:dyDescent="0.2">
      <c r="A457" s="296" t="s">
        <v>1094</v>
      </c>
    </row>
    <row r="458" spans="1:1" x14ac:dyDescent="0.2">
      <c r="A458" s="296" t="s">
        <v>1095</v>
      </c>
    </row>
    <row r="459" spans="1:1" x14ac:dyDescent="0.2">
      <c r="A459" s="296" t="s">
        <v>1096</v>
      </c>
    </row>
    <row r="460" spans="1:1" x14ac:dyDescent="0.2">
      <c r="A460" s="296" t="s">
        <v>1097</v>
      </c>
    </row>
    <row r="461" spans="1:1" x14ac:dyDescent="0.2">
      <c r="A461" s="296" t="s">
        <v>1098</v>
      </c>
    </row>
    <row r="462" spans="1:1" x14ac:dyDescent="0.2">
      <c r="A462" s="296" t="s">
        <v>1099</v>
      </c>
    </row>
    <row r="463" spans="1:1" x14ac:dyDescent="0.2">
      <c r="A463" s="296" t="s">
        <v>1100</v>
      </c>
    </row>
    <row r="464" spans="1:1" x14ac:dyDescent="0.2">
      <c r="A464" s="296" t="s">
        <v>1101</v>
      </c>
    </row>
    <row r="465" spans="1:1" x14ac:dyDescent="0.2">
      <c r="A465" s="296" t="s">
        <v>1102</v>
      </c>
    </row>
    <row r="466" spans="1:1" x14ac:dyDescent="0.2">
      <c r="A466" s="296" t="s">
        <v>1103</v>
      </c>
    </row>
    <row r="467" spans="1:1" x14ac:dyDescent="0.2">
      <c r="A467" s="296" t="s">
        <v>1104</v>
      </c>
    </row>
    <row r="468" spans="1:1" x14ac:dyDescent="0.2">
      <c r="A468" s="296" t="s">
        <v>1105</v>
      </c>
    </row>
    <row r="469" spans="1:1" x14ac:dyDescent="0.2">
      <c r="A469" s="296" t="s">
        <v>1106</v>
      </c>
    </row>
    <row r="470" spans="1:1" x14ac:dyDescent="0.2">
      <c r="A470" s="296" t="s">
        <v>1107</v>
      </c>
    </row>
    <row r="471" spans="1:1" x14ac:dyDescent="0.2">
      <c r="A471" s="296" t="s">
        <v>1108</v>
      </c>
    </row>
    <row r="472" spans="1:1" x14ac:dyDescent="0.2">
      <c r="A472" s="296" t="s">
        <v>1109</v>
      </c>
    </row>
    <row r="473" spans="1:1" x14ac:dyDescent="0.2">
      <c r="A473" s="296" t="s">
        <v>1110</v>
      </c>
    </row>
    <row r="474" spans="1:1" x14ac:dyDescent="0.2">
      <c r="A474" s="296" t="s">
        <v>1111</v>
      </c>
    </row>
    <row r="475" spans="1:1" x14ac:dyDescent="0.2">
      <c r="A475" s="296" t="s">
        <v>1112</v>
      </c>
    </row>
    <row r="476" spans="1:1" x14ac:dyDescent="0.2">
      <c r="A476" s="296" t="s">
        <v>1113</v>
      </c>
    </row>
    <row r="477" spans="1:1" x14ac:dyDescent="0.2">
      <c r="A477" s="296" t="s">
        <v>1114</v>
      </c>
    </row>
    <row r="478" spans="1:1" x14ac:dyDescent="0.2">
      <c r="A478" s="296" t="s">
        <v>1115</v>
      </c>
    </row>
    <row r="479" spans="1:1" x14ac:dyDescent="0.2">
      <c r="A479" s="296" t="s">
        <v>1116</v>
      </c>
    </row>
    <row r="480" spans="1:1" x14ac:dyDescent="0.2">
      <c r="A480" s="296" t="s">
        <v>1117</v>
      </c>
    </row>
    <row r="481" spans="1:1" x14ac:dyDescent="0.2">
      <c r="A481" s="296" t="s">
        <v>1118</v>
      </c>
    </row>
    <row r="482" spans="1:1" x14ac:dyDescent="0.2">
      <c r="A482" s="296" t="s">
        <v>1119</v>
      </c>
    </row>
    <row r="483" spans="1:1" x14ac:dyDescent="0.2">
      <c r="A483" s="296" t="s">
        <v>1120</v>
      </c>
    </row>
    <row r="484" spans="1:1" x14ac:dyDescent="0.2">
      <c r="A484" s="296" t="s">
        <v>1121</v>
      </c>
    </row>
    <row r="485" spans="1:1" x14ac:dyDescent="0.2">
      <c r="A485" s="296" t="s">
        <v>1122</v>
      </c>
    </row>
    <row r="486" spans="1:1" x14ac:dyDescent="0.2">
      <c r="A486" s="296" t="s">
        <v>1123</v>
      </c>
    </row>
    <row r="487" spans="1:1" x14ac:dyDescent="0.2">
      <c r="A487" s="296" t="s">
        <v>1124</v>
      </c>
    </row>
    <row r="488" spans="1:1" x14ac:dyDescent="0.2">
      <c r="A488" s="296" t="s">
        <v>1125</v>
      </c>
    </row>
    <row r="489" spans="1:1" x14ac:dyDescent="0.2">
      <c r="A489" s="296" t="s">
        <v>1126</v>
      </c>
    </row>
    <row r="490" spans="1:1" x14ac:dyDescent="0.2">
      <c r="A490" s="296" t="s">
        <v>1127</v>
      </c>
    </row>
    <row r="491" spans="1:1" x14ac:dyDescent="0.2">
      <c r="A491" s="296" t="s">
        <v>1128</v>
      </c>
    </row>
    <row r="492" spans="1:1" x14ac:dyDescent="0.2">
      <c r="A492" s="296" t="s">
        <v>1129</v>
      </c>
    </row>
    <row r="493" spans="1:1" x14ac:dyDescent="0.2">
      <c r="A493" s="296" t="s">
        <v>1130</v>
      </c>
    </row>
    <row r="494" spans="1:1" x14ac:dyDescent="0.2">
      <c r="A494" s="296" t="s">
        <v>1131</v>
      </c>
    </row>
    <row r="495" spans="1:1" x14ac:dyDescent="0.2">
      <c r="A495" s="296" t="s">
        <v>1132</v>
      </c>
    </row>
    <row r="496" spans="1:1" x14ac:dyDescent="0.2">
      <c r="A496" s="296" t="s">
        <v>1133</v>
      </c>
    </row>
    <row r="497" spans="1:1" x14ac:dyDescent="0.2">
      <c r="A497" s="296" t="s">
        <v>1134</v>
      </c>
    </row>
    <row r="498" spans="1:1" x14ac:dyDescent="0.2">
      <c r="A498" s="296" t="s">
        <v>1135</v>
      </c>
    </row>
    <row r="499" spans="1:1" x14ac:dyDescent="0.2">
      <c r="A499" s="296" t="s">
        <v>1136</v>
      </c>
    </row>
    <row r="500" spans="1:1" x14ac:dyDescent="0.2">
      <c r="A500" s="296" t="s">
        <v>1137</v>
      </c>
    </row>
    <row r="501" spans="1:1" x14ac:dyDescent="0.2">
      <c r="A501" s="296" t="s">
        <v>1138</v>
      </c>
    </row>
    <row r="502" spans="1:1" x14ac:dyDescent="0.2">
      <c r="A502" s="296" t="s">
        <v>1139</v>
      </c>
    </row>
    <row r="503" spans="1:1" x14ac:dyDescent="0.2">
      <c r="A503" s="296" t="s">
        <v>1140</v>
      </c>
    </row>
    <row r="504" spans="1:1" x14ac:dyDescent="0.2">
      <c r="A504" s="296" t="s">
        <v>1141</v>
      </c>
    </row>
    <row r="505" spans="1:1" x14ac:dyDescent="0.2">
      <c r="A505" s="296" t="s">
        <v>1142</v>
      </c>
    </row>
    <row r="506" spans="1:1" x14ac:dyDescent="0.2">
      <c r="A506" s="296" t="s">
        <v>1143</v>
      </c>
    </row>
    <row r="507" spans="1:1" x14ac:dyDescent="0.2">
      <c r="A507" s="296" t="s">
        <v>1144</v>
      </c>
    </row>
    <row r="508" spans="1:1" x14ac:dyDescent="0.2">
      <c r="A508" s="296" t="s">
        <v>1145</v>
      </c>
    </row>
    <row r="509" spans="1:1" x14ac:dyDescent="0.2">
      <c r="A509" s="296" t="s">
        <v>1146</v>
      </c>
    </row>
    <row r="510" spans="1:1" x14ac:dyDescent="0.2">
      <c r="A510" s="296" t="s">
        <v>1147</v>
      </c>
    </row>
    <row r="511" spans="1:1" x14ac:dyDescent="0.2">
      <c r="A511" s="296" t="s">
        <v>1148</v>
      </c>
    </row>
    <row r="512" spans="1:1" x14ac:dyDescent="0.2">
      <c r="A512" s="296" t="s">
        <v>1149</v>
      </c>
    </row>
    <row r="513" spans="1:1" x14ac:dyDescent="0.2">
      <c r="A513" s="296" t="s">
        <v>1150</v>
      </c>
    </row>
    <row r="514" spans="1:1" x14ac:dyDescent="0.2">
      <c r="A514" s="296" t="s">
        <v>1151</v>
      </c>
    </row>
    <row r="515" spans="1:1" x14ac:dyDescent="0.2">
      <c r="A515" s="296" t="s">
        <v>1152</v>
      </c>
    </row>
    <row r="516" spans="1:1" x14ac:dyDescent="0.2">
      <c r="A516" s="296" t="s">
        <v>1153</v>
      </c>
    </row>
    <row r="517" spans="1:1" x14ac:dyDescent="0.2">
      <c r="A517" s="296" t="s">
        <v>1154</v>
      </c>
    </row>
    <row r="518" spans="1:1" x14ac:dyDescent="0.2">
      <c r="A518" s="296" t="s">
        <v>1155</v>
      </c>
    </row>
    <row r="519" spans="1:1" x14ac:dyDescent="0.2">
      <c r="A519" s="296" t="s">
        <v>1156</v>
      </c>
    </row>
    <row r="520" spans="1:1" x14ac:dyDescent="0.2">
      <c r="A520" s="296" t="s">
        <v>1157</v>
      </c>
    </row>
    <row r="521" spans="1:1" x14ac:dyDescent="0.2">
      <c r="A521" s="296" t="s">
        <v>1158</v>
      </c>
    </row>
    <row r="522" spans="1:1" x14ac:dyDescent="0.2">
      <c r="A522" s="296" t="s">
        <v>1159</v>
      </c>
    </row>
    <row r="523" spans="1:1" x14ac:dyDescent="0.2">
      <c r="A523" s="296" t="s">
        <v>1160</v>
      </c>
    </row>
    <row r="524" spans="1:1" x14ac:dyDescent="0.2">
      <c r="A524" s="296" t="s">
        <v>1161</v>
      </c>
    </row>
    <row r="525" spans="1:1" x14ac:dyDescent="0.2">
      <c r="A525" s="296" t="s">
        <v>1162</v>
      </c>
    </row>
    <row r="526" spans="1:1" x14ac:dyDescent="0.2">
      <c r="A526" s="296" t="s">
        <v>1163</v>
      </c>
    </row>
    <row r="527" spans="1:1" x14ac:dyDescent="0.2">
      <c r="A527" s="296" t="s">
        <v>1164</v>
      </c>
    </row>
    <row r="528" spans="1:1" x14ac:dyDescent="0.2">
      <c r="A528" s="296" t="s">
        <v>1165</v>
      </c>
    </row>
    <row r="529" spans="1:1" x14ac:dyDescent="0.2">
      <c r="A529" s="296" t="s">
        <v>1166</v>
      </c>
    </row>
    <row r="530" spans="1:1" x14ac:dyDescent="0.2">
      <c r="A530" s="296" t="s">
        <v>1167</v>
      </c>
    </row>
    <row r="531" spans="1:1" x14ac:dyDescent="0.2">
      <c r="A531" s="296" t="s">
        <v>1168</v>
      </c>
    </row>
    <row r="532" spans="1:1" x14ac:dyDescent="0.2">
      <c r="A532" s="296" t="s">
        <v>1169</v>
      </c>
    </row>
    <row r="533" spans="1:1" x14ac:dyDescent="0.2">
      <c r="A533" s="296" t="s">
        <v>1170</v>
      </c>
    </row>
    <row r="534" spans="1:1" x14ac:dyDescent="0.2">
      <c r="A534" s="296" t="s">
        <v>1171</v>
      </c>
    </row>
    <row r="535" spans="1:1" x14ac:dyDescent="0.2">
      <c r="A535" s="296" t="s">
        <v>1172</v>
      </c>
    </row>
    <row r="536" spans="1:1" x14ac:dyDescent="0.2">
      <c r="A536" s="296" t="s">
        <v>1173</v>
      </c>
    </row>
    <row r="537" spans="1:1" x14ac:dyDescent="0.2">
      <c r="A537" s="296" t="s">
        <v>1174</v>
      </c>
    </row>
    <row r="538" spans="1:1" x14ac:dyDescent="0.2">
      <c r="A538" s="296" t="s">
        <v>1175</v>
      </c>
    </row>
    <row r="539" spans="1:1" x14ac:dyDescent="0.2">
      <c r="A539" s="296" t="s">
        <v>1176</v>
      </c>
    </row>
    <row r="540" spans="1:1" x14ac:dyDescent="0.2">
      <c r="A540" s="296" t="s">
        <v>1177</v>
      </c>
    </row>
    <row r="541" spans="1:1" x14ac:dyDescent="0.2">
      <c r="A541" s="296" t="s">
        <v>1178</v>
      </c>
    </row>
    <row r="542" spans="1:1" x14ac:dyDescent="0.2">
      <c r="A542" s="296" t="s">
        <v>1179</v>
      </c>
    </row>
    <row r="543" spans="1:1" x14ac:dyDescent="0.2">
      <c r="A543" s="296" t="s">
        <v>1180</v>
      </c>
    </row>
    <row r="544" spans="1:1" x14ac:dyDescent="0.2">
      <c r="A544" s="296" t="s">
        <v>1181</v>
      </c>
    </row>
    <row r="545" spans="1:1" x14ac:dyDescent="0.2">
      <c r="A545" s="296" t="s">
        <v>1182</v>
      </c>
    </row>
    <row r="546" spans="1:1" x14ac:dyDescent="0.2">
      <c r="A546" s="296" t="s">
        <v>1183</v>
      </c>
    </row>
    <row r="547" spans="1:1" x14ac:dyDescent="0.2">
      <c r="A547" s="296" t="s">
        <v>1184</v>
      </c>
    </row>
    <row r="548" spans="1:1" x14ac:dyDescent="0.2">
      <c r="A548" s="296" t="s">
        <v>1185</v>
      </c>
    </row>
    <row r="549" spans="1:1" x14ac:dyDescent="0.2">
      <c r="A549" s="296" t="s">
        <v>1186</v>
      </c>
    </row>
    <row r="550" spans="1:1" x14ac:dyDescent="0.2">
      <c r="A550" s="296" t="s">
        <v>1187</v>
      </c>
    </row>
    <row r="551" spans="1:1" x14ac:dyDescent="0.2">
      <c r="A551" s="296" t="s">
        <v>1188</v>
      </c>
    </row>
    <row r="552" spans="1:1" x14ac:dyDescent="0.2">
      <c r="A552" s="296" t="s">
        <v>1189</v>
      </c>
    </row>
    <row r="553" spans="1:1" x14ac:dyDescent="0.2">
      <c r="A553" s="296" t="s">
        <v>1190</v>
      </c>
    </row>
    <row r="554" spans="1:1" x14ac:dyDescent="0.2">
      <c r="A554" s="296" t="s">
        <v>1191</v>
      </c>
    </row>
    <row r="555" spans="1:1" x14ac:dyDescent="0.2">
      <c r="A555" s="296" t="s">
        <v>1192</v>
      </c>
    </row>
    <row r="556" spans="1:1" x14ac:dyDescent="0.2">
      <c r="A556" s="296" t="s">
        <v>1193</v>
      </c>
    </row>
    <row r="557" spans="1:1" x14ac:dyDescent="0.2">
      <c r="A557" s="296" t="s">
        <v>1194</v>
      </c>
    </row>
    <row r="558" spans="1:1" x14ac:dyDescent="0.2">
      <c r="A558" s="296" t="s">
        <v>1195</v>
      </c>
    </row>
    <row r="559" spans="1:1" x14ac:dyDescent="0.2">
      <c r="A559" s="296" t="s">
        <v>1196</v>
      </c>
    </row>
    <row r="560" spans="1:1" x14ac:dyDescent="0.2">
      <c r="A560" s="296" t="s">
        <v>1197</v>
      </c>
    </row>
    <row r="561" spans="1:1" x14ac:dyDescent="0.2">
      <c r="A561" s="296" t="s">
        <v>1198</v>
      </c>
    </row>
    <row r="562" spans="1:1" x14ac:dyDescent="0.2">
      <c r="A562" s="296" t="s">
        <v>1199</v>
      </c>
    </row>
    <row r="563" spans="1:1" x14ac:dyDescent="0.2">
      <c r="A563" s="296" t="s">
        <v>1200</v>
      </c>
    </row>
    <row r="564" spans="1:1" x14ac:dyDescent="0.2">
      <c r="A564" s="296" t="s">
        <v>1201</v>
      </c>
    </row>
    <row r="565" spans="1:1" x14ac:dyDescent="0.2">
      <c r="A565" s="296" t="s">
        <v>1202</v>
      </c>
    </row>
    <row r="566" spans="1:1" x14ac:dyDescent="0.2">
      <c r="A566" s="296" t="s">
        <v>1203</v>
      </c>
    </row>
    <row r="567" spans="1:1" x14ac:dyDescent="0.2">
      <c r="A567" s="296" t="s">
        <v>1204</v>
      </c>
    </row>
    <row r="568" spans="1:1" x14ac:dyDescent="0.2">
      <c r="A568" s="296" t="s">
        <v>1205</v>
      </c>
    </row>
    <row r="569" spans="1:1" x14ac:dyDescent="0.2">
      <c r="A569" s="296" t="s">
        <v>1206</v>
      </c>
    </row>
    <row r="570" spans="1:1" x14ac:dyDescent="0.2">
      <c r="A570" s="296" t="s">
        <v>1207</v>
      </c>
    </row>
    <row r="571" spans="1:1" x14ac:dyDescent="0.2">
      <c r="A571" s="296" t="s">
        <v>1208</v>
      </c>
    </row>
    <row r="572" spans="1:1" x14ac:dyDescent="0.2">
      <c r="A572" s="296" t="s">
        <v>1209</v>
      </c>
    </row>
    <row r="573" spans="1:1" x14ac:dyDescent="0.2">
      <c r="A573" s="296" t="s">
        <v>1210</v>
      </c>
    </row>
    <row r="574" spans="1:1" x14ac:dyDescent="0.2">
      <c r="A574" s="296" t="s">
        <v>1211</v>
      </c>
    </row>
    <row r="575" spans="1:1" x14ac:dyDescent="0.2">
      <c r="A575" s="296" t="s">
        <v>1212</v>
      </c>
    </row>
    <row r="576" spans="1:1" x14ac:dyDescent="0.2">
      <c r="A576" s="296" t="s">
        <v>1213</v>
      </c>
    </row>
    <row r="577" spans="1:1" x14ac:dyDescent="0.2">
      <c r="A577" s="296" t="s">
        <v>1214</v>
      </c>
    </row>
    <row r="578" spans="1:1" x14ac:dyDescent="0.2">
      <c r="A578" s="296" t="s">
        <v>1215</v>
      </c>
    </row>
    <row r="579" spans="1:1" x14ac:dyDescent="0.2">
      <c r="A579" s="296" t="s">
        <v>1216</v>
      </c>
    </row>
    <row r="580" spans="1:1" x14ac:dyDescent="0.2">
      <c r="A580" s="296" t="s">
        <v>1217</v>
      </c>
    </row>
    <row r="581" spans="1:1" x14ac:dyDescent="0.2">
      <c r="A581" s="296" t="s">
        <v>1218</v>
      </c>
    </row>
    <row r="582" spans="1:1" x14ac:dyDescent="0.2">
      <c r="A582" s="296" t="s">
        <v>1219</v>
      </c>
    </row>
    <row r="583" spans="1:1" x14ac:dyDescent="0.2">
      <c r="A583" s="296" t="s">
        <v>1220</v>
      </c>
    </row>
    <row r="584" spans="1:1" x14ac:dyDescent="0.2">
      <c r="A584" s="296" t="s">
        <v>1221</v>
      </c>
    </row>
    <row r="585" spans="1:1" x14ac:dyDescent="0.2">
      <c r="A585" s="296" t="s">
        <v>1222</v>
      </c>
    </row>
    <row r="586" spans="1:1" x14ac:dyDescent="0.2">
      <c r="A586" s="296" t="s">
        <v>1223</v>
      </c>
    </row>
    <row r="587" spans="1:1" x14ac:dyDescent="0.2">
      <c r="A587" s="296" t="s">
        <v>1224</v>
      </c>
    </row>
    <row r="588" spans="1:1" x14ac:dyDescent="0.2">
      <c r="A588" s="296" t="s">
        <v>1225</v>
      </c>
    </row>
    <row r="589" spans="1:1" x14ac:dyDescent="0.2">
      <c r="A589" s="296" t="s">
        <v>1226</v>
      </c>
    </row>
    <row r="590" spans="1:1" x14ac:dyDescent="0.2">
      <c r="A590" s="296" t="s">
        <v>1227</v>
      </c>
    </row>
    <row r="591" spans="1:1" x14ac:dyDescent="0.2">
      <c r="A591" s="296" t="s">
        <v>1228</v>
      </c>
    </row>
    <row r="592" spans="1:1" x14ac:dyDescent="0.2">
      <c r="A592" s="296" t="s">
        <v>1229</v>
      </c>
    </row>
    <row r="593" spans="1:1" x14ac:dyDescent="0.2">
      <c r="A593" s="296" t="s">
        <v>1230</v>
      </c>
    </row>
    <row r="594" spans="1:1" x14ac:dyDescent="0.2">
      <c r="A594" s="296" t="s">
        <v>1231</v>
      </c>
    </row>
    <row r="595" spans="1:1" x14ac:dyDescent="0.2">
      <c r="A595" s="296" t="s">
        <v>1232</v>
      </c>
    </row>
    <row r="596" spans="1:1" x14ac:dyDescent="0.2">
      <c r="A596" s="296" t="s">
        <v>1233</v>
      </c>
    </row>
    <row r="597" spans="1:1" x14ac:dyDescent="0.2">
      <c r="A597" s="296" t="s">
        <v>1234</v>
      </c>
    </row>
    <row r="598" spans="1:1" x14ac:dyDescent="0.2">
      <c r="A598" s="296" t="s">
        <v>1235</v>
      </c>
    </row>
    <row r="599" spans="1:1" x14ac:dyDescent="0.2">
      <c r="A599" s="296" t="s">
        <v>1236</v>
      </c>
    </row>
    <row r="600" spans="1:1" x14ac:dyDescent="0.2">
      <c r="A600" s="296" t="s">
        <v>1237</v>
      </c>
    </row>
    <row r="601" spans="1:1" x14ac:dyDescent="0.2">
      <c r="A601" s="296" t="s">
        <v>1238</v>
      </c>
    </row>
    <row r="602" spans="1:1" x14ac:dyDescent="0.2">
      <c r="A602" s="296" t="s">
        <v>1239</v>
      </c>
    </row>
    <row r="603" spans="1:1" x14ac:dyDescent="0.2">
      <c r="A603" s="296" t="s">
        <v>1240</v>
      </c>
    </row>
    <row r="604" spans="1:1" x14ac:dyDescent="0.2">
      <c r="A604" s="296" t="s">
        <v>1241</v>
      </c>
    </row>
    <row r="605" spans="1:1" x14ac:dyDescent="0.2">
      <c r="A605" s="296" t="s">
        <v>1242</v>
      </c>
    </row>
    <row r="606" spans="1:1" x14ac:dyDescent="0.2">
      <c r="A606" s="296" t="s">
        <v>1243</v>
      </c>
    </row>
    <row r="607" spans="1:1" x14ac:dyDescent="0.2">
      <c r="A607" s="296" t="s">
        <v>1244</v>
      </c>
    </row>
    <row r="608" spans="1:1" x14ac:dyDescent="0.2">
      <c r="A608" s="296" t="s">
        <v>1245</v>
      </c>
    </row>
    <row r="609" spans="1:1" x14ac:dyDescent="0.2">
      <c r="A609" s="296" t="s">
        <v>1246</v>
      </c>
    </row>
    <row r="610" spans="1:1" x14ac:dyDescent="0.2">
      <c r="A610" s="296" t="s">
        <v>1247</v>
      </c>
    </row>
    <row r="611" spans="1:1" x14ac:dyDescent="0.2">
      <c r="A611" s="296" t="s">
        <v>1248</v>
      </c>
    </row>
    <row r="612" spans="1:1" x14ac:dyDescent="0.2">
      <c r="A612" s="296" t="s">
        <v>1249</v>
      </c>
    </row>
    <row r="613" spans="1:1" x14ac:dyDescent="0.2">
      <c r="A613" s="296" t="s">
        <v>1250</v>
      </c>
    </row>
    <row r="614" spans="1:1" x14ac:dyDescent="0.2">
      <c r="A614" s="296" t="s">
        <v>1251</v>
      </c>
    </row>
    <row r="615" spans="1:1" x14ac:dyDescent="0.2">
      <c r="A615" s="296" t="s">
        <v>1252</v>
      </c>
    </row>
    <row r="616" spans="1:1" x14ac:dyDescent="0.2">
      <c r="A616" s="296" t="s">
        <v>1253</v>
      </c>
    </row>
    <row r="617" spans="1:1" x14ac:dyDescent="0.2">
      <c r="A617" s="296" t="s">
        <v>1254</v>
      </c>
    </row>
    <row r="618" spans="1:1" x14ac:dyDescent="0.2">
      <c r="A618" s="296" t="s">
        <v>1255</v>
      </c>
    </row>
    <row r="619" spans="1:1" x14ac:dyDescent="0.2">
      <c r="A619" s="296" t="s">
        <v>1256</v>
      </c>
    </row>
    <row r="620" spans="1:1" x14ac:dyDescent="0.2">
      <c r="A620" s="296" t="s">
        <v>1257</v>
      </c>
    </row>
    <row r="621" spans="1:1" x14ac:dyDescent="0.2">
      <c r="A621" s="296" t="s">
        <v>1258</v>
      </c>
    </row>
    <row r="622" spans="1:1" x14ac:dyDescent="0.2">
      <c r="A622" s="296" t="s">
        <v>1259</v>
      </c>
    </row>
    <row r="623" spans="1:1" x14ac:dyDescent="0.2">
      <c r="A623" s="296" t="s">
        <v>1260</v>
      </c>
    </row>
    <row r="624" spans="1:1" x14ac:dyDescent="0.2">
      <c r="A624" s="296" t="s">
        <v>1261</v>
      </c>
    </row>
    <row r="625" spans="1:1" x14ac:dyDescent="0.2">
      <c r="A625" s="296" t="s">
        <v>1262</v>
      </c>
    </row>
    <row r="626" spans="1:1" x14ac:dyDescent="0.2">
      <c r="A626" s="296" t="s">
        <v>1263</v>
      </c>
    </row>
    <row r="627" spans="1:1" x14ac:dyDescent="0.2">
      <c r="A627" s="296" t="s">
        <v>1264</v>
      </c>
    </row>
    <row r="628" spans="1:1" x14ac:dyDescent="0.2">
      <c r="A628" s="296" t="s">
        <v>1265</v>
      </c>
    </row>
    <row r="629" spans="1:1" x14ac:dyDescent="0.2">
      <c r="A629" s="296" t="s">
        <v>1266</v>
      </c>
    </row>
    <row r="630" spans="1:1" x14ac:dyDescent="0.2">
      <c r="A630" s="296" t="s">
        <v>1267</v>
      </c>
    </row>
    <row r="631" spans="1:1" x14ac:dyDescent="0.2">
      <c r="A631" s="296" t="s">
        <v>1268</v>
      </c>
    </row>
    <row r="632" spans="1:1" x14ac:dyDescent="0.2">
      <c r="A632" s="296" t="s">
        <v>1269</v>
      </c>
    </row>
    <row r="633" spans="1:1" x14ac:dyDescent="0.2">
      <c r="A633" s="296" t="s">
        <v>1270</v>
      </c>
    </row>
    <row r="634" spans="1:1" x14ac:dyDescent="0.2">
      <c r="A634" s="296" t="s">
        <v>1271</v>
      </c>
    </row>
    <row r="635" spans="1:1" x14ac:dyDescent="0.2">
      <c r="A635" s="296" t="s">
        <v>1272</v>
      </c>
    </row>
    <row r="636" spans="1:1" x14ac:dyDescent="0.2">
      <c r="A636" s="296" t="s">
        <v>1273</v>
      </c>
    </row>
    <row r="637" spans="1:1" x14ac:dyDescent="0.2">
      <c r="A637" s="296" t="s">
        <v>1274</v>
      </c>
    </row>
  </sheetData>
  <autoFilter ref="A3:BG300" xr:uid="{00000000-0009-0000-0000-00000B000000}"/>
  <mergeCells count="1">
    <mergeCell ref="B4:D4"/>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3:G301"/>
  <sheetViews>
    <sheetView topLeftCell="A263" workbookViewId="0">
      <selection activeCell="I48" sqref="I48"/>
    </sheetView>
  </sheetViews>
  <sheetFormatPr defaultRowHeight="11.25" x14ac:dyDescent="0.2"/>
  <cols>
    <col min="1" max="2" width="9.33203125" style="296"/>
    <col min="3" max="3" width="9.1640625" style="296" bestFit="1" customWidth="1"/>
    <col min="4" max="4" width="9.33203125" style="296"/>
    <col min="5" max="5" width="18" style="298" customWidth="1"/>
    <col min="6" max="7" width="16" style="298" bestFit="1" customWidth="1"/>
    <col min="8" max="16384" width="9.33203125" style="296"/>
  </cols>
  <sheetData>
    <row r="3" spans="1:7" ht="30" x14ac:dyDescent="0.2">
      <c r="A3" s="296" t="s">
        <v>61</v>
      </c>
      <c r="B3" s="296" t="s">
        <v>782</v>
      </c>
      <c r="C3" s="296" t="s">
        <v>781</v>
      </c>
      <c r="D3" s="296" t="s">
        <v>780</v>
      </c>
      <c r="E3" s="302" t="s">
        <v>1331</v>
      </c>
      <c r="F3" s="302" t="s">
        <v>1332</v>
      </c>
      <c r="G3" s="302" t="s">
        <v>1333</v>
      </c>
    </row>
    <row r="4" spans="1:7" ht="15" x14ac:dyDescent="0.25">
      <c r="A4" s="296">
        <v>205</v>
      </c>
      <c r="B4" s="296">
        <v>124531</v>
      </c>
      <c r="C4" s="296">
        <v>9352002</v>
      </c>
      <c r="D4" s="296" t="s">
        <v>267</v>
      </c>
      <c r="E4" s="415">
        <v>115</v>
      </c>
      <c r="F4" s="415">
        <v>117</v>
      </c>
      <c r="G4" s="415">
        <v>1825.9015906846344</v>
      </c>
    </row>
    <row r="5" spans="1:7" ht="15" x14ac:dyDescent="0.25">
      <c r="A5" s="296">
        <v>429</v>
      </c>
      <c r="B5" s="296">
        <v>124533</v>
      </c>
      <c r="C5" s="296">
        <v>9352005</v>
      </c>
      <c r="D5" s="296" t="s">
        <v>390</v>
      </c>
      <c r="E5" s="415">
        <v>187</v>
      </c>
      <c r="F5" s="415">
        <v>186</v>
      </c>
      <c r="G5" s="415">
        <v>2853.6538996516233</v>
      </c>
    </row>
    <row r="6" spans="1:7" ht="15" x14ac:dyDescent="0.25">
      <c r="A6" s="296">
        <v>436</v>
      </c>
      <c r="B6" s="296">
        <v>124534</v>
      </c>
      <c r="C6" s="296">
        <v>9352007</v>
      </c>
      <c r="D6" s="296" t="s">
        <v>727</v>
      </c>
      <c r="E6" s="415">
        <v>261</v>
      </c>
      <c r="F6" s="415">
        <v>268</v>
      </c>
      <c r="G6" s="415">
        <v>4174.3505056325303</v>
      </c>
    </row>
    <row r="7" spans="1:7" ht="15" x14ac:dyDescent="0.25">
      <c r="A7" s="296">
        <v>443</v>
      </c>
      <c r="B7" s="296">
        <v>124536</v>
      </c>
      <c r="C7" s="296">
        <v>9352009</v>
      </c>
      <c r="D7" s="296" t="s">
        <v>399</v>
      </c>
      <c r="E7" s="415">
        <v>274</v>
      </c>
      <c r="F7" s="415">
        <v>248</v>
      </c>
      <c r="G7" s="415">
        <v>4472.1036945865244</v>
      </c>
    </row>
    <row r="8" spans="1:7" ht="15" x14ac:dyDescent="0.25">
      <c r="A8" s="296">
        <v>451</v>
      </c>
      <c r="B8" s="296">
        <v>124537</v>
      </c>
      <c r="C8" s="296">
        <v>9352011</v>
      </c>
      <c r="D8" s="296" t="s">
        <v>407</v>
      </c>
      <c r="E8" s="415">
        <v>226</v>
      </c>
      <c r="F8" s="415">
        <v>242</v>
      </c>
      <c r="G8" s="415">
        <v>3890.5403471074274</v>
      </c>
    </row>
    <row r="9" spans="1:7" ht="15" x14ac:dyDescent="0.25">
      <c r="A9" s="296">
        <v>460</v>
      </c>
      <c r="B9" s="296">
        <v>124538</v>
      </c>
      <c r="C9" s="296">
        <v>9352012</v>
      </c>
      <c r="D9" s="296" t="s">
        <v>726</v>
      </c>
      <c r="E9" s="415">
        <v>92</v>
      </c>
      <c r="F9" s="415">
        <v>93</v>
      </c>
      <c r="G9" s="415">
        <v>1319.5975503122875</v>
      </c>
    </row>
    <row r="10" spans="1:7" ht="15" x14ac:dyDescent="0.25">
      <c r="A10" s="296">
        <v>466</v>
      </c>
      <c r="B10" s="296">
        <v>124539</v>
      </c>
      <c r="C10" s="296">
        <v>9352013</v>
      </c>
      <c r="D10" s="296" t="s">
        <v>725</v>
      </c>
      <c r="E10" s="415">
        <v>301</v>
      </c>
      <c r="F10" s="415">
        <v>298</v>
      </c>
      <c r="G10" s="415">
        <v>4739.7816792755939</v>
      </c>
    </row>
    <row r="11" spans="1:7" ht="15" x14ac:dyDescent="0.25">
      <c r="A11" s="296">
        <v>467</v>
      </c>
      <c r="B11" s="296">
        <v>124540</v>
      </c>
      <c r="C11" s="296">
        <v>9352015</v>
      </c>
      <c r="D11" s="296" t="s">
        <v>724</v>
      </c>
      <c r="E11" s="415">
        <v>105</v>
      </c>
      <c r="F11" s="415">
        <v>110</v>
      </c>
      <c r="G11" s="415">
        <v>1640.3404698442973</v>
      </c>
    </row>
    <row r="12" spans="1:7" ht="15" x14ac:dyDescent="0.25">
      <c r="A12" s="296">
        <v>508</v>
      </c>
      <c r="B12" s="296">
        <v>140623</v>
      </c>
      <c r="C12" s="296">
        <v>9352016</v>
      </c>
      <c r="D12" s="296" t="s">
        <v>723</v>
      </c>
      <c r="E12" s="415">
        <v>72</v>
      </c>
      <c r="F12" s="415">
        <v>65.25</v>
      </c>
      <c r="G12" s="415">
        <v>1104.3620581396219</v>
      </c>
    </row>
    <row r="13" spans="1:7" ht="15" x14ac:dyDescent="0.25">
      <c r="A13" s="296">
        <v>473</v>
      </c>
      <c r="B13" s="296">
        <v>124541</v>
      </c>
      <c r="C13" s="296">
        <v>9352018</v>
      </c>
      <c r="D13" s="296" t="s">
        <v>722</v>
      </c>
      <c r="E13" s="415">
        <v>185</v>
      </c>
      <c r="F13" s="415">
        <v>196</v>
      </c>
      <c r="G13" s="415">
        <v>3176.8464150720474</v>
      </c>
    </row>
    <row r="14" spans="1:7" ht="15" x14ac:dyDescent="0.25">
      <c r="A14" s="296">
        <v>476</v>
      </c>
      <c r="B14" s="296">
        <v>124542</v>
      </c>
      <c r="C14" s="296">
        <v>9352019</v>
      </c>
      <c r="D14" s="296" t="s">
        <v>721</v>
      </c>
      <c r="E14" s="415">
        <v>238</v>
      </c>
      <c r="F14" s="415">
        <v>197</v>
      </c>
      <c r="G14" s="415">
        <v>3108.2586380793027</v>
      </c>
    </row>
    <row r="15" spans="1:7" ht="15" x14ac:dyDescent="0.25">
      <c r="A15" s="296">
        <v>479</v>
      </c>
      <c r="B15" s="296">
        <v>124543</v>
      </c>
      <c r="C15" s="296">
        <v>9352020</v>
      </c>
      <c r="D15" s="296" t="s">
        <v>427</v>
      </c>
      <c r="E15" s="415">
        <v>203</v>
      </c>
      <c r="F15" s="415">
        <v>205</v>
      </c>
      <c r="G15" s="415">
        <v>3126.9045250426934</v>
      </c>
    </row>
    <row r="16" spans="1:7" ht="15" x14ac:dyDescent="0.25">
      <c r="A16" s="296">
        <v>482</v>
      </c>
      <c r="B16" s="296">
        <v>124544</v>
      </c>
      <c r="C16" s="296">
        <v>9352021</v>
      </c>
      <c r="D16" s="296" t="s">
        <v>430</v>
      </c>
      <c r="E16" s="415">
        <v>202</v>
      </c>
      <c r="F16" s="415">
        <v>199</v>
      </c>
      <c r="G16" s="415">
        <v>3028.1642410892091</v>
      </c>
    </row>
    <row r="17" spans="1:7" ht="15" x14ac:dyDescent="0.25">
      <c r="A17" s="296">
        <v>499</v>
      </c>
      <c r="B17" s="296">
        <v>124547</v>
      </c>
      <c r="C17" s="296">
        <v>9352026</v>
      </c>
      <c r="D17" s="296" t="s">
        <v>720</v>
      </c>
      <c r="E17" s="415">
        <v>178</v>
      </c>
      <c r="F17" s="415">
        <v>175</v>
      </c>
      <c r="G17" s="415">
        <v>2713.9364652161371</v>
      </c>
    </row>
    <row r="18" spans="1:7" ht="15" x14ac:dyDescent="0.25">
      <c r="A18" s="296">
        <v>415</v>
      </c>
      <c r="B18" s="296">
        <v>124550</v>
      </c>
      <c r="C18" s="296">
        <v>9352032</v>
      </c>
      <c r="D18" s="296" t="s">
        <v>719</v>
      </c>
      <c r="E18" s="415">
        <v>374</v>
      </c>
      <c r="F18" s="415">
        <v>346.17</v>
      </c>
      <c r="G18" s="415">
        <v>5498.8604980279933</v>
      </c>
    </row>
    <row r="19" spans="1:7" ht="15" x14ac:dyDescent="0.25">
      <c r="A19" s="296">
        <v>424</v>
      </c>
      <c r="B19" s="296">
        <v>124552</v>
      </c>
      <c r="C19" s="296">
        <v>9352034</v>
      </c>
      <c r="D19" s="296" t="s">
        <v>718</v>
      </c>
      <c r="E19" s="415">
        <v>328</v>
      </c>
      <c r="F19" s="415">
        <v>321</v>
      </c>
      <c r="G19" s="415">
        <v>5261.0409385888579</v>
      </c>
    </row>
    <row r="20" spans="1:7" ht="15" x14ac:dyDescent="0.25">
      <c r="A20" s="296">
        <v>422</v>
      </c>
      <c r="B20" s="296">
        <v>124553</v>
      </c>
      <c r="C20" s="296">
        <v>9352035</v>
      </c>
      <c r="D20" s="296" t="s">
        <v>717</v>
      </c>
      <c r="E20" s="415">
        <v>163</v>
      </c>
      <c r="F20" s="415">
        <v>155.83000000000001</v>
      </c>
      <c r="G20" s="415">
        <v>2558.7825628387918</v>
      </c>
    </row>
    <row r="21" spans="1:7" ht="15" x14ac:dyDescent="0.25">
      <c r="A21" s="296">
        <v>269</v>
      </c>
      <c r="B21" s="296">
        <v>141125</v>
      </c>
      <c r="C21" s="296">
        <v>9352037</v>
      </c>
      <c r="D21" s="296" t="s">
        <v>716</v>
      </c>
      <c r="E21" s="415">
        <v>354</v>
      </c>
      <c r="F21" s="415">
        <v>337</v>
      </c>
      <c r="G21" s="415">
        <v>7342.601039678395</v>
      </c>
    </row>
    <row r="22" spans="1:7" ht="15" x14ac:dyDescent="0.25">
      <c r="A22" s="296">
        <v>417</v>
      </c>
      <c r="B22" s="296">
        <v>124555</v>
      </c>
      <c r="C22" s="296">
        <v>9352038</v>
      </c>
      <c r="D22" s="296" t="s">
        <v>715</v>
      </c>
      <c r="E22" s="415">
        <v>263</v>
      </c>
      <c r="F22" s="415">
        <v>244.92</v>
      </c>
      <c r="G22" s="415">
        <v>4488.0957135307908</v>
      </c>
    </row>
    <row r="23" spans="1:7" ht="15" x14ac:dyDescent="0.25">
      <c r="A23" s="296">
        <v>452</v>
      </c>
      <c r="B23" s="296">
        <v>124556</v>
      </c>
      <c r="C23" s="296">
        <v>9352039</v>
      </c>
      <c r="D23" s="296" t="s">
        <v>408</v>
      </c>
      <c r="E23" s="415">
        <v>274</v>
      </c>
      <c r="F23" s="415">
        <v>267</v>
      </c>
      <c r="G23" s="415">
        <v>4738.2447800540222</v>
      </c>
    </row>
    <row r="24" spans="1:7" ht="15" x14ac:dyDescent="0.25">
      <c r="A24" s="296">
        <v>442</v>
      </c>
      <c r="B24" s="296">
        <v>124558</v>
      </c>
      <c r="C24" s="296">
        <v>9352041</v>
      </c>
      <c r="D24" s="296" t="s">
        <v>714</v>
      </c>
      <c r="E24" s="415">
        <v>455</v>
      </c>
      <c r="F24" s="415">
        <v>470</v>
      </c>
      <c r="G24" s="415">
        <v>8034.8237241711267</v>
      </c>
    </row>
    <row r="25" spans="1:7" ht="15" x14ac:dyDescent="0.25">
      <c r="A25" s="296">
        <v>239</v>
      </c>
      <c r="B25" s="296">
        <v>124559</v>
      </c>
      <c r="C25" s="296">
        <v>9352042</v>
      </c>
      <c r="D25" s="296" t="s">
        <v>287</v>
      </c>
      <c r="E25" s="415">
        <v>521</v>
      </c>
      <c r="F25" s="415">
        <v>520</v>
      </c>
      <c r="G25" s="415">
        <v>7916.1888673763333</v>
      </c>
    </row>
    <row r="26" spans="1:7" ht="15" x14ac:dyDescent="0.25">
      <c r="A26" s="296">
        <v>416</v>
      </c>
      <c r="B26" s="296">
        <v>124561</v>
      </c>
      <c r="C26" s="296">
        <v>9352045</v>
      </c>
      <c r="D26" s="296" t="s">
        <v>379</v>
      </c>
      <c r="E26" s="415">
        <v>271</v>
      </c>
      <c r="F26" s="415">
        <v>272.58</v>
      </c>
      <c r="G26" s="415">
        <v>4308.3348623435686</v>
      </c>
    </row>
    <row r="27" spans="1:7" ht="15" x14ac:dyDescent="0.25">
      <c r="A27" s="296">
        <v>413</v>
      </c>
      <c r="B27" s="296">
        <v>124563</v>
      </c>
      <c r="C27" s="296">
        <v>9352049</v>
      </c>
      <c r="D27" s="296" t="s">
        <v>713</v>
      </c>
      <c r="E27" s="415">
        <v>268</v>
      </c>
      <c r="F27" s="415">
        <v>273</v>
      </c>
      <c r="G27" s="415">
        <v>4721.7890887313733</v>
      </c>
    </row>
    <row r="28" spans="1:7" ht="15" x14ac:dyDescent="0.25">
      <c r="A28" s="296">
        <v>486</v>
      </c>
      <c r="B28" s="296">
        <v>124565</v>
      </c>
      <c r="C28" s="296">
        <v>9352055</v>
      </c>
      <c r="D28" s="296" t="s">
        <v>433</v>
      </c>
      <c r="E28" s="415">
        <v>199</v>
      </c>
      <c r="F28" s="415">
        <v>189</v>
      </c>
      <c r="G28" s="415">
        <v>3006.4748962219428</v>
      </c>
    </row>
    <row r="29" spans="1:7" ht="15" x14ac:dyDescent="0.25">
      <c r="A29" s="296">
        <v>1</v>
      </c>
      <c r="B29" s="296">
        <v>124566</v>
      </c>
      <c r="C29" s="296">
        <v>9352058</v>
      </c>
      <c r="D29" s="296" t="s">
        <v>712</v>
      </c>
      <c r="E29" s="415">
        <v>103</v>
      </c>
      <c r="F29" s="415">
        <v>101</v>
      </c>
      <c r="G29" s="415">
        <v>1643.283851753919</v>
      </c>
    </row>
    <row r="30" spans="1:7" ht="15" x14ac:dyDescent="0.25">
      <c r="A30" s="296">
        <v>5</v>
      </c>
      <c r="B30" s="296">
        <v>124568</v>
      </c>
      <c r="C30" s="296">
        <v>9352061</v>
      </c>
      <c r="D30" s="296" t="s">
        <v>711</v>
      </c>
      <c r="E30" s="415">
        <v>72</v>
      </c>
      <c r="F30" s="415">
        <v>63</v>
      </c>
      <c r="G30" s="415">
        <v>1037.0806488439639</v>
      </c>
    </row>
    <row r="31" spans="1:7" ht="15" x14ac:dyDescent="0.25">
      <c r="A31" s="296">
        <v>211</v>
      </c>
      <c r="B31" s="296">
        <v>124572</v>
      </c>
      <c r="C31" s="296">
        <v>9352066</v>
      </c>
      <c r="D31" s="296" t="s">
        <v>270</v>
      </c>
      <c r="E31" s="415">
        <v>98</v>
      </c>
      <c r="F31" s="415">
        <v>94</v>
      </c>
      <c r="G31" s="415">
        <v>1508.9369805757058</v>
      </c>
    </row>
    <row r="32" spans="1:7" ht="15" x14ac:dyDescent="0.25">
      <c r="A32" s="296">
        <v>15</v>
      </c>
      <c r="B32" s="296">
        <v>124573</v>
      </c>
      <c r="C32" s="296">
        <v>9352067</v>
      </c>
      <c r="D32" s="296" t="s">
        <v>145</v>
      </c>
      <c r="E32" s="415">
        <v>197</v>
      </c>
      <c r="F32" s="415">
        <v>182</v>
      </c>
      <c r="G32" s="415">
        <v>3039.5332499236051</v>
      </c>
    </row>
    <row r="33" spans="1:7" ht="15" x14ac:dyDescent="0.25">
      <c r="A33" s="296">
        <v>19</v>
      </c>
      <c r="B33" s="296">
        <v>124574</v>
      </c>
      <c r="C33" s="296">
        <v>9352068</v>
      </c>
      <c r="D33" s="296" t="s">
        <v>710</v>
      </c>
      <c r="E33" s="415">
        <v>416</v>
      </c>
      <c r="F33" s="415">
        <v>415</v>
      </c>
      <c r="G33" s="415">
        <v>6855.3369358058526</v>
      </c>
    </row>
    <row r="34" spans="1:7" ht="15" x14ac:dyDescent="0.25">
      <c r="A34" s="296">
        <v>219</v>
      </c>
      <c r="B34" s="296">
        <v>124575</v>
      </c>
      <c r="C34" s="296">
        <v>9352069</v>
      </c>
      <c r="D34" s="296" t="s">
        <v>273</v>
      </c>
      <c r="E34" s="415">
        <v>390</v>
      </c>
      <c r="F34" s="415">
        <v>379</v>
      </c>
      <c r="G34" s="415">
        <v>5935.4596059189726</v>
      </c>
    </row>
    <row r="35" spans="1:7" ht="15" x14ac:dyDescent="0.25">
      <c r="A35" s="296">
        <v>431</v>
      </c>
      <c r="B35" s="296">
        <v>124576</v>
      </c>
      <c r="C35" s="296">
        <v>9352070</v>
      </c>
      <c r="D35" s="296" t="s">
        <v>709</v>
      </c>
      <c r="E35" s="415">
        <v>407</v>
      </c>
      <c r="F35" s="415">
        <v>398</v>
      </c>
      <c r="G35" s="415">
        <v>6975.8678787159315</v>
      </c>
    </row>
    <row r="36" spans="1:7" ht="15" x14ac:dyDescent="0.25">
      <c r="A36" s="296">
        <v>220</v>
      </c>
      <c r="B36" s="296">
        <v>124577</v>
      </c>
      <c r="C36" s="296">
        <v>9352071</v>
      </c>
      <c r="D36" s="296" t="s">
        <v>274</v>
      </c>
      <c r="E36" s="415">
        <v>78</v>
      </c>
      <c r="F36" s="415">
        <v>73</v>
      </c>
      <c r="G36" s="415">
        <v>1162.0240706499392</v>
      </c>
    </row>
    <row r="37" spans="1:7" ht="15" x14ac:dyDescent="0.25">
      <c r="A37" s="296">
        <v>29</v>
      </c>
      <c r="B37" s="296">
        <v>124578</v>
      </c>
      <c r="C37" s="296">
        <v>9352072</v>
      </c>
      <c r="D37" s="296" t="s">
        <v>708</v>
      </c>
      <c r="E37" s="415">
        <v>67</v>
      </c>
      <c r="F37" s="415">
        <v>70</v>
      </c>
      <c r="G37" s="415">
        <v>948.11523370723842</v>
      </c>
    </row>
    <row r="38" spans="1:7" ht="15" x14ac:dyDescent="0.25">
      <c r="A38" s="296">
        <v>228</v>
      </c>
      <c r="B38" s="296">
        <v>124580</v>
      </c>
      <c r="C38" s="296">
        <v>9352074</v>
      </c>
      <c r="D38" s="296" t="s">
        <v>278</v>
      </c>
      <c r="E38" s="415">
        <v>196</v>
      </c>
      <c r="F38" s="415">
        <v>203</v>
      </c>
      <c r="G38" s="415">
        <v>3948.5710659455258</v>
      </c>
    </row>
    <row r="39" spans="1:7" ht="15" x14ac:dyDescent="0.25">
      <c r="A39" s="296">
        <v>234</v>
      </c>
      <c r="B39" s="296">
        <v>124581</v>
      </c>
      <c r="C39" s="296">
        <v>9352075</v>
      </c>
      <c r="D39" s="296" t="s">
        <v>707</v>
      </c>
      <c r="E39" s="415">
        <v>117</v>
      </c>
      <c r="F39" s="415">
        <v>136</v>
      </c>
      <c r="G39" s="415">
        <v>2698.3885455308396</v>
      </c>
    </row>
    <row r="40" spans="1:7" ht="15" x14ac:dyDescent="0.25">
      <c r="A40" s="296">
        <v>230</v>
      </c>
      <c r="B40" s="296">
        <v>124582</v>
      </c>
      <c r="C40" s="296">
        <v>9352076</v>
      </c>
      <c r="D40" s="296" t="s">
        <v>706</v>
      </c>
      <c r="E40" s="415">
        <v>264</v>
      </c>
      <c r="F40" s="415">
        <v>268</v>
      </c>
      <c r="G40" s="415">
        <v>4481.3292894038759</v>
      </c>
    </row>
    <row r="41" spans="1:7" ht="15" x14ac:dyDescent="0.25">
      <c r="A41" s="296">
        <v>237</v>
      </c>
      <c r="B41" s="296">
        <v>124584</v>
      </c>
      <c r="C41" s="296">
        <v>9352079</v>
      </c>
      <c r="D41" s="296" t="s">
        <v>285</v>
      </c>
      <c r="E41" s="415">
        <v>175</v>
      </c>
      <c r="F41" s="415">
        <v>169</v>
      </c>
      <c r="G41" s="415">
        <v>2599.6949062270046</v>
      </c>
    </row>
    <row r="42" spans="1:7" ht="15" x14ac:dyDescent="0.25">
      <c r="A42" s="296">
        <v>41</v>
      </c>
      <c r="B42" s="296">
        <v>124585</v>
      </c>
      <c r="C42" s="296">
        <v>9352080</v>
      </c>
      <c r="D42" s="296" t="s">
        <v>705</v>
      </c>
      <c r="E42" s="415">
        <v>276</v>
      </c>
      <c r="F42" s="415">
        <v>261</v>
      </c>
      <c r="G42" s="415">
        <v>4186.4746009733681</v>
      </c>
    </row>
    <row r="43" spans="1:7" ht="15" x14ac:dyDescent="0.25">
      <c r="A43" s="296">
        <v>42</v>
      </c>
      <c r="B43" s="296">
        <v>124586</v>
      </c>
      <c r="C43" s="296">
        <v>9352081</v>
      </c>
      <c r="D43" s="296" t="s">
        <v>704</v>
      </c>
      <c r="E43" s="415">
        <v>51</v>
      </c>
      <c r="F43" s="415">
        <v>57</v>
      </c>
      <c r="G43" s="415">
        <v>931.30663332557901</v>
      </c>
    </row>
    <row r="44" spans="1:7" ht="15" x14ac:dyDescent="0.25">
      <c r="A44" s="296">
        <v>242</v>
      </c>
      <c r="B44" s="296">
        <v>124587</v>
      </c>
      <c r="C44" s="296">
        <v>9352083</v>
      </c>
      <c r="D44" s="296" t="s">
        <v>289</v>
      </c>
      <c r="E44" s="415">
        <v>106</v>
      </c>
      <c r="F44" s="415">
        <v>110</v>
      </c>
      <c r="G44" s="415">
        <v>1660.4974264092668</v>
      </c>
    </row>
    <row r="45" spans="1:7" ht="15" x14ac:dyDescent="0.25">
      <c r="A45" s="296">
        <v>245</v>
      </c>
      <c r="B45" s="296">
        <v>124588</v>
      </c>
      <c r="C45" s="296">
        <v>9352084</v>
      </c>
      <c r="D45" s="296" t="s">
        <v>291</v>
      </c>
      <c r="E45" s="415">
        <v>162</v>
      </c>
      <c r="F45" s="415">
        <v>155</v>
      </c>
      <c r="G45" s="415">
        <v>2440.1624310167686</v>
      </c>
    </row>
    <row r="46" spans="1:7" ht="15" x14ac:dyDescent="0.25">
      <c r="A46" s="296">
        <v>246</v>
      </c>
      <c r="B46" s="296">
        <v>124589</v>
      </c>
      <c r="C46" s="296">
        <v>9352085</v>
      </c>
      <c r="D46" s="296" t="s">
        <v>292</v>
      </c>
      <c r="E46" s="415">
        <v>85</v>
      </c>
      <c r="F46" s="415">
        <v>86</v>
      </c>
      <c r="G46" s="415">
        <v>1324.4454214505167</v>
      </c>
    </row>
    <row r="47" spans="1:7" ht="15" x14ac:dyDescent="0.25">
      <c r="A47" s="296">
        <v>44</v>
      </c>
      <c r="B47" s="296">
        <v>124590</v>
      </c>
      <c r="C47" s="296">
        <v>9352086</v>
      </c>
      <c r="D47" s="296" t="s">
        <v>703</v>
      </c>
      <c r="E47" s="415">
        <v>97</v>
      </c>
      <c r="F47" s="415">
        <v>91</v>
      </c>
      <c r="G47" s="415">
        <v>1390.3098746228409</v>
      </c>
    </row>
    <row r="48" spans="1:7" ht="15" x14ac:dyDescent="0.25">
      <c r="A48" s="296">
        <v>48</v>
      </c>
      <c r="B48" s="296">
        <v>124592</v>
      </c>
      <c r="C48" s="296">
        <v>9352088</v>
      </c>
      <c r="D48" s="296" t="s">
        <v>702</v>
      </c>
      <c r="E48" s="415">
        <v>105</v>
      </c>
      <c r="F48" s="415">
        <v>106</v>
      </c>
      <c r="G48" s="415">
        <v>1578.9436452172433</v>
      </c>
    </row>
    <row r="49" spans="1:7" ht="15" x14ac:dyDescent="0.25">
      <c r="A49" s="296">
        <v>309</v>
      </c>
      <c r="B49" s="296">
        <v>124593</v>
      </c>
      <c r="C49" s="296">
        <v>9352089</v>
      </c>
      <c r="D49" s="296" t="s">
        <v>328</v>
      </c>
      <c r="E49" s="415">
        <v>560</v>
      </c>
      <c r="F49" s="415">
        <v>534</v>
      </c>
      <c r="G49" s="415">
        <v>8267.9153230386801</v>
      </c>
    </row>
    <row r="50" spans="1:7" ht="15" x14ac:dyDescent="0.25">
      <c r="A50" s="296">
        <v>310</v>
      </c>
      <c r="B50" s="296">
        <v>124595</v>
      </c>
      <c r="C50" s="296">
        <v>9352092</v>
      </c>
      <c r="D50" s="296" t="s">
        <v>329</v>
      </c>
      <c r="E50" s="415">
        <v>102</v>
      </c>
      <c r="F50" s="415">
        <v>106</v>
      </c>
      <c r="G50" s="415">
        <v>1620.9371807052128</v>
      </c>
    </row>
    <row r="51" spans="1:7" ht="15" x14ac:dyDescent="0.25">
      <c r="A51" s="296">
        <v>314</v>
      </c>
      <c r="B51" s="296">
        <v>124597</v>
      </c>
      <c r="C51" s="296">
        <v>9352095</v>
      </c>
      <c r="D51" s="296" t="s">
        <v>701</v>
      </c>
      <c r="E51" s="415">
        <v>153</v>
      </c>
      <c r="F51" s="415">
        <v>147</v>
      </c>
      <c r="G51" s="415">
        <v>2441.7106990844854</v>
      </c>
    </row>
    <row r="52" spans="1:7" ht="15" x14ac:dyDescent="0.25">
      <c r="A52" s="296">
        <v>82</v>
      </c>
      <c r="B52" s="296">
        <v>124600</v>
      </c>
      <c r="C52" s="296">
        <v>9352098</v>
      </c>
      <c r="D52" s="296" t="s">
        <v>551</v>
      </c>
      <c r="E52" s="415">
        <v>38</v>
      </c>
      <c r="F52" s="415">
        <v>58</v>
      </c>
      <c r="G52" s="415">
        <v>666.6810494753405</v>
      </c>
    </row>
    <row r="53" spans="1:7" ht="15" x14ac:dyDescent="0.25">
      <c r="A53" s="296">
        <v>84</v>
      </c>
      <c r="B53" s="296">
        <v>124601</v>
      </c>
      <c r="C53" s="296">
        <v>9352100</v>
      </c>
      <c r="D53" s="296" t="s">
        <v>227</v>
      </c>
      <c r="E53" s="415">
        <v>64</v>
      </c>
      <c r="F53" s="415">
        <v>69</v>
      </c>
      <c r="G53" s="415">
        <v>1096.7113473896663</v>
      </c>
    </row>
    <row r="54" spans="1:7" ht="15" x14ac:dyDescent="0.25">
      <c r="A54" s="296">
        <v>318</v>
      </c>
      <c r="B54" s="296">
        <v>124602</v>
      </c>
      <c r="C54" s="296">
        <v>9352101</v>
      </c>
      <c r="D54" s="296" t="s">
        <v>335</v>
      </c>
      <c r="E54" s="415">
        <v>69</v>
      </c>
      <c r="F54" s="415">
        <v>55</v>
      </c>
      <c r="G54" s="415">
        <v>905.09356848360835</v>
      </c>
    </row>
    <row r="55" spans="1:7" ht="15" x14ac:dyDescent="0.25">
      <c r="A55" s="296">
        <v>494</v>
      </c>
      <c r="B55" s="296">
        <v>124604</v>
      </c>
      <c r="C55" s="296">
        <v>9352105</v>
      </c>
      <c r="D55" s="296" t="s">
        <v>438</v>
      </c>
      <c r="E55" s="415">
        <v>103</v>
      </c>
      <c r="F55" s="415">
        <v>109</v>
      </c>
      <c r="G55" s="415">
        <v>1702.2579360645743</v>
      </c>
    </row>
    <row r="56" spans="1:7" ht="15" x14ac:dyDescent="0.25">
      <c r="A56" s="296">
        <v>96</v>
      </c>
      <c r="B56" s="296">
        <v>124605</v>
      </c>
      <c r="C56" s="296">
        <v>9352106</v>
      </c>
      <c r="D56" s="296" t="s">
        <v>237</v>
      </c>
      <c r="E56" s="415">
        <v>296</v>
      </c>
      <c r="F56" s="415">
        <v>294</v>
      </c>
      <c r="G56" s="415">
        <v>4749.5560876514728</v>
      </c>
    </row>
    <row r="57" spans="1:7" ht="15" x14ac:dyDescent="0.25">
      <c r="A57" s="296">
        <v>322</v>
      </c>
      <c r="B57" s="296">
        <v>124606</v>
      </c>
      <c r="C57" s="296">
        <v>9352107</v>
      </c>
      <c r="D57" s="296" t="s">
        <v>700</v>
      </c>
      <c r="E57" s="415">
        <v>141</v>
      </c>
      <c r="F57" s="415">
        <v>127</v>
      </c>
      <c r="G57" s="415">
        <v>2003.3006488823901</v>
      </c>
    </row>
    <row r="58" spans="1:7" ht="15" x14ac:dyDescent="0.25">
      <c r="A58" s="296">
        <v>97</v>
      </c>
      <c r="B58" s="296">
        <v>124607</v>
      </c>
      <c r="C58" s="296">
        <v>9352108</v>
      </c>
      <c r="D58" s="296" t="s">
        <v>699</v>
      </c>
      <c r="E58" s="415">
        <v>37</v>
      </c>
      <c r="F58" s="415">
        <v>35</v>
      </c>
      <c r="G58" s="415">
        <v>290.17377013193345</v>
      </c>
    </row>
    <row r="59" spans="1:7" ht="15" x14ac:dyDescent="0.25">
      <c r="A59" s="296">
        <v>98</v>
      </c>
      <c r="B59" s="296">
        <v>124608</v>
      </c>
      <c r="C59" s="296">
        <v>9352109</v>
      </c>
      <c r="D59" s="296" t="s">
        <v>241</v>
      </c>
      <c r="E59" s="415">
        <v>59</v>
      </c>
      <c r="F59" s="415">
        <v>57</v>
      </c>
      <c r="G59" s="415">
        <v>459.77167702979938</v>
      </c>
    </row>
    <row r="60" spans="1:7" ht="15" x14ac:dyDescent="0.25">
      <c r="A60" s="296">
        <v>324</v>
      </c>
      <c r="B60" s="296">
        <v>124609</v>
      </c>
      <c r="C60" s="296">
        <v>9352110</v>
      </c>
      <c r="D60" s="296" t="s">
        <v>698</v>
      </c>
      <c r="E60" s="415">
        <v>91</v>
      </c>
      <c r="F60" s="415">
        <v>94</v>
      </c>
      <c r="G60" s="415">
        <v>1375.1024648233781</v>
      </c>
    </row>
    <row r="61" spans="1:7" ht="15" x14ac:dyDescent="0.25">
      <c r="A61" s="296">
        <v>99</v>
      </c>
      <c r="B61" s="296">
        <v>124610</v>
      </c>
      <c r="C61" s="296">
        <v>9352111</v>
      </c>
      <c r="D61" s="296" t="s">
        <v>243</v>
      </c>
      <c r="E61" s="415">
        <v>63</v>
      </c>
      <c r="F61" s="415">
        <v>75</v>
      </c>
      <c r="G61" s="415">
        <v>1168.3602382938041</v>
      </c>
    </row>
    <row r="62" spans="1:7" ht="15" x14ac:dyDescent="0.25">
      <c r="A62" s="296">
        <v>506</v>
      </c>
      <c r="B62" s="296">
        <v>124612</v>
      </c>
      <c r="C62" s="296">
        <v>9352114</v>
      </c>
      <c r="D62" s="296" t="s">
        <v>697</v>
      </c>
      <c r="E62" s="415">
        <v>209</v>
      </c>
      <c r="F62" s="415">
        <v>197</v>
      </c>
      <c r="G62" s="415">
        <v>3055.4032790442702</v>
      </c>
    </row>
    <row r="63" spans="1:7" ht="15" x14ac:dyDescent="0.25">
      <c r="A63" s="296">
        <v>333</v>
      </c>
      <c r="B63" s="296">
        <v>124613</v>
      </c>
      <c r="C63" s="296">
        <v>9352117</v>
      </c>
      <c r="D63" s="296" t="s">
        <v>345</v>
      </c>
      <c r="E63" s="415">
        <v>394</v>
      </c>
      <c r="F63" s="415">
        <v>365</v>
      </c>
      <c r="G63" s="415">
        <v>6002.5530883925294</v>
      </c>
    </row>
    <row r="64" spans="1:7" ht="15" x14ac:dyDescent="0.25">
      <c r="A64" s="296">
        <v>332</v>
      </c>
      <c r="B64" s="296">
        <v>124614</v>
      </c>
      <c r="C64" s="296">
        <v>9352118</v>
      </c>
      <c r="D64" s="296" t="s">
        <v>696</v>
      </c>
      <c r="E64" s="415">
        <v>203</v>
      </c>
      <c r="F64" s="415">
        <v>191</v>
      </c>
      <c r="G64" s="415">
        <v>2993.1011698297607</v>
      </c>
    </row>
    <row r="65" spans="1:7" ht="15" x14ac:dyDescent="0.25">
      <c r="A65" s="296">
        <v>337</v>
      </c>
      <c r="B65" s="296">
        <v>124615</v>
      </c>
      <c r="C65" s="296">
        <v>9352121</v>
      </c>
      <c r="D65" s="296" t="s">
        <v>346</v>
      </c>
      <c r="E65" s="415">
        <v>106</v>
      </c>
      <c r="F65" s="415">
        <v>100</v>
      </c>
      <c r="G65" s="415">
        <v>1500.283895230544</v>
      </c>
    </row>
    <row r="66" spans="1:7" ht="15" x14ac:dyDescent="0.25">
      <c r="A66" s="296">
        <v>109</v>
      </c>
      <c r="B66" s="296">
        <v>124616</v>
      </c>
      <c r="C66" s="296">
        <v>9352122</v>
      </c>
      <c r="D66" s="296" t="s">
        <v>247</v>
      </c>
      <c r="E66" s="415">
        <v>83</v>
      </c>
      <c r="F66" s="415">
        <v>75</v>
      </c>
      <c r="G66" s="415">
        <v>1126.6508219840714</v>
      </c>
    </row>
    <row r="67" spans="1:7" ht="15" x14ac:dyDescent="0.25">
      <c r="A67" s="296">
        <v>339</v>
      </c>
      <c r="B67" s="296">
        <v>124618</v>
      </c>
      <c r="C67" s="296">
        <v>9352124</v>
      </c>
      <c r="D67" s="296" t="s">
        <v>348</v>
      </c>
      <c r="E67" s="415">
        <v>107</v>
      </c>
      <c r="F67" s="415">
        <v>105</v>
      </c>
      <c r="G67" s="415">
        <v>1592.73108024215</v>
      </c>
    </row>
    <row r="68" spans="1:7" ht="15" x14ac:dyDescent="0.25">
      <c r="A68" s="296">
        <v>342</v>
      </c>
      <c r="B68" s="296">
        <v>124619</v>
      </c>
      <c r="C68" s="296">
        <v>9352125</v>
      </c>
      <c r="D68" s="296" t="s">
        <v>350</v>
      </c>
      <c r="E68" s="415">
        <v>209</v>
      </c>
      <c r="F68" s="415">
        <v>200</v>
      </c>
      <c r="G68" s="415">
        <v>3135.3195242262623</v>
      </c>
    </row>
    <row r="69" spans="1:7" ht="15" x14ac:dyDescent="0.25">
      <c r="A69" s="296">
        <v>115</v>
      </c>
      <c r="B69" s="296">
        <v>124620</v>
      </c>
      <c r="C69" s="296">
        <v>9352126</v>
      </c>
      <c r="D69" s="296" t="s">
        <v>253</v>
      </c>
      <c r="E69" s="415">
        <v>98</v>
      </c>
      <c r="F69" s="415">
        <v>98</v>
      </c>
      <c r="G69" s="415">
        <v>1513.6566964640531</v>
      </c>
    </row>
    <row r="70" spans="1:7" ht="15" x14ac:dyDescent="0.25">
      <c r="A70" s="296">
        <v>119</v>
      </c>
      <c r="B70" s="296">
        <v>124621</v>
      </c>
      <c r="C70" s="296">
        <v>9352128</v>
      </c>
      <c r="D70" s="296" t="s">
        <v>554</v>
      </c>
      <c r="E70" s="415">
        <v>67</v>
      </c>
      <c r="F70" s="415">
        <v>53</v>
      </c>
      <c r="G70" s="415">
        <v>627.4446871183095</v>
      </c>
    </row>
    <row r="71" spans="1:7" ht="15" x14ac:dyDescent="0.25">
      <c r="A71" s="296">
        <v>502</v>
      </c>
      <c r="B71" s="296">
        <v>124622</v>
      </c>
      <c r="C71" s="296">
        <v>9352129</v>
      </c>
      <c r="D71" s="296" t="s">
        <v>695</v>
      </c>
      <c r="E71" s="415">
        <v>186</v>
      </c>
      <c r="F71" s="415">
        <v>204</v>
      </c>
      <c r="G71" s="415">
        <v>3634.3120883285264</v>
      </c>
    </row>
    <row r="72" spans="1:7" ht="15" x14ac:dyDescent="0.25">
      <c r="A72" s="296">
        <v>229</v>
      </c>
      <c r="B72" s="296">
        <v>124624</v>
      </c>
      <c r="C72" s="296">
        <v>9352131</v>
      </c>
      <c r="D72" s="296" t="s">
        <v>279</v>
      </c>
      <c r="E72" s="415">
        <v>349</v>
      </c>
      <c r="F72" s="415">
        <v>345</v>
      </c>
      <c r="G72" s="415">
        <v>5544.0380317488398</v>
      </c>
    </row>
    <row r="73" spans="1:7" ht="15" x14ac:dyDescent="0.25">
      <c r="A73" s="296">
        <v>313</v>
      </c>
      <c r="B73" s="296">
        <v>124625</v>
      </c>
      <c r="C73" s="296">
        <v>9352132</v>
      </c>
      <c r="D73" s="296" t="s">
        <v>331</v>
      </c>
      <c r="E73" s="415">
        <v>444</v>
      </c>
      <c r="F73" s="415">
        <v>444</v>
      </c>
      <c r="G73" s="415">
        <v>6980.7098793681716</v>
      </c>
    </row>
    <row r="74" spans="1:7" ht="15" x14ac:dyDescent="0.25">
      <c r="A74" s="296">
        <v>208</v>
      </c>
      <c r="B74" s="296">
        <v>124626</v>
      </c>
      <c r="C74" s="296">
        <v>9352133</v>
      </c>
      <c r="D74" s="296" t="s">
        <v>269</v>
      </c>
      <c r="E74" s="415">
        <v>199</v>
      </c>
      <c r="F74" s="415">
        <v>197</v>
      </c>
      <c r="G74" s="415">
        <v>3101.2395781749933</v>
      </c>
    </row>
    <row r="75" spans="1:7" ht="15" x14ac:dyDescent="0.25">
      <c r="A75" s="296">
        <v>232</v>
      </c>
      <c r="B75" s="296">
        <v>124627</v>
      </c>
      <c r="C75" s="296">
        <v>9352134</v>
      </c>
      <c r="D75" s="296" t="s">
        <v>282</v>
      </c>
      <c r="E75" s="415">
        <v>198</v>
      </c>
      <c r="F75" s="415">
        <v>201</v>
      </c>
      <c r="G75" s="415">
        <v>3339.3519062633495</v>
      </c>
    </row>
    <row r="76" spans="1:7" ht="15" x14ac:dyDescent="0.25">
      <c r="A76" s="296">
        <v>343</v>
      </c>
      <c r="B76" s="296">
        <v>124628</v>
      </c>
      <c r="C76" s="296">
        <v>9352135</v>
      </c>
      <c r="D76" s="296" t="s">
        <v>351</v>
      </c>
      <c r="E76" s="415">
        <v>387</v>
      </c>
      <c r="F76" s="415">
        <v>382</v>
      </c>
      <c r="G76" s="415">
        <v>5991.0031557311368</v>
      </c>
    </row>
    <row r="77" spans="1:7" ht="15" x14ac:dyDescent="0.25">
      <c r="A77" s="296">
        <v>23</v>
      </c>
      <c r="B77" s="296">
        <v>124629</v>
      </c>
      <c r="C77" s="296">
        <v>9352136</v>
      </c>
      <c r="D77" s="296" t="s">
        <v>694</v>
      </c>
      <c r="E77" s="415">
        <v>129</v>
      </c>
      <c r="F77" s="415">
        <v>123</v>
      </c>
      <c r="G77" s="415">
        <v>1855.7604784599548</v>
      </c>
    </row>
    <row r="78" spans="1:7" ht="15" x14ac:dyDescent="0.25">
      <c r="A78" s="296">
        <v>231</v>
      </c>
      <c r="B78" s="296">
        <v>124630</v>
      </c>
      <c r="C78" s="296">
        <v>9352137</v>
      </c>
      <c r="D78" s="296" t="s">
        <v>281</v>
      </c>
      <c r="E78" s="415">
        <v>194</v>
      </c>
      <c r="F78" s="415">
        <v>206</v>
      </c>
      <c r="G78" s="415">
        <v>3658.4176753792931</v>
      </c>
    </row>
    <row r="79" spans="1:7" ht="15" x14ac:dyDescent="0.25">
      <c r="A79" s="296">
        <v>503</v>
      </c>
      <c r="B79" s="296">
        <v>124631</v>
      </c>
      <c r="C79" s="296">
        <v>9352138</v>
      </c>
      <c r="D79" s="296" t="s">
        <v>693</v>
      </c>
      <c r="E79" s="415">
        <v>388</v>
      </c>
      <c r="F79" s="415">
        <v>375</v>
      </c>
      <c r="G79" s="415">
        <v>6125.412529274211</v>
      </c>
    </row>
    <row r="80" spans="1:7" ht="15" x14ac:dyDescent="0.25">
      <c r="A80" s="296">
        <v>68</v>
      </c>
      <c r="B80" s="296">
        <v>124634</v>
      </c>
      <c r="C80" s="296">
        <v>9352141</v>
      </c>
      <c r="D80" s="296" t="s">
        <v>208</v>
      </c>
      <c r="E80" s="415">
        <v>491</v>
      </c>
      <c r="F80" s="415">
        <v>466</v>
      </c>
      <c r="G80" s="415">
        <v>10677.286810523139</v>
      </c>
    </row>
    <row r="81" spans="1:7" ht="15" x14ac:dyDescent="0.25">
      <c r="A81" s="296">
        <v>65</v>
      </c>
      <c r="B81" s="296">
        <v>124639</v>
      </c>
      <c r="C81" s="296">
        <v>9352147</v>
      </c>
      <c r="D81" s="296" t="s">
        <v>692</v>
      </c>
      <c r="E81" s="415">
        <v>501</v>
      </c>
      <c r="F81" s="415">
        <v>486</v>
      </c>
      <c r="G81" s="415">
        <v>10283.211900485938</v>
      </c>
    </row>
    <row r="82" spans="1:7" ht="15" x14ac:dyDescent="0.25">
      <c r="A82" s="296">
        <v>74</v>
      </c>
      <c r="B82" s="296">
        <v>124641</v>
      </c>
      <c r="C82" s="296">
        <v>9352152</v>
      </c>
      <c r="D82" s="296" t="s">
        <v>691</v>
      </c>
      <c r="E82" s="415">
        <v>447</v>
      </c>
      <c r="F82" s="415">
        <v>443</v>
      </c>
      <c r="G82" s="415">
        <v>7242.562423313947</v>
      </c>
    </row>
    <row r="83" spans="1:7" ht="15" x14ac:dyDescent="0.25">
      <c r="A83" s="296">
        <v>264</v>
      </c>
      <c r="B83" s="296">
        <v>124643</v>
      </c>
      <c r="C83" s="296">
        <v>9352154</v>
      </c>
      <c r="D83" s="296" t="s">
        <v>304</v>
      </c>
      <c r="E83" s="415">
        <v>311</v>
      </c>
      <c r="F83" s="415">
        <v>304</v>
      </c>
      <c r="G83" s="415">
        <v>6088.2220195803011</v>
      </c>
    </row>
    <row r="84" spans="1:7" ht="15" x14ac:dyDescent="0.25">
      <c r="A84" s="296">
        <v>275</v>
      </c>
      <c r="B84" s="296">
        <v>124645</v>
      </c>
      <c r="C84" s="296">
        <v>9352157</v>
      </c>
      <c r="D84" s="296" t="s">
        <v>309</v>
      </c>
      <c r="E84" s="415">
        <v>239</v>
      </c>
      <c r="F84" s="415">
        <v>221</v>
      </c>
      <c r="G84" s="415">
        <v>4947.3938791574392</v>
      </c>
    </row>
    <row r="85" spans="1:7" ht="15" x14ac:dyDescent="0.25">
      <c r="A85" s="296">
        <v>273</v>
      </c>
      <c r="B85" s="296">
        <v>124650</v>
      </c>
      <c r="C85" s="296">
        <v>9352162</v>
      </c>
      <c r="D85" s="296" t="s">
        <v>307</v>
      </c>
      <c r="E85" s="415">
        <v>408</v>
      </c>
      <c r="F85" s="415">
        <v>377</v>
      </c>
      <c r="G85" s="415">
        <v>8234.827270109201</v>
      </c>
    </row>
    <row r="86" spans="1:7" ht="15" x14ac:dyDescent="0.25">
      <c r="A86" s="296">
        <v>250</v>
      </c>
      <c r="B86" s="296">
        <v>124653</v>
      </c>
      <c r="C86" s="296">
        <v>9352165</v>
      </c>
      <c r="D86" s="296" t="s">
        <v>294</v>
      </c>
      <c r="E86" s="415">
        <v>629</v>
      </c>
      <c r="F86" s="415">
        <v>626</v>
      </c>
      <c r="G86" s="415">
        <v>10018.049314597209</v>
      </c>
    </row>
    <row r="87" spans="1:7" ht="15" x14ac:dyDescent="0.25">
      <c r="A87" s="296">
        <v>258</v>
      </c>
      <c r="B87" s="296">
        <v>124654</v>
      </c>
      <c r="C87" s="296">
        <v>9352166</v>
      </c>
      <c r="D87" s="296" t="s">
        <v>300</v>
      </c>
      <c r="E87" s="415">
        <v>410</v>
      </c>
      <c r="F87" s="415">
        <v>412</v>
      </c>
      <c r="G87" s="415">
        <v>6736.3056797841691</v>
      </c>
    </row>
    <row r="88" spans="1:7" ht="15" x14ac:dyDescent="0.25">
      <c r="A88" s="296">
        <v>279</v>
      </c>
      <c r="B88" s="296">
        <v>124655</v>
      </c>
      <c r="C88" s="296">
        <v>9352167</v>
      </c>
      <c r="D88" s="296" t="s">
        <v>310</v>
      </c>
      <c r="E88" s="415">
        <v>309</v>
      </c>
      <c r="F88" s="415">
        <v>292</v>
      </c>
      <c r="G88" s="415">
        <v>4921.3286783716749</v>
      </c>
    </row>
    <row r="89" spans="1:7" ht="15" x14ac:dyDescent="0.25">
      <c r="A89" s="296">
        <v>294</v>
      </c>
      <c r="B89" s="296">
        <v>124657</v>
      </c>
      <c r="C89" s="296">
        <v>9352171</v>
      </c>
      <c r="D89" s="296" t="s">
        <v>321</v>
      </c>
      <c r="E89" s="415">
        <v>341</v>
      </c>
      <c r="F89" s="415">
        <v>349</v>
      </c>
      <c r="G89" s="415">
        <v>6244.6756750151726</v>
      </c>
    </row>
    <row r="90" spans="1:7" ht="15" x14ac:dyDescent="0.25">
      <c r="A90" s="296">
        <v>293</v>
      </c>
      <c r="B90" s="296">
        <v>124658</v>
      </c>
      <c r="C90" s="296">
        <v>9352172</v>
      </c>
      <c r="D90" s="296" t="s">
        <v>690</v>
      </c>
      <c r="E90" s="415">
        <v>259</v>
      </c>
      <c r="F90" s="415">
        <v>261</v>
      </c>
      <c r="G90" s="415">
        <v>4750.8015323350146</v>
      </c>
    </row>
    <row r="91" spans="1:7" ht="15" x14ac:dyDescent="0.25">
      <c r="A91" s="296">
        <v>300</v>
      </c>
      <c r="B91" s="296">
        <v>124660</v>
      </c>
      <c r="C91" s="296">
        <v>9352176</v>
      </c>
      <c r="D91" s="296" t="s">
        <v>324</v>
      </c>
      <c r="E91" s="415">
        <v>519</v>
      </c>
      <c r="F91" s="415">
        <v>503</v>
      </c>
      <c r="G91" s="415">
        <v>10814.501605737121</v>
      </c>
    </row>
    <row r="92" spans="1:7" ht="15" x14ac:dyDescent="0.25">
      <c r="A92" s="296">
        <v>259</v>
      </c>
      <c r="B92" s="296">
        <v>124668</v>
      </c>
      <c r="C92" s="296">
        <v>9352184</v>
      </c>
      <c r="D92" s="296" t="s">
        <v>689</v>
      </c>
      <c r="E92" s="415">
        <v>410</v>
      </c>
      <c r="F92" s="415">
        <v>408</v>
      </c>
      <c r="G92" s="415">
        <v>6559.6495511622852</v>
      </c>
    </row>
    <row r="93" spans="1:7" ht="15" x14ac:dyDescent="0.25">
      <c r="A93" s="296">
        <v>260</v>
      </c>
      <c r="B93" s="296">
        <v>124669</v>
      </c>
      <c r="C93" s="296">
        <v>9352185</v>
      </c>
      <c r="D93" s="296" t="s">
        <v>302</v>
      </c>
      <c r="E93" s="415">
        <v>308</v>
      </c>
      <c r="F93" s="415">
        <v>280</v>
      </c>
      <c r="G93" s="415">
        <v>6127.0640332663925</v>
      </c>
    </row>
    <row r="94" spans="1:7" ht="15" x14ac:dyDescent="0.25">
      <c r="A94" s="296">
        <v>263</v>
      </c>
      <c r="B94" s="296">
        <v>124670</v>
      </c>
      <c r="C94" s="296">
        <v>9352186</v>
      </c>
      <c r="D94" s="296" t="s">
        <v>303</v>
      </c>
      <c r="E94" s="415">
        <v>420</v>
      </c>
      <c r="F94" s="415">
        <v>410</v>
      </c>
      <c r="G94" s="415">
        <v>7865.3129623213481</v>
      </c>
    </row>
    <row r="95" spans="1:7" ht="15" x14ac:dyDescent="0.25">
      <c r="A95" s="296">
        <v>249</v>
      </c>
      <c r="B95" s="296">
        <v>124671</v>
      </c>
      <c r="C95" s="296">
        <v>9352194</v>
      </c>
      <c r="D95" s="296" t="s">
        <v>688</v>
      </c>
      <c r="E95" s="415">
        <v>623</v>
      </c>
      <c r="F95" s="415">
        <v>615</v>
      </c>
      <c r="G95" s="415">
        <v>9703.1362685731947</v>
      </c>
    </row>
    <row r="96" spans="1:7" ht="15" x14ac:dyDescent="0.25">
      <c r="A96" s="296">
        <v>480</v>
      </c>
      <c r="B96" s="296">
        <v>124674</v>
      </c>
      <c r="C96" s="296">
        <v>9352916</v>
      </c>
      <c r="D96" s="296" t="s">
        <v>687</v>
      </c>
      <c r="E96" s="415">
        <v>323</v>
      </c>
      <c r="F96" s="415">
        <v>322</v>
      </c>
      <c r="G96" s="415">
        <v>4994.9908847104571</v>
      </c>
    </row>
    <row r="97" spans="1:7" ht="15" x14ac:dyDescent="0.25">
      <c r="A97" s="296">
        <v>327</v>
      </c>
      <c r="B97" s="296">
        <v>124675</v>
      </c>
      <c r="C97" s="296">
        <v>9352918</v>
      </c>
      <c r="D97" s="296" t="s">
        <v>686</v>
      </c>
      <c r="E97" s="415">
        <v>78</v>
      </c>
      <c r="F97" s="415">
        <v>78</v>
      </c>
      <c r="G97" s="415">
        <v>1182.1216022969227</v>
      </c>
    </row>
    <row r="98" spans="1:7" ht="15" x14ac:dyDescent="0.25">
      <c r="A98" s="296">
        <v>75</v>
      </c>
      <c r="B98" s="296">
        <v>124676</v>
      </c>
      <c r="C98" s="296">
        <v>9352919</v>
      </c>
      <c r="D98" s="296" t="s">
        <v>217</v>
      </c>
      <c r="E98" s="415">
        <v>241</v>
      </c>
      <c r="F98" s="415">
        <v>235</v>
      </c>
      <c r="G98" s="415">
        <v>3774.2116001119352</v>
      </c>
    </row>
    <row r="99" spans="1:7" ht="15" x14ac:dyDescent="0.25">
      <c r="A99" s="296">
        <v>461</v>
      </c>
      <c r="B99" s="296">
        <v>124678</v>
      </c>
      <c r="C99" s="296">
        <v>9352921</v>
      </c>
      <c r="D99" s="296" t="s">
        <v>414</v>
      </c>
      <c r="E99" s="415">
        <v>222</v>
      </c>
      <c r="F99" s="415">
        <v>216</v>
      </c>
      <c r="G99" s="415">
        <v>3281.7810670394233</v>
      </c>
    </row>
    <row r="100" spans="1:7" ht="15" x14ac:dyDescent="0.25">
      <c r="A100" s="296">
        <v>281</v>
      </c>
      <c r="B100" s="296">
        <v>124679</v>
      </c>
      <c r="C100" s="296">
        <v>9352922</v>
      </c>
      <c r="D100" s="296" t="s">
        <v>311</v>
      </c>
      <c r="E100" s="415">
        <v>528</v>
      </c>
      <c r="F100" s="415">
        <v>540.58000000000004</v>
      </c>
      <c r="G100" s="415">
        <v>9643.9442176143129</v>
      </c>
    </row>
    <row r="101" spans="1:7" ht="15" x14ac:dyDescent="0.25">
      <c r="A101" s="296">
        <v>504</v>
      </c>
      <c r="B101" s="296">
        <v>124680</v>
      </c>
      <c r="C101" s="296">
        <v>9352923</v>
      </c>
      <c r="D101" s="296" t="s">
        <v>685</v>
      </c>
      <c r="E101" s="415">
        <v>291</v>
      </c>
      <c r="F101" s="415">
        <v>286</v>
      </c>
      <c r="G101" s="415">
        <v>4453.5637835534017</v>
      </c>
    </row>
    <row r="102" spans="1:7" ht="15" x14ac:dyDescent="0.25">
      <c r="A102" s="296">
        <v>311</v>
      </c>
      <c r="B102" s="296">
        <v>124681</v>
      </c>
      <c r="C102" s="296">
        <v>9352924</v>
      </c>
      <c r="D102" s="296" t="s">
        <v>330</v>
      </c>
      <c r="E102" s="415">
        <v>212</v>
      </c>
      <c r="F102" s="415">
        <v>212</v>
      </c>
      <c r="G102" s="415">
        <v>3222.3935331190874</v>
      </c>
    </row>
    <row r="103" spans="1:7" ht="15" x14ac:dyDescent="0.25">
      <c r="A103" s="296">
        <v>418</v>
      </c>
      <c r="B103" s="296">
        <v>124682</v>
      </c>
      <c r="C103" s="296">
        <v>9352925</v>
      </c>
      <c r="D103" s="296" t="s">
        <v>684</v>
      </c>
      <c r="E103" s="415">
        <v>410</v>
      </c>
      <c r="F103" s="415">
        <v>392.42</v>
      </c>
      <c r="G103" s="415">
        <v>6007.5399997175336</v>
      </c>
    </row>
    <row r="104" spans="1:7" ht="15" x14ac:dyDescent="0.25">
      <c r="A104" s="296">
        <v>341</v>
      </c>
      <c r="B104" s="296">
        <v>124685</v>
      </c>
      <c r="C104" s="296">
        <v>9352928</v>
      </c>
      <c r="D104" s="296" t="s">
        <v>349</v>
      </c>
      <c r="E104" s="415">
        <v>108</v>
      </c>
      <c r="F104" s="415">
        <v>115</v>
      </c>
      <c r="G104" s="415">
        <v>2027.4389305939619</v>
      </c>
    </row>
    <row r="105" spans="1:7" ht="15" x14ac:dyDescent="0.25">
      <c r="A105" s="296">
        <v>307</v>
      </c>
      <c r="B105" s="296">
        <v>131962</v>
      </c>
      <c r="C105" s="296">
        <v>9352929</v>
      </c>
      <c r="D105" s="296" t="s">
        <v>683</v>
      </c>
      <c r="E105" s="415">
        <v>422</v>
      </c>
      <c r="F105" s="415">
        <v>418</v>
      </c>
      <c r="G105" s="415">
        <v>6360.6507030580487</v>
      </c>
    </row>
    <row r="106" spans="1:7" ht="15" x14ac:dyDescent="0.25">
      <c r="A106" s="296">
        <v>274</v>
      </c>
      <c r="B106" s="296">
        <v>132836</v>
      </c>
      <c r="C106" s="296">
        <v>9352930</v>
      </c>
      <c r="D106" s="296" t="s">
        <v>308</v>
      </c>
      <c r="E106" s="415">
        <v>371</v>
      </c>
      <c r="F106" s="415">
        <v>340</v>
      </c>
      <c r="G106" s="415">
        <v>7752.7151517592247</v>
      </c>
    </row>
    <row r="107" spans="1:7" ht="15" x14ac:dyDescent="0.25">
      <c r="A107" s="296">
        <v>238</v>
      </c>
      <c r="B107" s="296">
        <v>133605</v>
      </c>
      <c r="C107" s="296">
        <v>9352931</v>
      </c>
      <c r="D107" s="296" t="s">
        <v>682</v>
      </c>
      <c r="E107" s="415">
        <v>102</v>
      </c>
      <c r="F107" s="415">
        <v>107</v>
      </c>
      <c r="G107" s="415">
        <v>1797.8163524120478</v>
      </c>
    </row>
    <row r="108" spans="1:7" ht="15" x14ac:dyDescent="0.25">
      <c r="A108" s="296">
        <v>400</v>
      </c>
      <c r="B108" s="296">
        <v>124686</v>
      </c>
      <c r="C108" s="296">
        <v>9353000</v>
      </c>
      <c r="D108" s="296" t="s">
        <v>681</v>
      </c>
      <c r="E108" s="415">
        <v>184</v>
      </c>
      <c r="F108" s="415">
        <v>179</v>
      </c>
      <c r="G108" s="415">
        <v>2986.085187905539</v>
      </c>
    </row>
    <row r="109" spans="1:7" ht="15" x14ac:dyDescent="0.25">
      <c r="A109" s="296">
        <v>405</v>
      </c>
      <c r="B109" s="296">
        <v>124688</v>
      </c>
      <c r="C109" s="296">
        <v>9353003</v>
      </c>
      <c r="D109" s="296" t="s">
        <v>680</v>
      </c>
      <c r="E109" s="415">
        <v>154</v>
      </c>
      <c r="F109" s="415">
        <v>145</v>
      </c>
      <c r="G109" s="415">
        <v>2339.1261869886021</v>
      </c>
    </row>
    <row r="110" spans="1:7" ht="15" x14ac:dyDescent="0.25">
      <c r="A110" s="296">
        <v>406</v>
      </c>
      <c r="B110" s="296">
        <v>124689</v>
      </c>
      <c r="C110" s="296">
        <v>9353004</v>
      </c>
      <c r="D110" s="296" t="s">
        <v>679</v>
      </c>
      <c r="E110" s="415">
        <v>85</v>
      </c>
      <c r="F110" s="415">
        <v>83</v>
      </c>
      <c r="G110" s="415">
        <v>1285.4263465139895</v>
      </c>
    </row>
    <row r="111" spans="1:7" ht="15" x14ac:dyDescent="0.25">
      <c r="A111" s="296">
        <v>407</v>
      </c>
      <c r="B111" s="296">
        <v>124690</v>
      </c>
      <c r="C111" s="296">
        <v>9353005</v>
      </c>
      <c r="D111" s="296" t="s">
        <v>678</v>
      </c>
      <c r="E111" s="415">
        <v>147</v>
      </c>
      <c r="F111" s="415">
        <v>142</v>
      </c>
      <c r="G111" s="415">
        <v>2153.5232702919784</v>
      </c>
    </row>
    <row r="112" spans="1:7" ht="15" x14ac:dyDescent="0.25">
      <c r="A112" s="296">
        <v>409</v>
      </c>
      <c r="B112" s="296">
        <v>124691</v>
      </c>
      <c r="C112" s="296">
        <v>9353006</v>
      </c>
      <c r="D112" s="296" t="s">
        <v>677</v>
      </c>
      <c r="E112" s="415">
        <v>208</v>
      </c>
      <c r="F112" s="415">
        <v>221</v>
      </c>
      <c r="G112" s="415">
        <v>3434.2524916645702</v>
      </c>
    </row>
    <row r="113" spans="1:7" ht="15" x14ac:dyDescent="0.25">
      <c r="A113" s="296">
        <v>412</v>
      </c>
      <c r="B113" s="296">
        <v>124692</v>
      </c>
      <c r="C113" s="296">
        <v>9353009</v>
      </c>
      <c r="D113" s="296" t="s">
        <v>676</v>
      </c>
      <c r="E113" s="415">
        <v>192</v>
      </c>
      <c r="F113" s="415">
        <v>195</v>
      </c>
      <c r="G113" s="415">
        <v>2950.0207145863278</v>
      </c>
    </row>
    <row r="114" spans="1:7" ht="15" x14ac:dyDescent="0.25">
      <c r="A114" s="296">
        <v>426</v>
      </c>
      <c r="B114" s="296">
        <v>124693</v>
      </c>
      <c r="C114" s="296">
        <v>9353010</v>
      </c>
      <c r="D114" s="296" t="s">
        <v>389</v>
      </c>
      <c r="E114" s="415">
        <v>93</v>
      </c>
      <c r="F114" s="415">
        <v>89</v>
      </c>
      <c r="G114" s="415">
        <v>1367.4398800953115</v>
      </c>
    </row>
    <row r="115" spans="1:7" ht="15" x14ac:dyDescent="0.25">
      <c r="A115" s="296">
        <v>430</v>
      </c>
      <c r="B115" s="296">
        <v>124694</v>
      </c>
      <c r="C115" s="296">
        <v>9353013</v>
      </c>
      <c r="D115" s="296" t="s">
        <v>675</v>
      </c>
      <c r="E115" s="415">
        <v>64</v>
      </c>
      <c r="F115" s="415">
        <v>68</v>
      </c>
      <c r="G115" s="415">
        <v>795.5053979751043</v>
      </c>
    </row>
    <row r="116" spans="1:7" ht="15" x14ac:dyDescent="0.25">
      <c r="A116" s="296">
        <v>224</v>
      </c>
      <c r="B116" s="296">
        <v>124695</v>
      </c>
      <c r="C116" s="296">
        <v>9353020</v>
      </c>
      <c r="D116" s="296" t="s">
        <v>674</v>
      </c>
      <c r="E116" s="415">
        <v>73</v>
      </c>
      <c r="F116" s="415">
        <v>76</v>
      </c>
      <c r="G116" s="415">
        <v>1204.1773354292168</v>
      </c>
    </row>
    <row r="117" spans="1:7" ht="15" x14ac:dyDescent="0.25">
      <c r="A117" s="296">
        <v>513</v>
      </c>
      <c r="B117" s="296">
        <v>124698</v>
      </c>
      <c r="C117" s="296">
        <v>9353026</v>
      </c>
      <c r="D117" s="296" t="s">
        <v>454</v>
      </c>
      <c r="E117" s="415">
        <v>98</v>
      </c>
      <c r="F117" s="415">
        <v>100</v>
      </c>
      <c r="G117" s="415">
        <v>1497.952229859545</v>
      </c>
    </row>
    <row r="118" spans="1:7" ht="15" x14ac:dyDescent="0.25">
      <c r="A118" s="296">
        <v>445</v>
      </c>
      <c r="B118" s="296">
        <v>124699</v>
      </c>
      <c r="C118" s="296">
        <v>9353027</v>
      </c>
      <c r="D118" s="296" t="s">
        <v>673</v>
      </c>
      <c r="E118" s="415">
        <v>159</v>
      </c>
      <c r="F118" s="415">
        <v>142</v>
      </c>
      <c r="G118" s="415">
        <v>2275.1685590252732</v>
      </c>
    </row>
    <row r="119" spans="1:7" ht="15" x14ac:dyDescent="0.25">
      <c r="A119" s="296">
        <v>446</v>
      </c>
      <c r="B119" s="296">
        <v>124700</v>
      </c>
      <c r="C119" s="296">
        <v>9353028</v>
      </c>
      <c r="D119" s="296" t="s">
        <v>672</v>
      </c>
      <c r="E119" s="415">
        <v>152</v>
      </c>
      <c r="F119" s="415">
        <v>148.08000000000001</v>
      </c>
      <c r="G119" s="415">
        <v>2303.9947100489271</v>
      </c>
    </row>
    <row r="120" spans="1:7" ht="15" x14ac:dyDescent="0.25">
      <c r="A120" s="296">
        <v>448</v>
      </c>
      <c r="B120" s="296">
        <v>124701</v>
      </c>
      <c r="C120" s="296">
        <v>9353029</v>
      </c>
      <c r="D120" s="296" t="s">
        <v>671</v>
      </c>
      <c r="E120" s="415">
        <v>53</v>
      </c>
      <c r="F120" s="415">
        <v>77</v>
      </c>
      <c r="G120" s="415">
        <v>1005.4956407302391</v>
      </c>
    </row>
    <row r="121" spans="1:7" ht="15" x14ac:dyDescent="0.25">
      <c r="A121" s="296">
        <v>457</v>
      </c>
      <c r="B121" s="296">
        <v>124702</v>
      </c>
      <c r="C121" s="296">
        <v>9353036</v>
      </c>
      <c r="D121" s="296" t="s">
        <v>670</v>
      </c>
      <c r="E121" s="415">
        <v>160</v>
      </c>
      <c r="F121" s="415">
        <v>159</v>
      </c>
      <c r="G121" s="415">
        <v>2502.7415437446371</v>
      </c>
    </row>
    <row r="122" spans="1:7" ht="15" x14ac:dyDescent="0.25">
      <c r="A122" s="296">
        <v>458</v>
      </c>
      <c r="B122" s="296">
        <v>124703</v>
      </c>
      <c r="C122" s="296">
        <v>9353037</v>
      </c>
      <c r="D122" s="296" t="s">
        <v>669</v>
      </c>
      <c r="E122" s="415">
        <v>97</v>
      </c>
      <c r="F122" s="415">
        <v>98</v>
      </c>
      <c r="G122" s="415">
        <v>1526.0987804730553</v>
      </c>
    </row>
    <row r="123" spans="1:7" ht="15" x14ac:dyDescent="0.25">
      <c r="A123" s="296">
        <v>464</v>
      </c>
      <c r="B123" s="296">
        <v>124704</v>
      </c>
      <c r="C123" s="296">
        <v>9353040</v>
      </c>
      <c r="D123" s="296" t="s">
        <v>415</v>
      </c>
      <c r="E123" s="415">
        <v>183</v>
      </c>
      <c r="F123" s="415">
        <v>195</v>
      </c>
      <c r="G123" s="415">
        <v>2958.4503038678372</v>
      </c>
    </row>
    <row r="124" spans="1:7" ht="15" x14ac:dyDescent="0.25">
      <c r="A124" s="296">
        <v>308</v>
      </c>
      <c r="B124" s="296">
        <v>124705</v>
      </c>
      <c r="C124" s="296">
        <v>9353042</v>
      </c>
      <c r="D124" s="296" t="s">
        <v>327</v>
      </c>
      <c r="E124" s="415">
        <v>70</v>
      </c>
      <c r="F124" s="415">
        <v>75</v>
      </c>
      <c r="G124" s="415">
        <v>927.92508780145045</v>
      </c>
    </row>
    <row r="125" spans="1:7" ht="15" x14ac:dyDescent="0.25">
      <c r="A125" s="296">
        <v>468</v>
      </c>
      <c r="B125" s="296">
        <v>124706</v>
      </c>
      <c r="C125" s="296">
        <v>9353043</v>
      </c>
      <c r="D125" s="296" t="s">
        <v>668</v>
      </c>
      <c r="E125" s="415">
        <v>163</v>
      </c>
      <c r="F125" s="415">
        <v>152.83000000000001</v>
      </c>
      <c r="G125" s="415">
        <v>2308.2129508203284</v>
      </c>
    </row>
    <row r="126" spans="1:7" ht="15" x14ac:dyDescent="0.25">
      <c r="A126" s="296">
        <v>478</v>
      </c>
      <c r="B126" s="296">
        <v>124709</v>
      </c>
      <c r="C126" s="296">
        <v>9353048</v>
      </c>
      <c r="D126" s="296" t="s">
        <v>667</v>
      </c>
      <c r="E126" s="415">
        <v>171</v>
      </c>
      <c r="F126" s="415">
        <v>188</v>
      </c>
      <c r="G126" s="415">
        <v>2896.2986771785354</v>
      </c>
    </row>
    <row r="127" spans="1:7" ht="15" x14ac:dyDescent="0.25">
      <c r="A127" s="296">
        <v>488</v>
      </c>
      <c r="B127" s="296">
        <v>124710</v>
      </c>
      <c r="C127" s="296">
        <v>9353049</v>
      </c>
      <c r="D127" s="296" t="s">
        <v>435</v>
      </c>
      <c r="E127" s="415">
        <v>203</v>
      </c>
      <c r="F127" s="415">
        <v>196</v>
      </c>
      <c r="G127" s="415">
        <v>3075.6853231333976</v>
      </c>
    </row>
    <row r="128" spans="1:7" ht="15" x14ac:dyDescent="0.25">
      <c r="A128" s="296">
        <v>495</v>
      </c>
      <c r="B128" s="296">
        <v>124712</v>
      </c>
      <c r="C128" s="296">
        <v>9353056</v>
      </c>
      <c r="D128" s="296" t="s">
        <v>439</v>
      </c>
      <c r="E128" s="415">
        <v>166</v>
      </c>
      <c r="F128" s="415">
        <v>158.08000000000001</v>
      </c>
      <c r="G128" s="415">
        <v>2467.0032129855967</v>
      </c>
    </row>
    <row r="129" spans="1:7" ht="15" x14ac:dyDescent="0.25">
      <c r="A129" s="296">
        <v>501</v>
      </c>
      <c r="B129" s="296">
        <v>124713</v>
      </c>
      <c r="C129" s="296">
        <v>9353058</v>
      </c>
      <c r="D129" s="296" t="s">
        <v>442</v>
      </c>
      <c r="E129" s="415">
        <v>80</v>
      </c>
      <c r="F129" s="415">
        <v>80</v>
      </c>
      <c r="G129" s="415">
        <v>1261.4802292704435</v>
      </c>
    </row>
    <row r="130" spans="1:7" ht="15" x14ac:dyDescent="0.25">
      <c r="A130" s="296">
        <v>515</v>
      </c>
      <c r="B130" s="296">
        <v>124716</v>
      </c>
      <c r="C130" s="296">
        <v>9353063</v>
      </c>
      <c r="D130" s="296" t="s">
        <v>456</v>
      </c>
      <c r="E130" s="415">
        <v>318</v>
      </c>
      <c r="F130" s="415">
        <v>310</v>
      </c>
      <c r="G130" s="415">
        <v>5078.0451985540831</v>
      </c>
    </row>
    <row r="131" spans="1:7" ht="15" x14ac:dyDescent="0.25">
      <c r="A131" s="296">
        <v>517</v>
      </c>
      <c r="B131" s="296">
        <v>124717</v>
      </c>
      <c r="C131" s="296">
        <v>9353064</v>
      </c>
      <c r="D131" s="296" t="s">
        <v>666</v>
      </c>
      <c r="E131" s="415">
        <v>137</v>
      </c>
      <c r="F131" s="415">
        <v>132</v>
      </c>
      <c r="G131" s="415">
        <v>2086.5767725106025</v>
      </c>
    </row>
    <row r="132" spans="1:7" ht="15" x14ac:dyDescent="0.25">
      <c r="A132" s="296">
        <v>338</v>
      </c>
      <c r="B132" s="296">
        <v>124718</v>
      </c>
      <c r="C132" s="296">
        <v>9353066</v>
      </c>
      <c r="D132" s="296" t="s">
        <v>665</v>
      </c>
      <c r="E132" s="415">
        <v>32</v>
      </c>
      <c r="F132" s="415">
        <v>36</v>
      </c>
      <c r="G132" s="415">
        <v>687.90702210912275</v>
      </c>
    </row>
    <row r="133" spans="1:7" ht="15" x14ac:dyDescent="0.25">
      <c r="A133" s="296">
        <v>202</v>
      </c>
      <c r="B133" s="296">
        <v>124719</v>
      </c>
      <c r="C133" s="296">
        <v>9353074</v>
      </c>
      <c r="D133" s="296" t="s">
        <v>664</v>
      </c>
      <c r="E133" s="415">
        <v>51</v>
      </c>
      <c r="F133" s="415">
        <v>61</v>
      </c>
      <c r="G133" s="415">
        <v>998.86831378712236</v>
      </c>
    </row>
    <row r="134" spans="1:7" ht="15" x14ac:dyDescent="0.25">
      <c r="A134" s="296">
        <v>10</v>
      </c>
      <c r="B134" s="296">
        <v>124720</v>
      </c>
      <c r="C134" s="296">
        <v>9353075</v>
      </c>
      <c r="D134" s="296" t="s">
        <v>663</v>
      </c>
      <c r="E134" s="415">
        <v>58</v>
      </c>
      <c r="F134" s="415">
        <v>57</v>
      </c>
      <c r="G134" s="415">
        <v>946.40616526508086</v>
      </c>
    </row>
    <row r="135" spans="1:7" ht="15" x14ac:dyDescent="0.25">
      <c r="A135" s="296">
        <v>11</v>
      </c>
      <c r="B135" s="296">
        <v>124721</v>
      </c>
      <c r="C135" s="296">
        <v>9353076</v>
      </c>
      <c r="D135" s="296" t="s">
        <v>662</v>
      </c>
      <c r="E135" s="415">
        <v>86</v>
      </c>
      <c r="F135" s="415">
        <v>88</v>
      </c>
      <c r="G135" s="415">
        <v>1550.6275039802983</v>
      </c>
    </row>
    <row r="136" spans="1:7" ht="15" x14ac:dyDescent="0.25">
      <c r="A136" s="296">
        <v>206</v>
      </c>
      <c r="B136" s="296">
        <v>124723</v>
      </c>
      <c r="C136" s="296">
        <v>9353078</v>
      </c>
      <c r="D136" s="296" t="s">
        <v>268</v>
      </c>
      <c r="E136" s="415">
        <v>208</v>
      </c>
      <c r="F136" s="415">
        <v>207</v>
      </c>
      <c r="G136" s="415">
        <v>3446.610448941085</v>
      </c>
    </row>
    <row r="137" spans="1:7" ht="15" x14ac:dyDescent="0.25">
      <c r="A137" s="296">
        <v>14</v>
      </c>
      <c r="B137" s="296">
        <v>124724</v>
      </c>
      <c r="C137" s="296">
        <v>9353079</v>
      </c>
      <c r="D137" s="296" t="s">
        <v>661</v>
      </c>
      <c r="E137" s="415">
        <v>82</v>
      </c>
      <c r="F137" s="415">
        <v>67</v>
      </c>
      <c r="G137" s="415">
        <v>974.49862644349594</v>
      </c>
    </row>
    <row r="138" spans="1:7" ht="15" x14ac:dyDescent="0.25">
      <c r="A138" s="296">
        <v>20</v>
      </c>
      <c r="B138" s="296">
        <v>124725</v>
      </c>
      <c r="C138" s="296">
        <v>9353081</v>
      </c>
      <c r="D138" s="296" t="s">
        <v>660</v>
      </c>
      <c r="E138" s="415">
        <v>45</v>
      </c>
      <c r="F138" s="415">
        <v>47</v>
      </c>
      <c r="G138" s="415">
        <v>391.63056563067965</v>
      </c>
    </row>
    <row r="139" spans="1:7" ht="15" x14ac:dyDescent="0.25">
      <c r="A139" s="296">
        <v>22</v>
      </c>
      <c r="B139" s="296">
        <v>124727</v>
      </c>
      <c r="C139" s="296">
        <v>9353083</v>
      </c>
      <c r="D139" s="296" t="s">
        <v>659</v>
      </c>
      <c r="E139" s="415">
        <v>111</v>
      </c>
      <c r="F139" s="415">
        <v>110</v>
      </c>
      <c r="G139" s="415">
        <v>1775.8020636387489</v>
      </c>
    </row>
    <row r="140" spans="1:7" ht="15" x14ac:dyDescent="0.25">
      <c r="A140" s="296">
        <v>26</v>
      </c>
      <c r="B140" s="296">
        <v>124728</v>
      </c>
      <c r="C140" s="296">
        <v>9353084</v>
      </c>
      <c r="D140" s="296" t="s">
        <v>658</v>
      </c>
      <c r="E140" s="415">
        <v>47</v>
      </c>
      <c r="F140" s="415">
        <v>39</v>
      </c>
      <c r="G140" s="415">
        <v>194.23877152202783</v>
      </c>
    </row>
    <row r="141" spans="1:7" ht="15" x14ac:dyDescent="0.25">
      <c r="A141" s="296">
        <v>223</v>
      </c>
      <c r="B141" s="296">
        <v>124729</v>
      </c>
      <c r="C141" s="296">
        <v>9353085</v>
      </c>
      <c r="D141" s="296" t="s">
        <v>657</v>
      </c>
      <c r="E141" s="415">
        <v>187</v>
      </c>
      <c r="F141" s="415">
        <v>175</v>
      </c>
      <c r="G141" s="415">
        <v>2681.3693545124484</v>
      </c>
    </row>
    <row r="142" spans="1:7" ht="15" x14ac:dyDescent="0.25">
      <c r="A142" s="296">
        <v>225</v>
      </c>
      <c r="B142" s="296">
        <v>124730</v>
      </c>
      <c r="C142" s="296">
        <v>9353086</v>
      </c>
      <c r="D142" s="296" t="s">
        <v>553</v>
      </c>
      <c r="E142" s="415">
        <v>120</v>
      </c>
      <c r="F142" s="415">
        <v>108</v>
      </c>
      <c r="G142" s="415">
        <v>1726.0203786681252</v>
      </c>
    </row>
    <row r="143" spans="1:7" ht="15" x14ac:dyDescent="0.25">
      <c r="A143" s="296">
        <v>36</v>
      </c>
      <c r="B143" s="296">
        <v>124731</v>
      </c>
      <c r="C143" s="296">
        <v>9353089</v>
      </c>
      <c r="D143" s="296" t="s">
        <v>656</v>
      </c>
      <c r="E143" s="415">
        <v>122</v>
      </c>
      <c r="F143" s="415">
        <v>116</v>
      </c>
      <c r="G143" s="415">
        <v>1835.3299018282303</v>
      </c>
    </row>
    <row r="144" spans="1:7" ht="15" x14ac:dyDescent="0.25">
      <c r="A144" s="296">
        <v>444</v>
      </c>
      <c r="B144" s="296">
        <v>124732</v>
      </c>
      <c r="C144" s="296">
        <v>9353090</v>
      </c>
      <c r="D144" s="296" t="s">
        <v>655</v>
      </c>
      <c r="E144" s="415">
        <v>140</v>
      </c>
      <c r="F144" s="415">
        <v>142</v>
      </c>
      <c r="G144" s="415">
        <v>2155.4960776193725</v>
      </c>
    </row>
    <row r="145" spans="1:7" ht="15" x14ac:dyDescent="0.25">
      <c r="A145" s="296">
        <v>449</v>
      </c>
      <c r="B145" s="296">
        <v>124733</v>
      </c>
      <c r="C145" s="296">
        <v>9353091</v>
      </c>
      <c r="D145" s="296" t="s">
        <v>654</v>
      </c>
      <c r="E145" s="415">
        <v>74</v>
      </c>
      <c r="F145" s="415">
        <v>72</v>
      </c>
      <c r="G145" s="415">
        <v>1110.249690349636</v>
      </c>
    </row>
    <row r="146" spans="1:7" ht="15" x14ac:dyDescent="0.25">
      <c r="A146" s="296">
        <v>243</v>
      </c>
      <c r="B146" s="296">
        <v>124734</v>
      </c>
      <c r="C146" s="296">
        <v>9353092</v>
      </c>
      <c r="D146" s="296" t="s">
        <v>653</v>
      </c>
      <c r="E146" s="415">
        <v>92</v>
      </c>
      <c r="F146" s="415">
        <v>95</v>
      </c>
      <c r="G146" s="415">
        <v>1339.6243445713662</v>
      </c>
    </row>
    <row r="147" spans="1:7" ht="15" x14ac:dyDescent="0.25">
      <c r="A147" s="296">
        <v>50</v>
      </c>
      <c r="B147" s="296">
        <v>124735</v>
      </c>
      <c r="C147" s="296">
        <v>9353093</v>
      </c>
      <c r="D147" s="296" t="s">
        <v>652</v>
      </c>
      <c r="E147" s="415">
        <v>142</v>
      </c>
      <c r="F147" s="415">
        <v>138</v>
      </c>
      <c r="G147" s="415">
        <v>2189.6699290907627</v>
      </c>
    </row>
    <row r="148" spans="1:7" ht="15" x14ac:dyDescent="0.25">
      <c r="A148" s="296">
        <v>80</v>
      </c>
      <c r="B148" s="296">
        <v>124737</v>
      </c>
      <c r="C148" s="296">
        <v>9353096</v>
      </c>
      <c r="D148" s="296" t="s">
        <v>221</v>
      </c>
      <c r="E148" s="415">
        <v>173</v>
      </c>
      <c r="F148" s="415">
        <v>170</v>
      </c>
      <c r="G148" s="415">
        <v>2597.0896708180717</v>
      </c>
    </row>
    <row r="149" spans="1:7" ht="15" x14ac:dyDescent="0.25">
      <c r="A149" s="296">
        <v>93</v>
      </c>
      <c r="B149" s="296">
        <v>124741</v>
      </c>
      <c r="C149" s="296">
        <v>9353101</v>
      </c>
      <c r="D149" s="296" t="s">
        <v>235</v>
      </c>
      <c r="E149" s="415">
        <v>84</v>
      </c>
      <c r="F149" s="415">
        <v>67</v>
      </c>
      <c r="G149" s="415">
        <v>1054.6733439117904</v>
      </c>
    </row>
    <row r="150" spans="1:7" ht="15" x14ac:dyDescent="0.25">
      <c r="A150" s="296">
        <v>102</v>
      </c>
      <c r="B150" s="296">
        <v>124742</v>
      </c>
      <c r="C150" s="296">
        <v>9353102</v>
      </c>
      <c r="D150" s="296" t="s">
        <v>651</v>
      </c>
      <c r="E150" s="415">
        <v>90</v>
      </c>
      <c r="F150" s="415">
        <v>88</v>
      </c>
      <c r="G150" s="415">
        <v>1373.6807967195757</v>
      </c>
    </row>
    <row r="151" spans="1:7" ht="15" x14ac:dyDescent="0.25">
      <c r="A151" s="296">
        <v>328</v>
      </c>
      <c r="B151" s="296">
        <v>124743</v>
      </c>
      <c r="C151" s="296">
        <v>9353103</v>
      </c>
      <c r="D151" s="296" t="s">
        <v>650</v>
      </c>
      <c r="E151" s="415">
        <v>23</v>
      </c>
      <c r="F151" s="415">
        <v>47</v>
      </c>
      <c r="G151" s="415">
        <v>781.40598197119311</v>
      </c>
    </row>
    <row r="152" spans="1:7" ht="15" x14ac:dyDescent="0.25">
      <c r="A152" s="296">
        <v>331</v>
      </c>
      <c r="B152" s="296">
        <v>124744</v>
      </c>
      <c r="C152" s="296">
        <v>9353104</v>
      </c>
      <c r="D152" s="296" t="s">
        <v>343</v>
      </c>
      <c r="E152" s="415">
        <v>83</v>
      </c>
      <c r="F152" s="415">
        <v>71</v>
      </c>
      <c r="G152" s="415">
        <v>1177.3654208726143</v>
      </c>
    </row>
    <row r="153" spans="1:7" ht="15" x14ac:dyDescent="0.25">
      <c r="A153" s="296">
        <v>106</v>
      </c>
      <c r="B153" s="296">
        <v>124745</v>
      </c>
      <c r="C153" s="296">
        <v>9353105</v>
      </c>
      <c r="D153" s="296" t="s">
        <v>246</v>
      </c>
      <c r="E153" s="415">
        <v>80</v>
      </c>
      <c r="F153" s="415">
        <v>80</v>
      </c>
      <c r="G153" s="415">
        <v>1297.1198321781562</v>
      </c>
    </row>
    <row r="154" spans="1:7" ht="15" x14ac:dyDescent="0.25">
      <c r="A154" s="296">
        <v>110</v>
      </c>
      <c r="B154" s="296">
        <v>124746</v>
      </c>
      <c r="C154" s="296">
        <v>9353108</v>
      </c>
      <c r="D154" s="296" t="s">
        <v>649</v>
      </c>
      <c r="E154" s="415">
        <v>58</v>
      </c>
      <c r="F154" s="415">
        <v>70</v>
      </c>
      <c r="G154" s="415">
        <v>1128.6354609681694</v>
      </c>
    </row>
    <row r="155" spans="1:7" ht="15" x14ac:dyDescent="0.25">
      <c r="A155" s="296">
        <v>112</v>
      </c>
      <c r="B155" s="296">
        <v>124747</v>
      </c>
      <c r="C155" s="296">
        <v>9353109</v>
      </c>
      <c r="D155" s="296" t="s">
        <v>648</v>
      </c>
      <c r="E155" s="415">
        <v>64</v>
      </c>
      <c r="F155" s="415">
        <v>67</v>
      </c>
      <c r="G155" s="415">
        <v>1030.6132044309497</v>
      </c>
    </row>
    <row r="156" spans="1:7" ht="15" x14ac:dyDescent="0.25">
      <c r="A156" s="296">
        <v>113</v>
      </c>
      <c r="B156" s="296">
        <v>124748</v>
      </c>
      <c r="C156" s="296">
        <v>9353111</v>
      </c>
      <c r="D156" s="296" t="s">
        <v>647</v>
      </c>
      <c r="E156" s="415">
        <v>335</v>
      </c>
      <c r="F156" s="415">
        <v>331</v>
      </c>
      <c r="G156" s="415">
        <v>5159.8568108687987</v>
      </c>
    </row>
    <row r="157" spans="1:7" ht="15" x14ac:dyDescent="0.25">
      <c r="A157" s="296">
        <v>216</v>
      </c>
      <c r="B157" s="296">
        <v>124749</v>
      </c>
      <c r="C157" s="296">
        <v>9353112</v>
      </c>
      <c r="D157" s="296" t="s">
        <v>646</v>
      </c>
      <c r="E157" s="415">
        <v>266</v>
      </c>
      <c r="F157" s="415">
        <v>267</v>
      </c>
      <c r="G157" s="415">
        <v>4142.6080222682695</v>
      </c>
    </row>
    <row r="158" spans="1:7" ht="15" x14ac:dyDescent="0.25">
      <c r="A158" s="296">
        <v>114</v>
      </c>
      <c r="B158" s="296">
        <v>124750</v>
      </c>
      <c r="C158" s="296">
        <v>9353113</v>
      </c>
      <c r="D158" s="296" t="s">
        <v>645</v>
      </c>
      <c r="E158" s="415">
        <v>45</v>
      </c>
      <c r="F158" s="415">
        <v>39</v>
      </c>
      <c r="G158" s="415">
        <v>635.89413115232207</v>
      </c>
    </row>
    <row r="159" spans="1:7" ht="15" x14ac:dyDescent="0.25">
      <c r="A159" s="296">
        <v>12</v>
      </c>
      <c r="B159" s="296">
        <v>124751</v>
      </c>
      <c r="C159" s="296">
        <v>9353114</v>
      </c>
      <c r="D159" s="296" t="s">
        <v>644</v>
      </c>
      <c r="E159" s="415">
        <v>197</v>
      </c>
      <c r="F159" s="415">
        <v>181</v>
      </c>
      <c r="G159" s="415">
        <v>2870.547021013982</v>
      </c>
    </row>
    <row r="160" spans="1:7" ht="15" x14ac:dyDescent="0.25">
      <c r="A160" s="296">
        <v>203</v>
      </c>
      <c r="B160" s="296">
        <v>124754</v>
      </c>
      <c r="C160" s="296">
        <v>9353117</v>
      </c>
      <c r="D160" s="296" t="s">
        <v>643</v>
      </c>
      <c r="E160" s="415">
        <v>55</v>
      </c>
      <c r="F160" s="415">
        <v>40</v>
      </c>
      <c r="G160" s="415">
        <v>644.40744254182653</v>
      </c>
    </row>
    <row r="161" spans="1:7" ht="15" x14ac:dyDescent="0.25">
      <c r="A161" s="296">
        <v>217</v>
      </c>
      <c r="B161" s="296">
        <v>124755</v>
      </c>
      <c r="C161" s="296">
        <v>9353121</v>
      </c>
      <c r="D161" s="296" t="s">
        <v>272</v>
      </c>
      <c r="E161" s="415">
        <v>109</v>
      </c>
      <c r="F161" s="415">
        <v>120</v>
      </c>
      <c r="G161" s="415">
        <v>1929.0541841944341</v>
      </c>
    </row>
    <row r="162" spans="1:7" ht="15" x14ac:dyDescent="0.25">
      <c r="A162" s="296">
        <v>496</v>
      </c>
      <c r="B162" s="296">
        <v>124756</v>
      </c>
      <c r="C162" s="296">
        <v>9353123</v>
      </c>
      <c r="D162" s="296" t="s">
        <v>642</v>
      </c>
      <c r="E162" s="415">
        <v>195</v>
      </c>
      <c r="F162" s="415">
        <v>193</v>
      </c>
      <c r="G162" s="415">
        <v>2969.5557651836643</v>
      </c>
    </row>
    <row r="163" spans="1:7" ht="15" x14ac:dyDescent="0.25">
      <c r="A163" s="296">
        <v>507</v>
      </c>
      <c r="B163" s="296">
        <v>124757</v>
      </c>
      <c r="C163" s="296">
        <v>9353124</v>
      </c>
      <c r="D163" s="296" t="s">
        <v>449</v>
      </c>
      <c r="E163" s="415">
        <v>211</v>
      </c>
      <c r="F163" s="415">
        <v>224</v>
      </c>
      <c r="G163" s="415">
        <v>4021.1701510821354</v>
      </c>
    </row>
    <row r="164" spans="1:7" ht="15" x14ac:dyDescent="0.25">
      <c r="A164" s="296">
        <v>17</v>
      </c>
      <c r="B164" s="296">
        <v>124758</v>
      </c>
      <c r="C164" s="296">
        <v>9353125</v>
      </c>
      <c r="D164" s="296" t="s">
        <v>641</v>
      </c>
      <c r="E164" s="415">
        <v>180</v>
      </c>
      <c r="F164" s="415">
        <v>172</v>
      </c>
      <c r="G164" s="415">
        <v>2642.528301743926</v>
      </c>
    </row>
    <row r="165" spans="1:7" ht="15" x14ac:dyDescent="0.25">
      <c r="A165" s="296">
        <v>481</v>
      </c>
      <c r="B165" s="296">
        <v>124761</v>
      </c>
      <c r="C165" s="296">
        <v>9353305</v>
      </c>
      <c r="D165" s="296" t="s">
        <v>640</v>
      </c>
      <c r="E165" s="415">
        <v>195</v>
      </c>
      <c r="F165" s="415">
        <v>203</v>
      </c>
      <c r="G165" s="415">
        <v>3452.3012672846994</v>
      </c>
    </row>
    <row r="166" spans="1:7" ht="15" x14ac:dyDescent="0.25">
      <c r="A166" s="296">
        <v>421</v>
      </c>
      <c r="B166" s="296">
        <v>124762</v>
      </c>
      <c r="C166" s="296">
        <v>9353308</v>
      </c>
      <c r="D166" s="296" t="s">
        <v>639</v>
      </c>
      <c r="E166" s="415">
        <v>270</v>
      </c>
      <c r="F166" s="415">
        <v>258.5</v>
      </c>
      <c r="G166" s="415">
        <v>4186.9399432805885</v>
      </c>
    </row>
    <row r="167" spans="1:7" ht="15" x14ac:dyDescent="0.25">
      <c r="A167" s="296">
        <v>509</v>
      </c>
      <c r="B167" s="296">
        <v>124763</v>
      </c>
      <c r="C167" s="296">
        <v>9353310</v>
      </c>
      <c r="D167" s="296" t="s">
        <v>638</v>
      </c>
      <c r="E167" s="415">
        <v>135</v>
      </c>
      <c r="F167" s="415">
        <v>138</v>
      </c>
      <c r="G167" s="415">
        <v>2333.0533112833732</v>
      </c>
    </row>
    <row r="168" spans="1:7" ht="15" x14ac:dyDescent="0.25">
      <c r="A168" s="296">
        <v>420</v>
      </c>
      <c r="B168" s="296">
        <v>124764</v>
      </c>
      <c r="C168" s="296">
        <v>9353311</v>
      </c>
      <c r="D168" s="296" t="s">
        <v>637</v>
      </c>
      <c r="E168" s="415">
        <v>389</v>
      </c>
      <c r="F168" s="415">
        <v>380.42</v>
      </c>
      <c r="G168" s="415">
        <v>6220.4939293430307</v>
      </c>
    </row>
    <row r="169" spans="1:7" ht="15" x14ac:dyDescent="0.25">
      <c r="A169" s="296">
        <v>455</v>
      </c>
      <c r="B169" s="296">
        <v>124769</v>
      </c>
      <c r="C169" s="296">
        <v>9353320</v>
      </c>
      <c r="D169" s="296" t="s">
        <v>552</v>
      </c>
      <c r="E169" s="415">
        <v>311</v>
      </c>
      <c r="F169" s="415">
        <v>298</v>
      </c>
      <c r="G169" s="415">
        <v>4881.1205700050659</v>
      </c>
    </row>
    <row r="170" spans="1:7" ht="15" x14ac:dyDescent="0.25">
      <c r="A170" s="296">
        <v>432</v>
      </c>
      <c r="B170" s="296">
        <v>124770</v>
      </c>
      <c r="C170" s="296">
        <v>9353322</v>
      </c>
      <c r="D170" s="296" t="s">
        <v>636</v>
      </c>
      <c r="E170" s="415">
        <v>78</v>
      </c>
      <c r="F170" s="415">
        <v>83</v>
      </c>
      <c r="G170" s="415">
        <v>1446.4774929010598</v>
      </c>
    </row>
    <row r="171" spans="1:7" ht="15" x14ac:dyDescent="0.25">
      <c r="A171" s="296">
        <v>31</v>
      </c>
      <c r="B171" s="296">
        <v>124771</v>
      </c>
      <c r="C171" s="296">
        <v>9353323</v>
      </c>
      <c r="D171" s="296" t="s">
        <v>635</v>
      </c>
      <c r="E171" s="415">
        <v>184</v>
      </c>
      <c r="F171" s="415">
        <v>188</v>
      </c>
      <c r="G171" s="415">
        <v>2936.6936779770062</v>
      </c>
    </row>
    <row r="172" spans="1:7" ht="15" x14ac:dyDescent="0.25">
      <c r="A172" s="296">
        <v>101</v>
      </c>
      <c r="B172" s="296">
        <v>124772</v>
      </c>
      <c r="C172" s="296">
        <v>9353327</v>
      </c>
      <c r="D172" s="296" t="s">
        <v>634</v>
      </c>
      <c r="E172" s="415">
        <v>177</v>
      </c>
      <c r="F172" s="415">
        <v>175</v>
      </c>
      <c r="G172" s="415">
        <v>2668.2795601064504</v>
      </c>
    </row>
    <row r="173" spans="1:7" ht="15" x14ac:dyDescent="0.25">
      <c r="A173" s="296">
        <v>25</v>
      </c>
      <c r="B173" s="296">
        <v>124774</v>
      </c>
      <c r="C173" s="296">
        <v>9353329</v>
      </c>
      <c r="D173" s="296" t="s">
        <v>633</v>
      </c>
      <c r="E173" s="415">
        <v>198</v>
      </c>
      <c r="F173" s="415">
        <v>199</v>
      </c>
      <c r="G173" s="415">
        <v>2983.5542606562954</v>
      </c>
    </row>
    <row r="174" spans="1:7" ht="15" x14ac:dyDescent="0.25">
      <c r="A174" s="296">
        <v>35</v>
      </c>
      <c r="B174" s="296">
        <v>124775</v>
      </c>
      <c r="C174" s="296">
        <v>9353330</v>
      </c>
      <c r="D174" s="296" t="s">
        <v>632</v>
      </c>
      <c r="E174" s="415">
        <v>300</v>
      </c>
      <c r="F174" s="415">
        <v>308</v>
      </c>
      <c r="G174" s="415">
        <v>4702.0298751156661</v>
      </c>
    </row>
    <row r="175" spans="1:7" ht="15" x14ac:dyDescent="0.25">
      <c r="A175" s="296">
        <v>56</v>
      </c>
      <c r="B175" s="296">
        <v>124776</v>
      </c>
      <c r="C175" s="296">
        <v>9353331</v>
      </c>
      <c r="D175" s="296" t="s">
        <v>631</v>
      </c>
      <c r="E175" s="415">
        <v>85</v>
      </c>
      <c r="F175" s="415">
        <v>72</v>
      </c>
      <c r="G175" s="415">
        <v>1006.7831383067005</v>
      </c>
    </row>
    <row r="176" spans="1:7" ht="15" x14ac:dyDescent="0.25">
      <c r="A176" s="296">
        <v>317</v>
      </c>
      <c r="B176" s="296">
        <v>124777</v>
      </c>
      <c r="C176" s="296">
        <v>9353332</v>
      </c>
      <c r="D176" s="296" t="s">
        <v>334</v>
      </c>
      <c r="E176" s="415">
        <v>62</v>
      </c>
      <c r="F176" s="415">
        <v>60</v>
      </c>
      <c r="G176" s="415">
        <v>645.58076290452732</v>
      </c>
    </row>
    <row r="177" spans="1:7" ht="15" x14ac:dyDescent="0.25">
      <c r="A177" s="296">
        <v>284</v>
      </c>
      <c r="B177" s="296">
        <v>124781</v>
      </c>
      <c r="C177" s="296">
        <v>9353337</v>
      </c>
      <c r="D177" s="296" t="s">
        <v>630</v>
      </c>
      <c r="E177" s="415">
        <v>211</v>
      </c>
      <c r="F177" s="415">
        <v>210</v>
      </c>
      <c r="G177" s="415">
        <v>3198.4174804855697</v>
      </c>
    </row>
    <row r="178" spans="1:7" ht="15" x14ac:dyDescent="0.25">
      <c r="A178" s="296">
        <v>285</v>
      </c>
      <c r="B178" s="296">
        <v>124782</v>
      </c>
      <c r="C178" s="296">
        <v>9353338</v>
      </c>
      <c r="D178" s="296" t="s">
        <v>629</v>
      </c>
      <c r="E178" s="415">
        <v>328</v>
      </c>
      <c r="F178" s="415">
        <v>301</v>
      </c>
      <c r="G178" s="415">
        <v>4890.3112679279711</v>
      </c>
    </row>
    <row r="179" spans="1:7" ht="15" x14ac:dyDescent="0.25">
      <c r="A179" s="296">
        <v>288</v>
      </c>
      <c r="B179" s="296">
        <v>124783</v>
      </c>
      <c r="C179" s="296">
        <v>9353339</v>
      </c>
      <c r="D179" s="296" t="s">
        <v>628</v>
      </c>
      <c r="E179" s="415">
        <v>415</v>
      </c>
      <c r="F179" s="415">
        <v>417</v>
      </c>
      <c r="G179" s="415">
        <v>8334.851679483203</v>
      </c>
    </row>
    <row r="180" spans="1:7" ht="15" x14ac:dyDescent="0.25">
      <c r="A180" s="296">
        <v>289</v>
      </c>
      <c r="B180" s="296">
        <v>124784</v>
      </c>
      <c r="C180" s="296">
        <v>9353340</v>
      </c>
      <c r="D180" s="296" t="s">
        <v>627</v>
      </c>
      <c r="E180" s="415">
        <v>212</v>
      </c>
      <c r="F180" s="415">
        <v>209</v>
      </c>
      <c r="G180" s="415">
        <v>3358.5260706490672</v>
      </c>
    </row>
    <row r="181" spans="1:7" ht="15" x14ac:dyDescent="0.25">
      <c r="A181" s="296">
        <v>291</v>
      </c>
      <c r="B181" s="296">
        <v>124785</v>
      </c>
      <c r="C181" s="296">
        <v>9353341</v>
      </c>
      <c r="D181" s="296" t="s">
        <v>626</v>
      </c>
      <c r="E181" s="415">
        <v>212</v>
      </c>
      <c r="F181" s="415">
        <v>217</v>
      </c>
      <c r="G181" s="415">
        <v>4142.4488348060249</v>
      </c>
    </row>
    <row r="182" spans="1:7" ht="15" x14ac:dyDescent="0.25">
      <c r="A182" s="296">
        <v>287</v>
      </c>
      <c r="B182" s="296">
        <v>124786</v>
      </c>
      <c r="C182" s="296">
        <v>9353342</v>
      </c>
      <c r="D182" s="296" t="s">
        <v>625</v>
      </c>
      <c r="E182" s="415">
        <v>215</v>
      </c>
      <c r="F182" s="415">
        <v>213</v>
      </c>
      <c r="G182" s="415">
        <v>3961.4018928043497</v>
      </c>
    </row>
    <row r="183" spans="1:7" ht="15" x14ac:dyDescent="0.25">
      <c r="A183" s="296">
        <v>425</v>
      </c>
      <c r="B183" s="296">
        <v>134362</v>
      </c>
      <c r="C183" s="296">
        <v>9353343</v>
      </c>
      <c r="D183" s="296" t="s">
        <v>624</v>
      </c>
      <c r="E183" s="415">
        <v>395</v>
      </c>
      <c r="F183" s="415">
        <v>366</v>
      </c>
      <c r="G183" s="415">
        <v>6292.0686154740224</v>
      </c>
    </row>
    <row r="184" spans="1:7" ht="15" x14ac:dyDescent="0.25">
      <c r="A184" s="296">
        <v>320</v>
      </c>
      <c r="B184" s="296">
        <v>134882</v>
      </c>
      <c r="C184" s="296">
        <v>9353346</v>
      </c>
      <c r="D184" s="296" t="s">
        <v>623</v>
      </c>
      <c r="E184" s="415">
        <v>255</v>
      </c>
      <c r="F184" s="415">
        <v>239</v>
      </c>
      <c r="G184" s="415">
        <v>3648.1206396294469</v>
      </c>
    </row>
    <row r="185" spans="1:7" ht="15" x14ac:dyDescent="0.25">
      <c r="A185" s="296">
        <v>560</v>
      </c>
      <c r="B185" s="296">
        <v>124802</v>
      </c>
      <c r="C185" s="296">
        <v>9354024</v>
      </c>
      <c r="D185" s="296" t="s">
        <v>622</v>
      </c>
      <c r="E185" s="415">
        <v>1512</v>
      </c>
      <c r="F185" s="415">
        <v>1576</v>
      </c>
      <c r="G185" s="415">
        <v>36827.223890586836</v>
      </c>
    </row>
    <row r="186" spans="1:7" ht="15" x14ac:dyDescent="0.25">
      <c r="A186" s="296">
        <v>558</v>
      </c>
      <c r="B186" s="296">
        <v>124818</v>
      </c>
      <c r="C186" s="296">
        <v>9354057</v>
      </c>
      <c r="D186" s="296" t="s">
        <v>473</v>
      </c>
      <c r="E186" s="415">
        <v>765</v>
      </c>
      <c r="F186" s="415">
        <v>781</v>
      </c>
      <c r="G186" s="415">
        <v>19442.708854601216</v>
      </c>
    </row>
    <row r="187" spans="1:7" ht="15" x14ac:dyDescent="0.25">
      <c r="A187" s="296">
        <v>370</v>
      </c>
      <c r="B187" s="296">
        <v>124840</v>
      </c>
      <c r="C187" s="296">
        <v>9354090</v>
      </c>
      <c r="D187" s="296" t="s">
        <v>360</v>
      </c>
      <c r="E187" s="415">
        <v>1198</v>
      </c>
      <c r="F187" s="415">
        <v>1172</v>
      </c>
      <c r="G187" s="415">
        <v>28101.450811584182</v>
      </c>
    </row>
    <row r="188" spans="1:7" ht="15" x14ac:dyDescent="0.25">
      <c r="A188" s="296">
        <v>356</v>
      </c>
      <c r="B188" s="296">
        <v>124846</v>
      </c>
      <c r="C188" s="296">
        <v>9354096</v>
      </c>
      <c r="D188" s="296" t="s">
        <v>354</v>
      </c>
      <c r="E188" s="415">
        <v>683</v>
      </c>
      <c r="F188" s="415">
        <v>679</v>
      </c>
      <c r="G188" s="415">
        <v>16261.902481434692</v>
      </c>
    </row>
    <row r="189" spans="1:7" ht="15" x14ac:dyDescent="0.25">
      <c r="A189" s="296">
        <v>552</v>
      </c>
      <c r="B189" s="296">
        <v>124856</v>
      </c>
      <c r="C189" s="296">
        <v>9354500</v>
      </c>
      <c r="D189" s="296" t="s">
        <v>621</v>
      </c>
      <c r="E189" s="415">
        <v>1260</v>
      </c>
      <c r="F189" s="415">
        <v>1178.58</v>
      </c>
      <c r="G189" s="415">
        <v>28035.874139329677</v>
      </c>
    </row>
    <row r="190" spans="1:7" ht="15" x14ac:dyDescent="0.25">
      <c r="A190" s="296">
        <v>553</v>
      </c>
      <c r="B190" s="296">
        <v>124861</v>
      </c>
      <c r="C190" s="296">
        <v>9354600</v>
      </c>
      <c r="D190" s="296" t="s">
        <v>620</v>
      </c>
      <c r="E190" s="415">
        <v>705</v>
      </c>
      <c r="F190" s="415">
        <v>658.92000000000007</v>
      </c>
      <c r="G190" s="415">
        <v>15552.686206950788</v>
      </c>
    </row>
    <row r="191" spans="1:7" ht="15" x14ac:dyDescent="0.25">
      <c r="A191" s="296">
        <v>157</v>
      </c>
      <c r="B191" s="296">
        <v>136438</v>
      </c>
      <c r="C191" s="296">
        <v>9354605</v>
      </c>
      <c r="D191" s="296" t="s">
        <v>619</v>
      </c>
      <c r="E191" s="415">
        <v>897</v>
      </c>
      <c r="F191" s="415">
        <v>897</v>
      </c>
      <c r="G191" s="415">
        <v>23149.896373999309</v>
      </c>
    </row>
    <row r="192" spans="1:7" ht="15" x14ac:dyDescent="0.25">
      <c r="A192" s="296">
        <v>233</v>
      </c>
      <c r="B192" s="296">
        <v>138117</v>
      </c>
      <c r="C192" s="296">
        <v>9352000</v>
      </c>
      <c r="D192" s="296" t="s">
        <v>618</v>
      </c>
      <c r="E192" s="415">
        <v>166</v>
      </c>
      <c r="F192" s="415">
        <v>157</v>
      </c>
      <c r="G192" s="415">
        <v>2998.819708887137</v>
      </c>
    </row>
    <row r="193" spans="1:7" ht="15" x14ac:dyDescent="0.25">
      <c r="A193" s="296">
        <v>262</v>
      </c>
      <c r="B193" s="296">
        <v>139803</v>
      </c>
      <c r="C193" s="296">
        <v>9352001</v>
      </c>
      <c r="D193" s="296" t="s">
        <v>526</v>
      </c>
      <c r="E193" s="415">
        <v>615</v>
      </c>
      <c r="F193" s="415">
        <v>588</v>
      </c>
      <c r="G193" s="415">
        <v>11213.784835942162</v>
      </c>
    </row>
    <row r="194" spans="1:7" ht="15" x14ac:dyDescent="0.25">
      <c r="A194" s="296">
        <v>411</v>
      </c>
      <c r="B194" s="296">
        <v>136316</v>
      </c>
      <c r="C194" s="296">
        <v>9352003</v>
      </c>
      <c r="D194" s="296" t="s">
        <v>375</v>
      </c>
      <c r="E194" s="415">
        <v>326</v>
      </c>
      <c r="F194" s="415">
        <v>313</v>
      </c>
      <c r="G194" s="415">
        <v>4931.944728783048</v>
      </c>
    </row>
    <row r="195" spans="1:7" ht="15" x14ac:dyDescent="0.25">
      <c r="A195" s="296">
        <v>73</v>
      </c>
      <c r="B195" s="296">
        <v>139804</v>
      </c>
      <c r="C195" s="296">
        <v>9352006</v>
      </c>
      <c r="D195" s="296" t="s">
        <v>529</v>
      </c>
      <c r="E195" s="415">
        <v>203</v>
      </c>
      <c r="F195" s="415">
        <v>195</v>
      </c>
      <c r="G195" s="415">
        <v>3976.5154992655794</v>
      </c>
    </row>
    <row r="196" spans="1:7" ht="15" x14ac:dyDescent="0.25">
      <c r="A196" s="296">
        <v>453</v>
      </c>
      <c r="B196" s="296">
        <v>140044</v>
      </c>
      <c r="C196" s="296">
        <v>9352010</v>
      </c>
      <c r="D196" s="296" t="s">
        <v>617</v>
      </c>
      <c r="E196" s="415">
        <v>413</v>
      </c>
      <c r="F196" s="415">
        <v>385</v>
      </c>
      <c r="G196" s="415">
        <v>6535.4913487577824</v>
      </c>
    </row>
    <row r="197" spans="1:7" ht="15" x14ac:dyDescent="0.25">
      <c r="A197" s="296">
        <v>61</v>
      </c>
      <c r="B197" s="296">
        <v>140573</v>
      </c>
      <c r="C197" s="296">
        <v>9352014</v>
      </c>
      <c r="D197" s="296" t="s">
        <v>616</v>
      </c>
      <c r="E197" s="415">
        <v>362</v>
      </c>
      <c r="F197" s="415">
        <v>317</v>
      </c>
      <c r="G197" s="415">
        <v>6843.9709052386343</v>
      </c>
    </row>
    <row r="198" spans="1:7" ht="15" x14ac:dyDescent="0.25">
      <c r="A198" s="296">
        <v>292</v>
      </c>
      <c r="B198" s="296">
        <v>140822</v>
      </c>
      <c r="C198" s="296">
        <v>9352017</v>
      </c>
      <c r="D198" s="296" t="s">
        <v>319</v>
      </c>
      <c r="E198" s="415">
        <v>622</v>
      </c>
      <c r="F198" s="415">
        <v>619</v>
      </c>
      <c r="G198" s="415">
        <v>10065.666312588668</v>
      </c>
    </row>
    <row r="199" spans="1:7" ht="15" x14ac:dyDescent="0.25">
      <c r="A199" s="296">
        <v>484</v>
      </c>
      <c r="B199" s="296">
        <v>142993</v>
      </c>
      <c r="C199" s="296">
        <v>9352022</v>
      </c>
      <c r="D199" s="296" t="s">
        <v>615</v>
      </c>
      <c r="E199" s="415">
        <v>231</v>
      </c>
      <c r="F199" s="415">
        <v>220</v>
      </c>
      <c r="G199" s="415">
        <v>3643.6155185185562</v>
      </c>
    </row>
    <row r="200" spans="1:7" ht="15" x14ac:dyDescent="0.25">
      <c r="A200" s="296">
        <v>77</v>
      </c>
      <c r="B200" s="296">
        <v>140823</v>
      </c>
      <c r="C200" s="296">
        <v>9352025</v>
      </c>
      <c r="D200" s="296" t="s">
        <v>219</v>
      </c>
      <c r="E200" s="415">
        <v>308</v>
      </c>
      <c r="F200" s="415">
        <v>288</v>
      </c>
      <c r="G200" s="415">
        <v>5164.685102045536</v>
      </c>
    </row>
    <row r="201" spans="1:7" ht="15" x14ac:dyDescent="0.25">
      <c r="A201" s="296">
        <v>267</v>
      </c>
      <c r="B201" s="296">
        <v>140887</v>
      </c>
      <c r="C201" s="296">
        <v>9352027</v>
      </c>
      <c r="D201" s="296" t="s">
        <v>614</v>
      </c>
      <c r="E201" s="415">
        <v>524</v>
      </c>
      <c r="F201" s="415">
        <v>506</v>
      </c>
      <c r="G201" s="415">
        <v>11328.051901493651</v>
      </c>
    </row>
    <row r="202" spans="1:7" ht="15" x14ac:dyDescent="0.25">
      <c r="A202" s="296">
        <v>423</v>
      </c>
      <c r="B202" s="296">
        <v>140998</v>
      </c>
      <c r="C202" s="296">
        <v>9352029</v>
      </c>
      <c r="D202" s="296" t="s">
        <v>385</v>
      </c>
      <c r="E202" s="415">
        <v>228</v>
      </c>
      <c r="F202" s="415">
        <v>229</v>
      </c>
      <c r="G202" s="415">
        <v>4132.3969311746996</v>
      </c>
    </row>
    <row r="203" spans="1:7" ht="15" x14ac:dyDescent="0.25">
      <c r="A203" s="296">
        <v>521</v>
      </c>
      <c r="B203" s="296">
        <v>142995</v>
      </c>
      <c r="C203" s="296">
        <v>9352030</v>
      </c>
      <c r="D203" s="296" t="s">
        <v>613</v>
      </c>
      <c r="E203" s="415">
        <v>144</v>
      </c>
      <c r="F203" s="415">
        <v>134</v>
      </c>
      <c r="G203" s="415">
        <v>2175.7920284818774</v>
      </c>
    </row>
    <row r="204" spans="1:7" ht="15" x14ac:dyDescent="0.25">
      <c r="A204" s="296">
        <v>522</v>
      </c>
      <c r="B204" s="296">
        <v>142566</v>
      </c>
      <c r="C204" s="296">
        <v>9352031</v>
      </c>
      <c r="D204" s="296" t="s">
        <v>612</v>
      </c>
      <c r="E204" s="415">
        <v>169</v>
      </c>
      <c r="F204" s="415">
        <v>166</v>
      </c>
      <c r="G204" s="415">
        <v>2628.5847402125878</v>
      </c>
    </row>
    <row r="205" spans="1:7" ht="15" x14ac:dyDescent="0.25">
      <c r="A205" s="296">
        <v>454</v>
      </c>
      <c r="B205" s="296">
        <v>138161</v>
      </c>
      <c r="C205" s="296">
        <v>9352036</v>
      </c>
      <c r="D205" s="296" t="s">
        <v>611</v>
      </c>
      <c r="E205" s="415">
        <v>414</v>
      </c>
      <c r="F205" s="415">
        <v>414</v>
      </c>
      <c r="G205" s="415">
        <v>6998.1552024287739</v>
      </c>
    </row>
    <row r="206" spans="1:7" ht="15" x14ac:dyDescent="0.25">
      <c r="A206" s="296">
        <v>450</v>
      </c>
      <c r="B206" s="296">
        <v>141546</v>
      </c>
      <c r="C206" s="296">
        <v>9352040</v>
      </c>
      <c r="D206" s="296" t="s">
        <v>610</v>
      </c>
      <c r="E206" s="415">
        <v>393</v>
      </c>
      <c r="F206" s="415">
        <v>392</v>
      </c>
      <c r="G206" s="415">
        <v>6641.1627752180984</v>
      </c>
    </row>
    <row r="207" spans="1:7" ht="15" x14ac:dyDescent="0.25">
      <c r="A207" s="296">
        <v>52</v>
      </c>
      <c r="B207" s="296">
        <v>141172</v>
      </c>
      <c r="C207" s="296">
        <v>9352043</v>
      </c>
      <c r="D207" s="296" t="s">
        <v>609</v>
      </c>
      <c r="E207" s="415">
        <v>211</v>
      </c>
      <c r="F207" s="415">
        <v>214</v>
      </c>
      <c r="G207" s="415">
        <v>3880.1409046246818</v>
      </c>
    </row>
    <row r="208" spans="1:7" ht="15" x14ac:dyDescent="0.25">
      <c r="A208" s="296">
        <v>447</v>
      </c>
      <c r="B208" s="296">
        <v>141371</v>
      </c>
      <c r="C208" s="296">
        <v>9352047</v>
      </c>
      <c r="D208" s="296" t="s">
        <v>608</v>
      </c>
      <c r="E208" s="415">
        <v>239</v>
      </c>
      <c r="F208" s="415">
        <v>243</v>
      </c>
      <c r="G208" s="415">
        <v>3886.0154508272813</v>
      </c>
    </row>
    <row r="209" spans="1:7" ht="15" x14ac:dyDescent="0.25">
      <c r="A209" s="296">
        <v>251</v>
      </c>
      <c r="B209" s="296">
        <v>141372</v>
      </c>
      <c r="C209" s="296">
        <v>9352048</v>
      </c>
      <c r="D209" s="296" t="s">
        <v>295</v>
      </c>
      <c r="E209" s="415">
        <v>242</v>
      </c>
      <c r="F209" s="415">
        <v>217</v>
      </c>
      <c r="G209" s="415">
        <v>4010.9917243634409</v>
      </c>
    </row>
    <row r="210" spans="1:7" ht="15" x14ac:dyDescent="0.25">
      <c r="A210" s="296">
        <v>252</v>
      </c>
      <c r="B210" s="296">
        <v>141373</v>
      </c>
      <c r="C210" s="296">
        <v>9352050</v>
      </c>
      <c r="D210" s="296" t="s">
        <v>607</v>
      </c>
      <c r="E210" s="415">
        <v>273</v>
      </c>
      <c r="F210" s="415">
        <v>264</v>
      </c>
      <c r="G210" s="415">
        <v>5156.5228331042226</v>
      </c>
    </row>
    <row r="211" spans="1:7" ht="15" x14ac:dyDescent="0.25">
      <c r="A211" s="296">
        <v>440</v>
      </c>
      <c r="B211" s="296">
        <v>141406</v>
      </c>
      <c r="C211" s="296">
        <v>9352051</v>
      </c>
      <c r="D211" s="296" t="s">
        <v>606</v>
      </c>
      <c r="E211" s="415">
        <v>194</v>
      </c>
      <c r="F211" s="415">
        <v>150</v>
      </c>
      <c r="G211" s="415">
        <v>2463.1805527456131</v>
      </c>
    </row>
    <row r="212" spans="1:7" ht="15" x14ac:dyDescent="0.25">
      <c r="A212" s="296">
        <v>92</v>
      </c>
      <c r="B212" s="296">
        <v>141702</v>
      </c>
      <c r="C212" s="296">
        <v>9352052</v>
      </c>
      <c r="D212" s="296" t="s">
        <v>233</v>
      </c>
      <c r="E212" s="415">
        <v>178</v>
      </c>
      <c r="F212" s="415">
        <v>165</v>
      </c>
      <c r="G212" s="415">
        <v>2611.1075641253146</v>
      </c>
    </row>
    <row r="213" spans="1:7" ht="15" x14ac:dyDescent="0.25">
      <c r="A213" s="296">
        <v>59</v>
      </c>
      <c r="B213" s="296">
        <v>141736</v>
      </c>
      <c r="C213" s="296">
        <v>9352053</v>
      </c>
      <c r="D213" s="296" t="s">
        <v>605</v>
      </c>
      <c r="E213" s="415">
        <v>402</v>
      </c>
      <c r="F213" s="415">
        <v>390</v>
      </c>
      <c r="G213" s="415">
        <v>7262.897340960767</v>
      </c>
    </row>
    <row r="214" spans="1:7" ht="15" x14ac:dyDescent="0.25">
      <c r="A214" s="296">
        <v>465</v>
      </c>
      <c r="B214" s="296">
        <v>139485</v>
      </c>
      <c r="C214" s="296">
        <v>9352054</v>
      </c>
      <c r="D214" s="296" t="s">
        <v>604</v>
      </c>
      <c r="E214" s="415">
        <v>207</v>
      </c>
      <c r="F214" s="415">
        <v>208</v>
      </c>
      <c r="G214" s="415">
        <v>3125.9212067063513</v>
      </c>
    </row>
    <row r="215" spans="1:7" ht="15" x14ac:dyDescent="0.25">
      <c r="A215" s="296">
        <v>63</v>
      </c>
      <c r="B215" s="296">
        <v>141983</v>
      </c>
      <c r="C215" s="296">
        <v>9352056</v>
      </c>
      <c r="D215" s="296" t="s">
        <v>603</v>
      </c>
      <c r="E215" s="415">
        <v>198</v>
      </c>
      <c r="F215" s="415">
        <v>198</v>
      </c>
      <c r="G215" s="415">
        <v>3871.9532529749426</v>
      </c>
    </row>
    <row r="216" spans="1:7" ht="15" x14ac:dyDescent="0.25">
      <c r="A216" s="296">
        <v>70</v>
      </c>
      <c r="B216" s="296">
        <v>141984</v>
      </c>
      <c r="C216" s="296">
        <v>9352057</v>
      </c>
      <c r="D216" s="296" t="s">
        <v>602</v>
      </c>
      <c r="E216" s="415">
        <v>402</v>
      </c>
      <c r="F216" s="415">
        <v>344</v>
      </c>
      <c r="G216" s="415">
        <v>7454.8333572924594</v>
      </c>
    </row>
    <row r="217" spans="1:7" ht="15" x14ac:dyDescent="0.25">
      <c r="A217" s="296">
        <v>295</v>
      </c>
      <c r="B217" s="296">
        <v>141985</v>
      </c>
      <c r="C217" s="296">
        <v>9352059</v>
      </c>
      <c r="D217" s="296" t="s">
        <v>601</v>
      </c>
      <c r="E217" s="415">
        <v>396</v>
      </c>
      <c r="F217" s="415">
        <v>403</v>
      </c>
      <c r="G217" s="415">
        <v>7602.0222438564997</v>
      </c>
    </row>
    <row r="218" spans="1:7" ht="15" x14ac:dyDescent="0.25">
      <c r="A218" s="296">
        <v>402</v>
      </c>
      <c r="B218" s="296">
        <v>143359</v>
      </c>
      <c r="C218" s="296">
        <v>9352060</v>
      </c>
      <c r="D218" s="296" t="s">
        <v>600</v>
      </c>
      <c r="E218" s="415">
        <v>163</v>
      </c>
      <c r="F218" s="415">
        <v>161</v>
      </c>
      <c r="G218" s="415">
        <v>2471.6006493580981</v>
      </c>
    </row>
    <row r="219" spans="1:7" ht="15" x14ac:dyDescent="0.25">
      <c r="A219" s="296">
        <v>6</v>
      </c>
      <c r="B219" s="296">
        <v>143492</v>
      </c>
      <c r="C219" s="296">
        <v>9352063</v>
      </c>
      <c r="D219" s="296" t="s">
        <v>599</v>
      </c>
      <c r="E219" s="415">
        <v>359</v>
      </c>
      <c r="F219" s="415">
        <v>345</v>
      </c>
      <c r="G219" s="415">
        <v>5633.6763208096654</v>
      </c>
    </row>
    <row r="220" spans="1:7" ht="15" x14ac:dyDescent="0.25">
      <c r="A220" s="296">
        <v>7</v>
      </c>
      <c r="B220" s="296">
        <v>143491</v>
      </c>
      <c r="C220" s="296">
        <v>9352064</v>
      </c>
      <c r="D220" s="296" t="s">
        <v>598</v>
      </c>
      <c r="E220" s="415">
        <v>60</v>
      </c>
      <c r="F220" s="415">
        <v>58</v>
      </c>
      <c r="G220" s="415">
        <v>949.64546352247135</v>
      </c>
    </row>
    <row r="221" spans="1:7" ht="15" x14ac:dyDescent="0.25">
      <c r="A221" s="296">
        <v>64</v>
      </c>
      <c r="B221" s="296">
        <v>142016</v>
      </c>
      <c r="C221" s="296">
        <v>9352065</v>
      </c>
      <c r="D221" s="296" t="s">
        <v>597</v>
      </c>
      <c r="E221" s="415">
        <v>407</v>
      </c>
      <c r="F221" s="415">
        <v>406</v>
      </c>
      <c r="G221" s="415">
        <v>8971.7243432769956</v>
      </c>
    </row>
    <row r="222" spans="1:7" ht="15" x14ac:dyDescent="0.25">
      <c r="A222" s="296">
        <v>30</v>
      </c>
      <c r="B222" s="296">
        <v>141550</v>
      </c>
      <c r="C222" s="296">
        <v>9352073</v>
      </c>
      <c r="D222" s="296" t="s">
        <v>596</v>
      </c>
      <c r="E222" s="415">
        <v>71</v>
      </c>
      <c r="F222" s="415">
        <v>66</v>
      </c>
      <c r="G222" s="415">
        <v>1007.1364699926202</v>
      </c>
    </row>
    <row r="223" spans="1:7" ht="15" x14ac:dyDescent="0.25">
      <c r="A223" s="296">
        <v>8</v>
      </c>
      <c r="B223" s="296">
        <v>142017</v>
      </c>
      <c r="C223" s="296">
        <v>9352078</v>
      </c>
      <c r="D223" s="296" t="s">
        <v>531</v>
      </c>
      <c r="E223" s="415">
        <v>245</v>
      </c>
      <c r="F223" s="415">
        <v>258</v>
      </c>
      <c r="G223" s="415">
        <v>4874.7025957906853</v>
      </c>
    </row>
    <row r="224" spans="1:7" ht="15" x14ac:dyDescent="0.25">
      <c r="A224" s="296">
        <v>45</v>
      </c>
      <c r="B224" s="296">
        <v>143074</v>
      </c>
      <c r="C224" s="296">
        <v>9352087</v>
      </c>
      <c r="D224" s="296" t="s">
        <v>595</v>
      </c>
      <c r="E224" s="415">
        <v>69</v>
      </c>
      <c r="F224" s="415">
        <v>74</v>
      </c>
      <c r="G224" s="415">
        <v>902.54210835349568</v>
      </c>
    </row>
    <row r="225" spans="1:7" ht="15" x14ac:dyDescent="0.25">
      <c r="A225" s="296">
        <v>312</v>
      </c>
      <c r="B225" s="296">
        <v>142018</v>
      </c>
      <c r="C225" s="296">
        <v>9352090</v>
      </c>
      <c r="D225" s="296" t="s">
        <v>594</v>
      </c>
      <c r="E225" s="415">
        <v>102</v>
      </c>
      <c r="F225" s="415">
        <v>77</v>
      </c>
      <c r="G225" s="415">
        <v>1233.3373158287857</v>
      </c>
    </row>
    <row r="226" spans="1:7" ht="15" x14ac:dyDescent="0.25">
      <c r="A226" s="296">
        <v>57</v>
      </c>
      <c r="B226" s="296">
        <v>141554</v>
      </c>
      <c r="C226" s="296">
        <v>9352091</v>
      </c>
      <c r="D226" s="296" t="s">
        <v>190</v>
      </c>
      <c r="E226" s="415">
        <v>278</v>
      </c>
      <c r="F226" s="415">
        <v>271</v>
      </c>
      <c r="G226" s="415">
        <v>4697.3225073592002</v>
      </c>
    </row>
    <row r="227" spans="1:7" ht="15" x14ac:dyDescent="0.25">
      <c r="A227" s="296">
        <v>81</v>
      </c>
      <c r="B227" s="296">
        <v>143069</v>
      </c>
      <c r="C227" s="296">
        <v>9352096</v>
      </c>
      <c r="D227" s="296" t="s">
        <v>593</v>
      </c>
      <c r="E227" s="415">
        <v>51</v>
      </c>
      <c r="F227" s="415">
        <v>40</v>
      </c>
      <c r="G227" s="415">
        <v>478.95548345141077</v>
      </c>
    </row>
    <row r="228" spans="1:7" ht="15" x14ac:dyDescent="0.25">
      <c r="A228" s="296">
        <v>471</v>
      </c>
      <c r="B228" s="296">
        <v>143361</v>
      </c>
      <c r="C228" s="296">
        <v>9352097</v>
      </c>
      <c r="D228" s="296" t="s">
        <v>592</v>
      </c>
      <c r="E228" s="415">
        <v>97</v>
      </c>
      <c r="F228" s="415">
        <v>101</v>
      </c>
      <c r="G228" s="415">
        <v>1595.1160382873709</v>
      </c>
    </row>
    <row r="229" spans="1:7" ht="15" x14ac:dyDescent="0.25">
      <c r="A229" s="296">
        <v>511</v>
      </c>
      <c r="B229" s="296">
        <v>142026</v>
      </c>
      <c r="C229" s="296">
        <v>9352099</v>
      </c>
      <c r="D229" s="296" t="s">
        <v>591</v>
      </c>
      <c r="E229" s="415">
        <v>229</v>
      </c>
      <c r="F229" s="415">
        <v>258</v>
      </c>
      <c r="G229" s="415">
        <v>4673.28302681888</v>
      </c>
    </row>
    <row r="230" spans="1:7" ht="15" x14ac:dyDescent="0.25">
      <c r="A230" s="296">
        <v>474</v>
      </c>
      <c r="B230" s="296">
        <v>142027</v>
      </c>
      <c r="C230" s="296">
        <v>9352103</v>
      </c>
      <c r="D230" s="296" t="s">
        <v>590</v>
      </c>
      <c r="E230" s="415">
        <v>429</v>
      </c>
      <c r="F230" s="415">
        <v>402</v>
      </c>
      <c r="G230" s="415">
        <v>7374.9967291954008</v>
      </c>
    </row>
    <row r="231" spans="1:7" ht="15" x14ac:dyDescent="0.25">
      <c r="A231" s="296">
        <v>62</v>
      </c>
      <c r="B231" s="296">
        <v>142187</v>
      </c>
      <c r="C231" s="296">
        <v>9352104</v>
      </c>
      <c r="D231" s="296" t="s">
        <v>589</v>
      </c>
      <c r="E231" s="415">
        <v>307</v>
      </c>
      <c r="F231" s="415">
        <v>304</v>
      </c>
      <c r="G231" s="415">
        <v>5384.5949223973003</v>
      </c>
    </row>
    <row r="232" spans="1:7" ht="15" x14ac:dyDescent="0.25">
      <c r="A232" s="296">
        <v>60</v>
      </c>
      <c r="B232" s="296">
        <v>142580</v>
      </c>
      <c r="C232" s="296">
        <v>9352113</v>
      </c>
      <c r="D232" s="296" t="s">
        <v>588</v>
      </c>
      <c r="E232" s="415">
        <v>367</v>
      </c>
      <c r="F232" s="415">
        <v>380</v>
      </c>
      <c r="G232" s="415">
        <v>7042.3192158224756</v>
      </c>
    </row>
    <row r="233" spans="1:7" ht="15" x14ac:dyDescent="0.25">
      <c r="A233" s="296">
        <v>16</v>
      </c>
      <c r="B233" s="296">
        <v>142770</v>
      </c>
      <c r="C233" s="296">
        <v>9352116</v>
      </c>
      <c r="D233" s="296" t="s">
        <v>587</v>
      </c>
      <c r="E233" s="415">
        <v>88</v>
      </c>
      <c r="F233" s="415">
        <v>96</v>
      </c>
      <c r="G233" s="415">
        <v>1528.1131964233434</v>
      </c>
    </row>
    <row r="234" spans="1:7" ht="15" x14ac:dyDescent="0.25">
      <c r="A234" s="296">
        <v>9</v>
      </c>
      <c r="B234" s="296">
        <v>142786</v>
      </c>
      <c r="C234" s="296">
        <v>9352120</v>
      </c>
      <c r="D234" s="296" t="s">
        <v>133</v>
      </c>
      <c r="E234" s="415">
        <v>82</v>
      </c>
      <c r="F234" s="415">
        <v>90</v>
      </c>
      <c r="G234" s="415">
        <v>1484.7995478455357</v>
      </c>
    </row>
    <row r="235" spans="1:7" ht="15" x14ac:dyDescent="0.25">
      <c r="A235" s="296">
        <v>111</v>
      </c>
      <c r="B235" s="296">
        <v>141551</v>
      </c>
      <c r="C235" s="296">
        <v>9352123</v>
      </c>
      <c r="D235" s="296" t="s">
        <v>586</v>
      </c>
      <c r="E235" s="415">
        <v>153</v>
      </c>
      <c r="F235" s="415">
        <v>153</v>
      </c>
      <c r="G235" s="415">
        <v>2500.2695263577675</v>
      </c>
    </row>
    <row r="236" spans="1:7" ht="15" x14ac:dyDescent="0.25">
      <c r="A236" s="296">
        <v>67</v>
      </c>
      <c r="B236" s="296">
        <v>141640</v>
      </c>
      <c r="C236" s="296">
        <v>9352145</v>
      </c>
      <c r="D236" s="296" t="s">
        <v>206</v>
      </c>
      <c r="E236" s="415">
        <v>414</v>
      </c>
      <c r="F236" s="415">
        <v>410</v>
      </c>
      <c r="G236" s="415">
        <v>6999.2866149037318</v>
      </c>
    </row>
    <row r="237" spans="1:7" ht="15" x14ac:dyDescent="0.25">
      <c r="A237" s="296">
        <v>13</v>
      </c>
      <c r="B237" s="296">
        <v>143050</v>
      </c>
      <c r="C237" s="296">
        <v>9352150</v>
      </c>
      <c r="D237" s="296" t="s">
        <v>585</v>
      </c>
      <c r="E237" s="415">
        <v>85</v>
      </c>
      <c r="F237" s="415" t="s">
        <v>1334</v>
      </c>
      <c r="G237" s="415">
        <v>-825.29581951304999</v>
      </c>
    </row>
    <row r="238" spans="1:7" ht="15" x14ac:dyDescent="0.25">
      <c r="A238" s="296">
        <v>469</v>
      </c>
      <c r="B238" s="296">
        <v>143147</v>
      </c>
      <c r="C238" s="296">
        <v>9352155</v>
      </c>
      <c r="D238" s="296" t="s">
        <v>584</v>
      </c>
      <c r="E238" s="415">
        <v>168</v>
      </c>
      <c r="F238" s="415" t="s">
        <v>1334</v>
      </c>
      <c r="G238" s="415">
        <v>-598.27745950232872</v>
      </c>
    </row>
    <row r="239" spans="1:7" ht="15" x14ac:dyDescent="0.25">
      <c r="A239" s="296">
        <v>283</v>
      </c>
      <c r="B239" s="296">
        <v>141819</v>
      </c>
      <c r="C239" s="296">
        <v>9352158</v>
      </c>
      <c r="D239" s="296" t="s">
        <v>312</v>
      </c>
      <c r="E239" s="415">
        <v>416</v>
      </c>
      <c r="F239" s="415">
        <v>412</v>
      </c>
      <c r="G239" s="415">
        <v>7341.4297388906425</v>
      </c>
    </row>
    <row r="240" spans="1:7" ht="15" x14ac:dyDescent="0.25">
      <c r="A240" s="296">
        <v>256</v>
      </c>
      <c r="B240" s="296">
        <v>141591</v>
      </c>
      <c r="C240" s="296">
        <v>9352159</v>
      </c>
      <c r="D240" s="296" t="s">
        <v>583</v>
      </c>
      <c r="E240" s="415">
        <v>415</v>
      </c>
      <c r="F240" s="415">
        <v>417</v>
      </c>
      <c r="G240" s="415">
        <v>7245.0655904890709</v>
      </c>
    </row>
    <row r="241" spans="1:7" ht="15" x14ac:dyDescent="0.25">
      <c r="A241" s="296">
        <v>303</v>
      </c>
      <c r="B241" s="296">
        <v>141849</v>
      </c>
      <c r="C241" s="296">
        <v>9352927</v>
      </c>
      <c r="D241" s="296" t="s">
        <v>325</v>
      </c>
      <c r="E241" s="415">
        <v>330</v>
      </c>
      <c r="F241" s="415">
        <v>317</v>
      </c>
      <c r="G241" s="415">
        <v>6992.5541288529157</v>
      </c>
    </row>
    <row r="242" spans="1:7" ht="15" x14ac:dyDescent="0.25">
      <c r="A242" s="296">
        <v>404</v>
      </c>
      <c r="B242" s="296">
        <v>143056</v>
      </c>
      <c r="C242" s="296">
        <v>9353002</v>
      </c>
      <c r="D242" s="296" t="s">
        <v>582</v>
      </c>
      <c r="E242" s="415">
        <v>63</v>
      </c>
      <c r="F242" s="415">
        <v>64</v>
      </c>
      <c r="G242" s="415">
        <v>1014.856520549402</v>
      </c>
    </row>
    <row r="243" spans="1:7" ht="15" x14ac:dyDescent="0.25">
      <c r="A243" s="296">
        <v>441</v>
      </c>
      <c r="B243" s="296">
        <v>142547</v>
      </c>
      <c r="C243" s="296">
        <v>9353025</v>
      </c>
      <c r="D243" s="296" t="s">
        <v>581</v>
      </c>
      <c r="E243" s="415">
        <v>197</v>
      </c>
      <c r="F243" s="415">
        <v>201</v>
      </c>
      <c r="G243" s="415">
        <v>3079.0259423025791</v>
      </c>
    </row>
    <row r="244" spans="1:7" ht="15" x14ac:dyDescent="0.25">
      <c r="A244" s="296">
        <v>492</v>
      </c>
      <c r="B244" s="296">
        <v>142554</v>
      </c>
      <c r="C244" s="296">
        <v>9353054</v>
      </c>
      <c r="D244" s="296" t="s">
        <v>580</v>
      </c>
      <c r="E244" s="415">
        <v>117</v>
      </c>
      <c r="F244" s="415">
        <v>127</v>
      </c>
      <c r="G244" s="415">
        <v>1983.0624855679494</v>
      </c>
    </row>
    <row r="245" spans="1:7" ht="15" x14ac:dyDescent="0.25">
      <c r="A245" s="296">
        <v>514</v>
      </c>
      <c r="B245" s="296">
        <v>142562</v>
      </c>
      <c r="C245" s="296">
        <v>9353062</v>
      </c>
      <c r="D245" s="296" t="s">
        <v>579</v>
      </c>
      <c r="E245" s="415">
        <v>196</v>
      </c>
      <c r="F245" s="415">
        <v>200</v>
      </c>
      <c r="G245" s="415">
        <v>3070.5471252822485</v>
      </c>
    </row>
    <row r="246" spans="1:7" ht="15" x14ac:dyDescent="0.25">
      <c r="A246" s="296">
        <v>316</v>
      </c>
      <c r="B246" s="296">
        <v>142994</v>
      </c>
      <c r="C246" s="296">
        <v>9353097</v>
      </c>
      <c r="D246" s="296" t="s">
        <v>578</v>
      </c>
      <c r="E246" s="415">
        <v>98</v>
      </c>
      <c r="F246" s="415">
        <v>96</v>
      </c>
      <c r="G246" s="415">
        <v>1603.9900133712647</v>
      </c>
    </row>
    <row r="247" spans="1:7" ht="15" x14ac:dyDescent="0.25">
      <c r="A247" s="296">
        <v>489</v>
      </c>
      <c r="B247" s="296">
        <v>143070</v>
      </c>
      <c r="C247" s="296">
        <v>9353098</v>
      </c>
      <c r="D247" s="296" t="s">
        <v>436</v>
      </c>
      <c r="E247" s="415">
        <v>66</v>
      </c>
      <c r="F247" s="415">
        <v>65</v>
      </c>
      <c r="G247" s="415">
        <v>1017.6832283025517</v>
      </c>
    </row>
    <row r="248" spans="1:7" ht="15" x14ac:dyDescent="0.25">
      <c r="A248" s="296">
        <v>86</v>
      </c>
      <c r="B248" s="296">
        <v>143071</v>
      </c>
      <c r="C248" s="296">
        <v>9353099</v>
      </c>
      <c r="D248" s="296" t="s">
        <v>229</v>
      </c>
      <c r="E248" s="415">
        <v>70</v>
      </c>
      <c r="F248" s="415">
        <v>68</v>
      </c>
      <c r="G248" s="415">
        <v>1063.9910954997081</v>
      </c>
    </row>
    <row r="249" spans="1:7" ht="15" x14ac:dyDescent="0.25">
      <c r="A249" s="296">
        <v>325</v>
      </c>
      <c r="B249" s="296">
        <v>142595</v>
      </c>
      <c r="C249" s="296">
        <v>9353115</v>
      </c>
      <c r="D249" s="296" t="s">
        <v>577</v>
      </c>
      <c r="E249" s="415">
        <v>101</v>
      </c>
      <c r="F249" s="415">
        <v>105</v>
      </c>
      <c r="G249" s="415">
        <v>1609.9867456744569</v>
      </c>
    </row>
    <row r="250" spans="1:7" ht="15" x14ac:dyDescent="0.25">
      <c r="A250" s="296">
        <v>38</v>
      </c>
      <c r="B250" s="296">
        <v>143065</v>
      </c>
      <c r="C250" s="296">
        <v>9353116</v>
      </c>
      <c r="D250" s="296" t="s">
        <v>576</v>
      </c>
      <c r="E250" s="415">
        <v>121</v>
      </c>
      <c r="F250" s="415">
        <v>109</v>
      </c>
      <c r="G250" s="415">
        <v>1634.5618552132951</v>
      </c>
    </row>
    <row r="251" spans="1:7" ht="15" x14ac:dyDescent="0.25">
      <c r="A251" s="296">
        <v>240</v>
      </c>
      <c r="B251" s="296">
        <v>142597</v>
      </c>
      <c r="C251" s="296">
        <v>9353302</v>
      </c>
      <c r="D251" s="296" t="s">
        <v>575</v>
      </c>
      <c r="E251" s="415">
        <v>150</v>
      </c>
      <c r="F251" s="415">
        <v>151</v>
      </c>
      <c r="G251" s="415">
        <v>2408.3894591182893</v>
      </c>
    </row>
    <row r="252" spans="1:7" ht="15" x14ac:dyDescent="0.25">
      <c r="A252" s="296">
        <v>437</v>
      </c>
      <c r="B252" s="296">
        <v>139149</v>
      </c>
      <c r="C252" s="296">
        <v>9353312</v>
      </c>
      <c r="D252" s="296" t="s">
        <v>574</v>
      </c>
      <c r="E252" s="415">
        <v>80</v>
      </c>
      <c r="F252" s="415">
        <v>80</v>
      </c>
      <c r="G252" s="415">
        <v>1152.0782147728678</v>
      </c>
    </row>
    <row r="253" spans="1:7" ht="15" x14ac:dyDescent="0.25">
      <c r="A253" s="296">
        <v>472</v>
      </c>
      <c r="B253" s="296">
        <v>137419</v>
      </c>
      <c r="C253" s="296">
        <v>9353314</v>
      </c>
      <c r="D253" s="296" t="s">
        <v>573</v>
      </c>
      <c r="E253" s="415">
        <v>420</v>
      </c>
      <c r="F253" s="415">
        <v>414</v>
      </c>
      <c r="G253" s="415">
        <v>6758.0892659466208</v>
      </c>
    </row>
    <row r="254" spans="1:7" ht="15" x14ac:dyDescent="0.25">
      <c r="A254" s="296">
        <v>487</v>
      </c>
      <c r="B254" s="296">
        <v>139448</v>
      </c>
      <c r="C254" s="296">
        <v>9353318</v>
      </c>
      <c r="D254" s="296" t="s">
        <v>572</v>
      </c>
      <c r="E254" s="415">
        <v>308</v>
      </c>
      <c r="F254" s="415">
        <v>292</v>
      </c>
      <c r="G254" s="415">
        <v>4678.3089269412712</v>
      </c>
    </row>
    <row r="255" spans="1:7" ht="15" x14ac:dyDescent="0.25">
      <c r="A255" s="296">
        <v>344</v>
      </c>
      <c r="B255" s="296">
        <v>142598</v>
      </c>
      <c r="C255" s="296">
        <v>9353328</v>
      </c>
      <c r="D255" s="296" t="s">
        <v>571</v>
      </c>
      <c r="E255" s="415">
        <v>207</v>
      </c>
      <c r="F255" s="415">
        <v>207</v>
      </c>
      <c r="G255" s="415">
        <v>3162.2447294422846</v>
      </c>
    </row>
    <row r="256" spans="1:7" ht="15" x14ac:dyDescent="0.25">
      <c r="A256" s="296">
        <v>72</v>
      </c>
      <c r="B256" s="296">
        <v>142806</v>
      </c>
      <c r="C256" s="296">
        <v>9353335</v>
      </c>
      <c r="D256" s="296" t="s">
        <v>570</v>
      </c>
      <c r="E256" s="415">
        <v>208</v>
      </c>
      <c r="F256" s="415">
        <v>205</v>
      </c>
      <c r="G256" s="415">
        <v>3670.7666621675494</v>
      </c>
    </row>
    <row r="257" spans="1:7" ht="15" x14ac:dyDescent="0.25">
      <c r="A257" s="296">
        <v>253</v>
      </c>
      <c r="B257" s="296">
        <v>141842</v>
      </c>
      <c r="C257" s="296">
        <v>9353344</v>
      </c>
      <c r="D257" s="296" t="s">
        <v>569</v>
      </c>
      <c r="E257" s="415">
        <v>380</v>
      </c>
      <c r="F257" s="415">
        <v>378</v>
      </c>
      <c r="G257" s="415">
        <v>8333.5091910469</v>
      </c>
    </row>
    <row r="258" spans="1:7" ht="15" x14ac:dyDescent="0.25">
      <c r="A258" s="296">
        <v>505</v>
      </c>
      <c r="B258" s="296">
        <v>143360</v>
      </c>
      <c r="C258" s="296">
        <v>9353345</v>
      </c>
      <c r="D258" s="296" t="s">
        <v>568</v>
      </c>
      <c r="E258" s="415">
        <v>446</v>
      </c>
      <c r="F258" s="415">
        <v>444</v>
      </c>
      <c r="G258" s="415">
        <v>6947.7047923029877</v>
      </c>
    </row>
    <row r="259" spans="1:7" ht="15" x14ac:dyDescent="0.25">
      <c r="A259" s="296">
        <v>527</v>
      </c>
      <c r="B259" s="296">
        <v>137179</v>
      </c>
      <c r="C259" s="296">
        <v>9354029</v>
      </c>
      <c r="D259" s="296" t="s">
        <v>460</v>
      </c>
      <c r="E259" s="415">
        <v>415</v>
      </c>
      <c r="F259" s="415">
        <v>365</v>
      </c>
      <c r="G259" s="415">
        <v>6869.4537658367299</v>
      </c>
    </row>
    <row r="260" spans="1:7" ht="15" x14ac:dyDescent="0.25">
      <c r="A260" s="296">
        <v>531</v>
      </c>
      <c r="B260" s="296">
        <v>137180</v>
      </c>
      <c r="C260" s="296">
        <v>9354030</v>
      </c>
      <c r="D260" s="296" t="s">
        <v>464</v>
      </c>
      <c r="E260" s="415">
        <v>487</v>
      </c>
      <c r="F260" s="415">
        <v>479</v>
      </c>
      <c r="G260" s="415">
        <v>9028.5255237399033</v>
      </c>
    </row>
    <row r="261" spans="1:7" ht="15" x14ac:dyDescent="0.25">
      <c r="A261" s="296">
        <v>551</v>
      </c>
      <c r="B261" s="296">
        <v>136990</v>
      </c>
      <c r="C261" s="296">
        <v>9354000</v>
      </c>
      <c r="D261" s="296" t="s">
        <v>466</v>
      </c>
      <c r="E261" s="415">
        <v>778</v>
      </c>
      <c r="F261" s="415">
        <v>756</v>
      </c>
      <c r="G261" s="415">
        <v>18657.452448117481</v>
      </c>
    </row>
    <row r="262" spans="1:7" ht="15" x14ac:dyDescent="0.25">
      <c r="A262" s="296">
        <v>990</v>
      </c>
      <c r="B262" s="296">
        <v>136757</v>
      </c>
      <c r="C262" s="296">
        <v>9354001</v>
      </c>
      <c r="D262" s="296" t="s">
        <v>477</v>
      </c>
      <c r="E262" s="415">
        <v>567</v>
      </c>
      <c r="F262" s="415">
        <v>553</v>
      </c>
      <c r="G262" s="415">
        <v>13073.243347674434</v>
      </c>
    </row>
    <row r="263" spans="1:7" ht="15" x14ac:dyDescent="0.25">
      <c r="A263" s="296">
        <v>170</v>
      </c>
      <c r="B263" s="296">
        <v>137134</v>
      </c>
      <c r="C263" s="296">
        <v>9354002</v>
      </c>
      <c r="D263" s="296" t="s">
        <v>263</v>
      </c>
      <c r="E263" s="415">
        <v>556</v>
      </c>
      <c r="F263" s="415">
        <v>550</v>
      </c>
      <c r="G263" s="415">
        <v>15814.872893580936</v>
      </c>
    </row>
    <row r="264" spans="1:7" ht="15" x14ac:dyDescent="0.25">
      <c r="A264" s="296">
        <v>350</v>
      </c>
      <c r="B264" s="296">
        <v>137321</v>
      </c>
      <c r="C264" s="296">
        <v>9354003</v>
      </c>
      <c r="D264" s="296" t="s">
        <v>353</v>
      </c>
      <c r="E264" s="415">
        <v>1074</v>
      </c>
      <c r="F264" s="415">
        <v>1118</v>
      </c>
      <c r="G264" s="415">
        <v>28001.708048146698</v>
      </c>
    </row>
    <row r="265" spans="1:7" ht="15" x14ac:dyDescent="0.25">
      <c r="A265" s="296">
        <v>556</v>
      </c>
      <c r="B265" s="296">
        <v>138162</v>
      </c>
      <c r="C265" s="296">
        <v>9354004</v>
      </c>
      <c r="D265" s="296" t="s">
        <v>471</v>
      </c>
      <c r="E265" s="415">
        <v>552</v>
      </c>
      <c r="F265" s="415">
        <v>574</v>
      </c>
      <c r="G265" s="415">
        <v>14298.420837528196</v>
      </c>
    </row>
    <row r="266" spans="1:7" ht="15" x14ac:dyDescent="0.25">
      <c r="A266" s="296">
        <v>373</v>
      </c>
      <c r="B266" s="296">
        <v>137674</v>
      </c>
      <c r="C266" s="296">
        <v>9354006</v>
      </c>
      <c r="D266" s="296" t="s">
        <v>363</v>
      </c>
      <c r="E266" s="415">
        <v>427</v>
      </c>
      <c r="F266" s="415">
        <v>413</v>
      </c>
      <c r="G266" s="415">
        <v>11373.553581417249</v>
      </c>
    </row>
    <row r="267" spans="1:7" ht="15" x14ac:dyDescent="0.25">
      <c r="A267" s="296">
        <v>365</v>
      </c>
      <c r="B267" s="296">
        <v>138373</v>
      </c>
      <c r="C267" s="296">
        <v>9354007</v>
      </c>
      <c r="D267" s="296" t="s">
        <v>567</v>
      </c>
      <c r="E267" s="415">
        <v>728</v>
      </c>
      <c r="F267" s="415">
        <v>692</v>
      </c>
      <c r="G267" s="415">
        <v>19622.441856497502</v>
      </c>
    </row>
    <row r="268" spans="1:7" ht="15" x14ac:dyDescent="0.25">
      <c r="A268" s="296">
        <v>559</v>
      </c>
      <c r="B268" s="296">
        <v>138506</v>
      </c>
      <c r="C268" s="296">
        <v>9354008</v>
      </c>
      <c r="D268" s="296" t="s">
        <v>566</v>
      </c>
      <c r="E268" s="415">
        <v>585</v>
      </c>
      <c r="F268" s="415">
        <v>571</v>
      </c>
      <c r="G268" s="415">
        <v>14921.876205636225</v>
      </c>
    </row>
    <row r="269" spans="1:7" ht="15" x14ac:dyDescent="0.25">
      <c r="A269" s="296">
        <v>991</v>
      </c>
      <c r="B269" s="296">
        <v>138250</v>
      </c>
      <c r="C269" s="296">
        <v>9354009</v>
      </c>
      <c r="D269" s="296" t="s">
        <v>478</v>
      </c>
      <c r="E269" s="415">
        <v>456</v>
      </c>
      <c r="F269" s="415">
        <v>426</v>
      </c>
      <c r="G269" s="415">
        <v>10198.670980513283</v>
      </c>
    </row>
    <row r="270" spans="1:7" ht="15" x14ac:dyDescent="0.25">
      <c r="A270" s="296">
        <v>992</v>
      </c>
      <c r="B270" s="296">
        <v>138273</v>
      </c>
      <c r="C270" s="296">
        <v>9354010</v>
      </c>
      <c r="D270" s="296" t="s">
        <v>479</v>
      </c>
      <c r="E270" s="415">
        <v>395</v>
      </c>
      <c r="F270" s="415">
        <v>308</v>
      </c>
      <c r="G270" s="415">
        <v>7473.4189086737979</v>
      </c>
    </row>
    <row r="271" spans="1:7" ht="15" x14ac:dyDescent="0.25">
      <c r="A271" s="296">
        <v>993</v>
      </c>
      <c r="B271" s="296">
        <v>138274</v>
      </c>
      <c r="C271" s="296">
        <v>9354016</v>
      </c>
      <c r="D271" s="296" t="s">
        <v>480</v>
      </c>
      <c r="E271" s="415">
        <v>291</v>
      </c>
      <c r="F271" s="415">
        <v>327</v>
      </c>
      <c r="G271" s="415">
        <v>8250.8778583175335</v>
      </c>
    </row>
    <row r="272" spans="1:7" ht="15" x14ac:dyDescent="0.25">
      <c r="A272" s="296">
        <v>361</v>
      </c>
      <c r="B272" s="296">
        <v>136918</v>
      </c>
      <c r="C272" s="296">
        <v>9354017</v>
      </c>
      <c r="D272" s="296" t="s">
        <v>356</v>
      </c>
      <c r="E272" s="415">
        <v>755</v>
      </c>
      <c r="F272" s="415">
        <v>764</v>
      </c>
      <c r="G272" s="415">
        <v>17808.621128612431</v>
      </c>
    </row>
    <row r="273" spans="1:7" ht="15" x14ac:dyDescent="0.25">
      <c r="A273" s="296">
        <v>555</v>
      </c>
      <c r="B273" s="296">
        <v>141639</v>
      </c>
      <c r="C273" s="296">
        <v>9354019</v>
      </c>
      <c r="D273" s="296" t="s">
        <v>470</v>
      </c>
      <c r="E273" s="415">
        <v>1218</v>
      </c>
      <c r="F273" s="415">
        <v>1153</v>
      </c>
      <c r="G273" s="415">
        <v>28045.103116513888</v>
      </c>
    </row>
    <row r="274" spans="1:7" ht="15" x14ac:dyDescent="0.25">
      <c r="A274" s="296">
        <v>169</v>
      </c>
      <c r="B274" s="296">
        <v>139403</v>
      </c>
      <c r="C274" s="296">
        <v>9354032</v>
      </c>
      <c r="D274" s="296" t="s">
        <v>528</v>
      </c>
      <c r="E274" s="415">
        <v>1015</v>
      </c>
      <c r="F274" s="415">
        <v>990</v>
      </c>
      <c r="G274" s="415">
        <v>28757.794593731101</v>
      </c>
    </row>
    <row r="275" spans="1:7" ht="15" x14ac:dyDescent="0.25">
      <c r="A275" s="296">
        <v>561</v>
      </c>
      <c r="B275" s="296">
        <v>139867</v>
      </c>
      <c r="C275" s="296">
        <v>9354033</v>
      </c>
      <c r="D275" s="296" t="s">
        <v>522</v>
      </c>
      <c r="E275" s="415">
        <v>944</v>
      </c>
      <c r="F275" s="415">
        <v>897</v>
      </c>
      <c r="G275" s="415">
        <v>21952.186595291336</v>
      </c>
    </row>
    <row r="276" spans="1:7" ht="15" x14ac:dyDescent="0.25">
      <c r="A276" s="296">
        <v>371</v>
      </c>
      <c r="B276" s="296">
        <v>140032</v>
      </c>
      <c r="C276" s="296">
        <v>9354034</v>
      </c>
      <c r="D276" s="296" t="s">
        <v>565</v>
      </c>
      <c r="E276" s="415">
        <v>692</v>
      </c>
      <c r="F276" s="415">
        <v>699</v>
      </c>
      <c r="G276" s="415">
        <v>19605.81815416969</v>
      </c>
    </row>
    <row r="277" spans="1:7" ht="15" x14ac:dyDescent="0.25">
      <c r="A277" s="296">
        <v>994</v>
      </c>
      <c r="B277" s="296">
        <v>140047</v>
      </c>
      <c r="C277" s="296">
        <v>9354035</v>
      </c>
      <c r="D277" s="296" t="s">
        <v>481</v>
      </c>
      <c r="E277" s="415">
        <v>246</v>
      </c>
      <c r="F277" s="415">
        <v>249.92000000000002</v>
      </c>
      <c r="G277" s="415">
        <v>5891.5826087892019</v>
      </c>
    </row>
    <row r="278" spans="1:7" ht="15" x14ac:dyDescent="0.25">
      <c r="A278" s="296">
        <v>166</v>
      </c>
      <c r="B278" s="296">
        <v>136271</v>
      </c>
      <c r="C278" s="296">
        <v>9354036</v>
      </c>
      <c r="D278" s="296" t="s">
        <v>564</v>
      </c>
      <c r="E278" s="415">
        <v>771</v>
      </c>
      <c r="F278" s="415">
        <v>761</v>
      </c>
      <c r="G278" s="415">
        <v>17257.85321384581</v>
      </c>
    </row>
    <row r="279" spans="1:7" ht="15" x14ac:dyDescent="0.25">
      <c r="A279" s="296">
        <v>165</v>
      </c>
      <c r="B279" s="296">
        <v>136782</v>
      </c>
      <c r="C279" s="296">
        <v>9354040</v>
      </c>
      <c r="D279" s="296" t="s">
        <v>260</v>
      </c>
      <c r="E279" s="415">
        <v>840</v>
      </c>
      <c r="F279" s="415">
        <v>791</v>
      </c>
      <c r="G279" s="415">
        <v>17984.449938171125</v>
      </c>
    </row>
    <row r="280" spans="1:7" ht="15" x14ac:dyDescent="0.25">
      <c r="A280" s="296">
        <v>557</v>
      </c>
      <c r="B280" s="296">
        <v>140669</v>
      </c>
      <c r="C280" s="296">
        <v>9354041</v>
      </c>
      <c r="D280" s="296" t="s">
        <v>563</v>
      </c>
      <c r="E280" s="415">
        <v>601</v>
      </c>
      <c r="F280" s="415">
        <v>601</v>
      </c>
      <c r="G280" s="415">
        <v>15306.636093595214</v>
      </c>
    </row>
    <row r="281" spans="1:7" ht="15" x14ac:dyDescent="0.25">
      <c r="A281" s="296">
        <v>599</v>
      </c>
      <c r="B281" s="296">
        <v>140969</v>
      </c>
      <c r="C281" s="296">
        <v>9354042</v>
      </c>
      <c r="D281" s="296" t="s">
        <v>516</v>
      </c>
      <c r="E281" s="415">
        <v>200</v>
      </c>
      <c r="F281" s="415">
        <v>210</v>
      </c>
      <c r="G281" s="415">
        <v>4750.2672406498059</v>
      </c>
    </row>
    <row r="282" spans="1:7" ht="15" x14ac:dyDescent="0.25">
      <c r="A282" s="296">
        <v>167</v>
      </c>
      <c r="B282" s="296">
        <v>141236</v>
      </c>
      <c r="C282" s="296">
        <v>9354043</v>
      </c>
      <c r="D282" s="296" t="s">
        <v>562</v>
      </c>
      <c r="E282" s="415">
        <v>358</v>
      </c>
      <c r="F282" s="415">
        <v>382</v>
      </c>
      <c r="G282" s="415">
        <v>9928.4403971110769</v>
      </c>
    </row>
    <row r="283" spans="1:7" ht="15" x14ac:dyDescent="0.25">
      <c r="A283" s="296">
        <v>171</v>
      </c>
      <c r="B283" s="296">
        <v>142759</v>
      </c>
      <c r="C283" s="296">
        <v>9354045</v>
      </c>
      <c r="D283" s="296" t="s">
        <v>561</v>
      </c>
      <c r="E283" s="415">
        <v>688</v>
      </c>
      <c r="F283" s="415">
        <v>749</v>
      </c>
      <c r="G283" s="415">
        <v>19188.755863893777</v>
      </c>
    </row>
    <row r="284" spans="1:7" ht="15" x14ac:dyDescent="0.25">
      <c r="A284" s="296">
        <v>175</v>
      </c>
      <c r="B284" s="296">
        <v>137901</v>
      </c>
      <c r="C284" s="296">
        <v>9354051</v>
      </c>
      <c r="D284" s="296" t="s">
        <v>560</v>
      </c>
      <c r="E284" s="415">
        <v>267</v>
      </c>
      <c r="F284" s="415">
        <v>276</v>
      </c>
      <c r="G284" s="415">
        <v>7784.8645320205696</v>
      </c>
    </row>
    <row r="285" spans="1:7" ht="15" x14ac:dyDescent="0.25">
      <c r="A285" s="296">
        <v>155</v>
      </c>
      <c r="B285" s="296">
        <v>137055</v>
      </c>
      <c r="C285" s="296">
        <v>9354056</v>
      </c>
      <c r="D285" s="296" t="s">
        <v>255</v>
      </c>
      <c r="E285" s="415">
        <v>1217</v>
      </c>
      <c r="F285" s="415">
        <v>1172</v>
      </c>
      <c r="G285" s="415">
        <v>28431.532066858901</v>
      </c>
    </row>
    <row r="286" spans="1:7" ht="15" x14ac:dyDescent="0.25">
      <c r="A286" s="296">
        <v>156</v>
      </c>
      <c r="B286" s="296">
        <v>136998</v>
      </c>
      <c r="C286" s="296">
        <v>9354075</v>
      </c>
      <c r="D286" s="296" t="s">
        <v>256</v>
      </c>
      <c r="E286" s="415">
        <v>834</v>
      </c>
      <c r="F286" s="415">
        <v>922</v>
      </c>
      <c r="G286" s="415">
        <v>21924.497351973583</v>
      </c>
    </row>
    <row r="287" spans="1:7" ht="15" x14ac:dyDescent="0.25">
      <c r="A287" s="296">
        <v>378</v>
      </c>
      <c r="B287" s="296">
        <v>136834</v>
      </c>
      <c r="C287" s="296">
        <v>9354076</v>
      </c>
      <c r="D287" s="296" t="s">
        <v>367</v>
      </c>
      <c r="E287" s="415">
        <v>1482</v>
      </c>
      <c r="F287" s="415">
        <v>1468</v>
      </c>
      <c r="G287" s="415">
        <v>33955.573371989434</v>
      </c>
    </row>
    <row r="288" spans="1:7" ht="15" x14ac:dyDescent="0.25">
      <c r="A288" s="296">
        <v>366</v>
      </c>
      <c r="B288" s="296">
        <v>136827</v>
      </c>
      <c r="C288" s="296">
        <v>9354092</v>
      </c>
      <c r="D288" s="296" t="s">
        <v>358</v>
      </c>
      <c r="E288" s="415">
        <v>1490</v>
      </c>
      <c r="F288" s="415">
        <v>1486</v>
      </c>
      <c r="G288" s="415">
        <v>35767.118688531336</v>
      </c>
    </row>
    <row r="289" spans="1:7" ht="15" x14ac:dyDescent="0.25">
      <c r="A289" s="296">
        <v>375</v>
      </c>
      <c r="B289" s="296">
        <v>139288</v>
      </c>
      <c r="C289" s="296">
        <v>9354095</v>
      </c>
      <c r="D289" s="296" t="s">
        <v>559</v>
      </c>
      <c r="E289" s="415">
        <v>954</v>
      </c>
      <c r="F289" s="415">
        <v>970</v>
      </c>
      <c r="G289" s="415">
        <v>25588.372878552986</v>
      </c>
    </row>
    <row r="290" spans="1:7" ht="15" x14ac:dyDescent="0.25">
      <c r="A290" s="296">
        <v>357</v>
      </c>
      <c r="B290" s="296">
        <v>137218</v>
      </c>
      <c r="C290" s="296">
        <v>9354097</v>
      </c>
      <c r="D290" s="296" t="s">
        <v>355</v>
      </c>
      <c r="E290" s="415">
        <v>924</v>
      </c>
      <c r="F290" s="415">
        <v>936</v>
      </c>
      <c r="G290" s="415">
        <v>21459.219468215004</v>
      </c>
    </row>
    <row r="291" spans="1:7" ht="15" x14ac:dyDescent="0.25">
      <c r="A291" s="296">
        <v>362</v>
      </c>
      <c r="B291" s="296">
        <v>137208</v>
      </c>
      <c r="C291" s="296">
        <v>9354098</v>
      </c>
      <c r="D291" s="296" t="s">
        <v>558</v>
      </c>
      <c r="E291" s="415">
        <v>458</v>
      </c>
      <c r="F291" s="415">
        <v>426</v>
      </c>
      <c r="G291" s="415">
        <v>10030.349971237769</v>
      </c>
    </row>
    <row r="292" spans="1:7" ht="15" x14ac:dyDescent="0.25">
      <c r="A292" s="296">
        <v>376</v>
      </c>
      <c r="B292" s="296">
        <v>136969</v>
      </c>
      <c r="C292" s="296">
        <v>9354099</v>
      </c>
      <c r="D292" s="296" t="s">
        <v>366</v>
      </c>
      <c r="E292" s="415">
        <v>1470</v>
      </c>
      <c r="F292" s="415">
        <v>1442</v>
      </c>
      <c r="G292" s="415">
        <v>33087.505476213933</v>
      </c>
    </row>
    <row r="293" spans="1:7" ht="15" x14ac:dyDescent="0.25">
      <c r="A293" s="296">
        <v>554</v>
      </c>
      <c r="B293" s="296">
        <v>136322</v>
      </c>
      <c r="C293" s="296">
        <v>9354102</v>
      </c>
      <c r="D293" s="296" t="s">
        <v>469</v>
      </c>
      <c r="E293" s="415">
        <v>1169</v>
      </c>
      <c r="F293" s="415">
        <v>1099</v>
      </c>
      <c r="G293" s="415">
        <v>25556.157400178065</v>
      </c>
    </row>
    <row r="294" spans="1:7" ht="15" x14ac:dyDescent="0.25">
      <c r="A294" s="296">
        <v>562</v>
      </c>
      <c r="B294" s="296">
        <v>143362</v>
      </c>
      <c r="C294" s="296">
        <v>9354103</v>
      </c>
      <c r="D294" s="296" t="s">
        <v>476</v>
      </c>
      <c r="E294" s="415">
        <v>882</v>
      </c>
      <c r="F294" s="415">
        <v>869</v>
      </c>
      <c r="G294" s="415">
        <v>20817.314849625967</v>
      </c>
    </row>
    <row r="295" spans="1:7" ht="15" x14ac:dyDescent="0.25">
      <c r="A295" s="296">
        <v>159</v>
      </c>
      <c r="B295" s="296">
        <v>136416</v>
      </c>
      <c r="C295" s="296">
        <v>9354504</v>
      </c>
      <c r="D295" s="296" t="s">
        <v>259</v>
      </c>
      <c r="E295" s="415">
        <v>679</v>
      </c>
      <c r="F295" s="415">
        <v>667</v>
      </c>
      <c r="G295" s="415">
        <v>15168.800518341988</v>
      </c>
    </row>
    <row r="296" spans="1:7" ht="15" x14ac:dyDescent="0.25">
      <c r="A296" s="296">
        <v>372</v>
      </c>
      <c r="B296" s="296">
        <v>137849</v>
      </c>
      <c r="C296" s="296">
        <v>9354603</v>
      </c>
      <c r="D296" s="296" t="s">
        <v>362</v>
      </c>
      <c r="E296" s="415">
        <v>822</v>
      </c>
      <c r="F296" s="415">
        <v>821</v>
      </c>
      <c r="G296" s="415">
        <v>19850.268786907014</v>
      </c>
    </row>
    <row r="297" spans="1:7" ht="15" x14ac:dyDescent="0.25">
      <c r="A297" s="296">
        <v>368</v>
      </c>
      <c r="B297" s="296">
        <v>136453</v>
      </c>
      <c r="C297" s="296">
        <v>9354606</v>
      </c>
      <c r="D297" s="296" t="s">
        <v>359</v>
      </c>
      <c r="E297" s="415">
        <v>709</v>
      </c>
      <c r="F297" s="415">
        <v>719</v>
      </c>
      <c r="G297" s="415">
        <v>20789.298968332325</v>
      </c>
    </row>
    <row r="298" spans="1:7" ht="15" x14ac:dyDescent="0.25">
      <c r="A298" s="296">
        <v>483</v>
      </c>
      <c r="B298" s="296">
        <v>124546</v>
      </c>
      <c r="C298" s="296">
        <v>9352023</v>
      </c>
      <c r="D298" s="296" t="s">
        <v>557</v>
      </c>
      <c r="E298" s="415">
        <v>279</v>
      </c>
      <c r="F298" s="415">
        <v>273</v>
      </c>
      <c r="G298" s="415">
        <v>4866.0288479035389</v>
      </c>
    </row>
    <row r="299" spans="1:7" ht="15" x14ac:dyDescent="0.25">
      <c r="A299" s="296">
        <v>512</v>
      </c>
      <c r="B299" s="296">
        <v>124560</v>
      </c>
      <c r="C299" s="296">
        <v>9352044</v>
      </c>
      <c r="D299" s="296" t="s">
        <v>556</v>
      </c>
      <c r="E299" s="415">
        <v>400</v>
      </c>
      <c r="F299" s="415">
        <v>370</v>
      </c>
      <c r="G299" s="415">
        <v>6814.1630176402741</v>
      </c>
    </row>
    <row r="300" spans="1:7" x14ac:dyDescent="0.2">
      <c r="A300" s="296">
        <v>270</v>
      </c>
      <c r="B300" s="296">
        <v>124649</v>
      </c>
      <c r="C300" s="296">
        <v>9352161</v>
      </c>
      <c r="D300" s="296" t="s">
        <v>555</v>
      </c>
      <c r="E300" s="298">
        <v>341</v>
      </c>
      <c r="F300" s="298">
        <v>345</v>
      </c>
      <c r="G300" s="298">
        <v>7389.3520320968319</v>
      </c>
    </row>
    <row r="301" spans="1:7" x14ac:dyDescent="0.2">
      <c r="A301" s="296">
        <v>0</v>
      </c>
      <c r="D301" s="296" t="s">
        <v>60</v>
      </c>
      <c r="E301" s="298">
        <v>0</v>
      </c>
      <c r="F301" s="298">
        <v>0</v>
      </c>
      <c r="G301" s="298">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P324"/>
  <sheetViews>
    <sheetView topLeftCell="A250" workbookViewId="0">
      <selection activeCell="I48" sqref="I48"/>
    </sheetView>
  </sheetViews>
  <sheetFormatPr defaultRowHeight="11.25" x14ac:dyDescent="0.2"/>
  <cols>
    <col min="1" max="16384" width="9.33203125" style="296"/>
  </cols>
  <sheetData>
    <row r="1" spans="1:16" x14ac:dyDescent="0.2">
      <c r="C1" s="296" t="s">
        <v>1335</v>
      </c>
    </row>
    <row r="2" spans="1:16" x14ac:dyDescent="0.2">
      <c r="C2" s="296" t="s">
        <v>1336</v>
      </c>
      <c r="D2" s="296" t="s">
        <v>780</v>
      </c>
      <c r="E2" s="296" t="s">
        <v>60</v>
      </c>
      <c r="F2" s="296" t="s">
        <v>1337</v>
      </c>
      <c r="G2" s="296" t="s">
        <v>1338</v>
      </c>
      <c r="H2" s="296" t="s">
        <v>1339</v>
      </c>
      <c r="K2" s="296" t="s">
        <v>942</v>
      </c>
      <c r="L2" s="296" t="s">
        <v>17</v>
      </c>
      <c r="M2" s="296" t="s">
        <v>1340</v>
      </c>
      <c r="P2" s="296" t="s">
        <v>1327</v>
      </c>
    </row>
    <row r="3" spans="1:16" x14ac:dyDescent="0.2">
      <c r="C3" s="296" t="s">
        <v>1341</v>
      </c>
      <c r="E3" s="296" t="s">
        <v>1342</v>
      </c>
      <c r="F3" s="296" t="s">
        <v>8</v>
      </c>
      <c r="G3" s="296" t="s">
        <v>1343</v>
      </c>
      <c r="H3" s="296" t="s">
        <v>1344</v>
      </c>
      <c r="I3" s="296" t="s">
        <v>1345</v>
      </c>
      <c r="J3" s="296" t="s">
        <v>1346</v>
      </c>
      <c r="K3" s="296" t="s">
        <v>8</v>
      </c>
      <c r="P3" s="296" t="s">
        <v>8</v>
      </c>
    </row>
    <row r="4" spans="1:16" x14ac:dyDescent="0.2">
      <c r="A4" s="296" t="s">
        <v>1347</v>
      </c>
      <c r="B4" s="296" t="s">
        <v>1348</v>
      </c>
      <c r="G4" s="296">
        <v>0.49299999999999999</v>
      </c>
      <c r="K4" s="296">
        <v>0.497</v>
      </c>
      <c r="P4" s="296">
        <v>0.47899999999999998</v>
      </c>
    </row>
    <row r="5" spans="1:16" x14ac:dyDescent="0.2">
      <c r="C5" s="296">
        <v>1</v>
      </c>
      <c r="D5" s="296" t="s">
        <v>121</v>
      </c>
      <c r="E5" s="296" t="s">
        <v>120</v>
      </c>
      <c r="F5" s="296">
        <v>6951.3</v>
      </c>
      <c r="G5" s="296">
        <v>14100</v>
      </c>
      <c r="H5" s="296">
        <v>6480</v>
      </c>
      <c r="K5" s="296">
        <v>6532.58</v>
      </c>
      <c r="N5" s="296">
        <v>-471.30000000000018</v>
      </c>
      <c r="P5" s="296">
        <v>6295.99</v>
      </c>
    </row>
    <row r="6" spans="1:16" x14ac:dyDescent="0.2">
      <c r="C6" s="296">
        <v>5</v>
      </c>
      <c r="D6" s="296" t="s">
        <v>532</v>
      </c>
      <c r="E6" s="296" t="s">
        <v>124</v>
      </c>
      <c r="F6" s="296">
        <v>3155.2000000000003</v>
      </c>
      <c r="G6" s="296">
        <v>6400.0000000000009</v>
      </c>
      <c r="H6" s="296">
        <v>3072</v>
      </c>
      <c r="K6" s="296">
        <v>3096.92</v>
      </c>
      <c r="N6" s="296">
        <v>-83.200000000000273</v>
      </c>
      <c r="P6" s="296">
        <v>2984.76</v>
      </c>
    </row>
    <row r="7" spans="1:16" x14ac:dyDescent="0.2">
      <c r="C7" s="296">
        <v>6</v>
      </c>
      <c r="D7" s="296" t="s">
        <v>127</v>
      </c>
      <c r="E7" s="296" t="s">
        <v>126</v>
      </c>
      <c r="F7" s="296">
        <v>32045</v>
      </c>
      <c r="G7" s="296">
        <v>65000</v>
      </c>
      <c r="H7" s="296">
        <v>32045</v>
      </c>
      <c r="K7" s="296">
        <v>32305</v>
      </c>
      <c r="N7" s="296">
        <v>0</v>
      </c>
      <c r="P7" s="296">
        <v>31135</v>
      </c>
    </row>
    <row r="8" spans="1:16" x14ac:dyDescent="0.2">
      <c r="C8" s="296">
        <v>7</v>
      </c>
      <c r="D8" s="296" t="s">
        <v>129</v>
      </c>
      <c r="E8" s="296" t="s">
        <v>128</v>
      </c>
      <c r="F8" s="296">
        <v>2514.3000000000002</v>
      </c>
      <c r="G8" s="296">
        <v>5100</v>
      </c>
      <c r="H8" s="296">
        <v>2448</v>
      </c>
      <c r="K8" s="296">
        <v>2467.86</v>
      </c>
      <c r="N8" s="296">
        <v>-66.300000000000182</v>
      </c>
      <c r="P8" s="296">
        <v>2378.48</v>
      </c>
    </row>
    <row r="9" spans="1:16" x14ac:dyDescent="0.2">
      <c r="A9" s="296" t="s">
        <v>1349</v>
      </c>
      <c r="C9" s="296">
        <v>8</v>
      </c>
      <c r="D9" s="296" t="s">
        <v>131</v>
      </c>
      <c r="E9" s="296" t="s">
        <v>130</v>
      </c>
      <c r="F9" s="296">
        <v>13434.25</v>
      </c>
      <c r="G9" s="296">
        <v>27250</v>
      </c>
      <c r="H9" s="296">
        <v>2686.85</v>
      </c>
      <c r="I9" s="296">
        <v>1</v>
      </c>
      <c r="K9" s="296">
        <v>0</v>
      </c>
      <c r="N9" s="296">
        <v>0</v>
      </c>
      <c r="P9" s="296">
        <v>2589.54</v>
      </c>
    </row>
    <row r="10" spans="1:16" x14ac:dyDescent="0.2">
      <c r="B10" s="296">
        <v>1</v>
      </c>
      <c r="C10" s="296">
        <v>9</v>
      </c>
      <c r="D10" s="296" t="s">
        <v>133</v>
      </c>
      <c r="E10" s="296" t="s">
        <v>132</v>
      </c>
      <c r="F10" s="296">
        <v>936.69999999999993</v>
      </c>
      <c r="G10" s="296">
        <v>1899.9999999999998</v>
      </c>
      <c r="H10" s="296">
        <v>4560</v>
      </c>
      <c r="K10" s="296">
        <v>4597</v>
      </c>
      <c r="N10" s="296">
        <v>3623.3</v>
      </c>
      <c r="P10" s="296">
        <v>4430.51</v>
      </c>
    </row>
    <row r="11" spans="1:16" x14ac:dyDescent="0.2">
      <c r="C11" s="296">
        <v>10</v>
      </c>
      <c r="D11" s="296" t="s">
        <v>135</v>
      </c>
      <c r="E11" s="296" t="s">
        <v>134</v>
      </c>
      <c r="F11" s="296">
        <v>4042.6</v>
      </c>
      <c r="G11" s="296">
        <v>8200</v>
      </c>
      <c r="H11" s="296">
        <v>3936</v>
      </c>
      <c r="K11" s="296">
        <v>3967.94</v>
      </c>
      <c r="N11" s="296">
        <v>-106.59999999999991</v>
      </c>
      <c r="P11" s="296">
        <v>3824.23</v>
      </c>
    </row>
    <row r="12" spans="1:16" x14ac:dyDescent="0.2">
      <c r="C12" s="296">
        <v>11</v>
      </c>
      <c r="D12" s="296" t="s">
        <v>137</v>
      </c>
      <c r="E12" s="296" t="s">
        <v>136</v>
      </c>
      <c r="F12" s="296">
        <v>1725.5</v>
      </c>
      <c r="G12" s="296">
        <v>3500</v>
      </c>
      <c r="H12" s="296">
        <v>3840</v>
      </c>
      <c r="K12" s="296">
        <v>3871.16</v>
      </c>
      <c r="N12" s="296">
        <v>2114.5</v>
      </c>
      <c r="P12" s="296">
        <v>3730.96</v>
      </c>
    </row>
    <row r="13" spans="1:16" x14ac:dyDescent="0.2">
      <c r="C13" s="296">
        <v>12</v>
      </c>
      <c r="D13" s="296" t="s">
        <v>139</v>
      </c>
      <c r="E13" s="296" t="s">
        <v>138</v>
      </c>
      <c r="F13" s="296">
        <v>18857.25</v>
      </c>
      <c r="G13" s="296">
        <v>38250</v>
      </c>
      <c r="H13" s="296">
        <v>18857.25</v>
      </c>
      <c r="K13" s="296">
        <v>19010.25</v>
      </c>
      <c r="N13" s="296">
        <v>0</v>
      </c>
      <c r="P13" s="296">
        <v>18321.75</v>
      </c>
    </row>
    <row r="14" spans="1:16" x14ac:dyDescent="0.2">
      <c r="B14" s="296">
        <v>4</v>
      </c>
      <c r="C14" s="296">
        <v>13</v>
      </c>
      <c r="D14" s="296" t="s">
        <v>141</v>
      </c>
      <c r="E14" s="296" t="s">
        <v>140</v>
      </c>
      <c r="F14" s="296">
        <v>9736.75</v>
      </c>
      <c r="G14" s="296">
        <v>19750</v>
      </c>
      <c r="H14" s="296">
        <v>9736.75</v>
      </c>
      <c r="K14" s="296">
        <v>9815.75</v>
      </c>
      <c r="N14" s="296">
        <v>0</v>
      </c>
      <c r="P14" s="296">
        <v>9460.25</v>
      </c>
    </row>
    <row r="15" spans="1:16" x14ac:dyDescent="0.2">
      <c r="C15" s="296">
        <v>14</v>
      </c>
      <c r="D15" s="296" t="s">
        <v>143</v>
      </c>
      <c r="E15" s="296" t="s">
        <v>142</v>
      </c>
      <c r="F15" s="296">
        <v>5669.5</v>
      </c>
      <c r="G15" s="296">
        <v>11500</v>
      </c>
      <c r="H15" s="296">
        <v>5520</v>
      </c>
      <c r="K15" s="296">
        <v>5564.79</v>
      </c>
      <c r="N15" s="296">
        <v>-149.5</v>
      </c>
      <c r="P15" s="296">
        <v>5363.25</v>
      </c>
    </row>
    <row r="16" spans="1:16" x14ac:dyDescent="0.2">
      <c r="C16" s="296">
        <v>15</v>
      </c>
      <c r="D16" s="296" t="s">
        <v>145</v>
      </c>
      <c r="E16" s="296" t="s">
        <v>144</v>
      </c>
      <c r="F16" s="296">
        <v>16885.25</v>
      </c>
      <c r="G16" s="296">
        <v>34250</v>
      </c>
      <c r="H16" s="296">
        <v>16885.25</v>
      </c>
      <c r="K16" s="296">
        <v>17022.25</v>
      </c>
      <c r="N16" s="296">
        <v>0</v>
      </c>
      <c r="P16" s="296">
        <v>16405.75</v>
      </c>
    </row>
    <row r="17" spans="1:16" x14ac:dyDescent="0.2">
      <c r="B17" s="296">
        <v>1</v>
      </c>
      <c r="C17" s="296">
        <v>16</v>
      </c>
      <c r="D17" s="296" t="s">
        <v>147</v>
      </c>
      <c r="E17" s="296" t="s">
        <v>146</v>
      </c>
      <c r="F17" s="296">
        <v>1429.7</v>
      </c>
      <c r="G17" s="296">
        <v>2900</v>
      </c>
      <c r="H17" s="296">
        <v>6960</v>
      </c>
      <c r="K17" s="296">
        <v>7016.47</v>
      </c>
      <c r="N17" s="296">
        <v>5530.3</v>
      </c>
      <c r="P17" s="296">
        <v>6762.35</v>
      </c>
    </row>
    <row r="18" spans="1:16" x14ac:dyDescent="0.2">
      <c r="C18" s="296">
        <v>17</v>
      </c>
      <c r="D18" s="296" t="s">
        <v>149</v>
      </c>
      <c r="E18" s="296" t="s">
        <v>148</v>
      </c>
      <c r="F18" s="296">
        <v>22801.25</v>
      </c>
      <c r="G18" s="296">
        <v>46250</v>
      </c>
      <c r="H18" s="296">
        <v>22801.25</v>
      </c>
      <c r="K18" s="296">
        <v>22986.25</v>
      </c>
      <c r="N18" s="296">
        <v>0</v>
      </c>
      <c r="P18" s="296">
        <v>22153.75</v>
      </c>
    </row>
    <row r="19" spans="1:16" x14ac:dyDescent="0.2">
      <c r="C19" s="296">
        <v>19</v>
      </c>
      <c r="D19" s="296" t="s">
        <v>151</v>
      </c>
      <c r="E19" s="296" t="s">
        <v>150</v>
      </c>
      <c r="F19" s="296">
        <v>30566</v>
      </c>
      <c r="G19" s="296">
        <v>62000</v>
      </c>
      <c r="H19" s="296">
        <v>30566</v>
      </c>
      <c r="K19" s="296">
        <v>30814</v>
      </c>
      <c r="N19" s="296">
        <v>0</v>
      </c>
      <c r="P19" s="296">
        <v>29698</v>
      </c>
    </row>
    <row r="20" spans="1:16" x14ac:dyDescent="0.2">
      <c r="C20" s="296">
        <v>20</v>
      </c>
      <c r="D20" s="296" t="s">
        <v>153</v>
      </c>
      <c r="E20" s="296" t="s">
        <v>152</v>
      </c>
      <c r="F20" s="296">
        <v>4930</v>
      </c>
      <c r="G20" s="296">
        <v>10000</v>
      </c>
      <c r="H20" s="296">
        <v>5640</v>
      </c>
      <c r="K20" s="296">
        <v>5685.76</v>
      </c>
      <c r="N20" s="296">
        <v>710</v>
      </c>
      <c r="P20" s="296">
        <v>5479.84</v>
      </c>
    </row>
    <row r="21" spans="1:16" x14ac:dyDescent="0.2">
      <c r="C21" s="296">
        <v>22</v>
      </c>
      <c r="D21" s="296" t="s">
        <v>530</v>
      </c>
      <c r="E21" s="296" t="s">
        <v>154</v>
      </c>
      <c r="F21" s="296">
        <v>7271.75</v>
      </c>
      <c r="G21" s="296">
        <v>14750</v>
      </c>
      <c r="H21" s="296">
        <v>7080</v>
      </c>
      <c r="K21" s="296">
        <v>7137.44</v>
      </c>
      <c r="N21" s="296">
        <v>-191.75</v>
      </c>
      <c r="P21" s="296">
        <v>6878.94</v>
      </c>
    </row>
    <row r="22" spans="1:16" x14ac:dyDescent="0.2">
      <c r="C22" s="296">
        <v>23</v>
      </c>
      <c r="D22" s="296" t="s">
        <v>156</v>
      </c>
      <c r="E22" s="296" t="s">
        <v>155</v>
      </c>
      <c r="F22" s="296">
        <v>8381</v>
      </c>
      <c r="G22" s="296">
        <v>17000</v>
      </c>
      <c r="H22" s="296">
        <v>8160</v>
      </c>
      <c r="K22" s="296">
        <v>8226.2099999999991</v>
      </c>
      <c r="N22" s="296">
        <v>-221</v>
      </c>
      <c r="P22" s="296">
        <v>7928.28</v>
      </c>
    </row>
    <row r="23" spans="1:16" x14ac:dyDescent="0.2">
      <c r="C23" s="296">
        <v>25</v>
      </c>
      <c r="D23" s="296" t="s">
        <v>158</v>
      </c>
      <c r="E23" s="296" t="s">
        <v>157</v>
      </c>
      <c r="F23" s="296">
        <v>2982.65</v>
      </c>
      <c r="G23" s="296">
        <v>6050</v>
      </c>
      <c r="H23" s="296">
        <v>3524.95</v>
      </c>
      <c r="K23" s="296">
        <v>3553.55</v>
      </c>
      <c r="N23" s="296">
        <v>542.29999999999973</v>
      </c>
      <c r="P23" s="296">
        <v>3424.85</v>
      </c>
    </row>
    <row r="24" spans="1:16" x14ac:dyDescent="0.2">
      <c r="C24" s="296">
        <v>26</v>
      </c>
      <c r="D24" s="296" t="s">
        <v>160</v>
      </c>
      <c r="E24" s="296" t="s">
        <v>159</v>
      </c>
      <c r="F24" s="296">
        <v>7271.75</v>
      </c>
      <c r="G24" s="296">
        <v>14750</v>
      </c>
      <c r="H24" s="296">
        <v>7080</v>
      </c>
      <c r="K24" s="296">
        <v>7137.44</v>
      </c>
      <c r="N24" s="296">
        <v>-191.75</v>
      </c>
      <c r="P24" s="296">
        <v>6878.94</v>
      </c>
    </row>
    <row r="25" spans="1:16" x14ac:dyDescent="0.2">
      <c r="C25" s="296">
        <v>29</v>
      </c>
      <c r="D25" s="296" t="s">
        <v>162</v>
      </c>
      <c r="E25" s="296" t="s">
        <v>161</v>
      </c>
      <c r="F25" s="296">
        <v>6902</v>
      </c>
      <c r="G25" s="296">
        <v>14000</v>
      </c>
      <c r="H25" s="296">
        <v>6720</v>
      </c>
      <c r="K25" s="296">
        <v>6774.52</v>
      </c>
      <c r="N25" s="296">
        <v>-182</v>
      </c>
      <c r="P25" s="296">
        <v>6529.17</v>
      </c>
    </row>
    <row r="26" spans="1:16" x14ac:dyDescent="0.2">
      <c r="A26" s="296" t="s">
        <v>1349</v>
      </c>
      <c r="C26" s="296">
        <v>30</v>
      </c>
      <c r="D26" s="296" t="s">
        <v>164</v>
      </c>
      <c r="E26" s="296" t="s">
        <v>163</v>
      </c>
      <c r="F26" s="296">
        <v>5792.75</v>
      </c>
      <c r="G26" s="296">
        <v>11750</v>
      </c>
      <c r="H26" s="296">
        <v>1355.75</v>
      </c>
      <c r="I26" s="296">
        <v>1</v>
      </c>
      <c r="K26" s="296">
        <v>0</v>
      </c>
      <c r="N26" s="296">
        <v>0</v>
      </c>
      <c r="P26" s="296">
        <v>1306.6500000000001</v>
      </c>
    </row>
    <row r="27" spans="1:16" x14ac:dyDescent="0.2">
      <c r="C27" s="296">
        <v>31</v>
      </c>
      <c r="D27" s="296" t="s">
        <v>166</v>
      </c>
      <c r="E27" s="296" t="s">
        <v>165</v>
      </c>
      <c r="F27" s="296">
        <v>2267.8000000000002</v>
      </c>
      <c r="G27" s="296">
        <v>4600</v>
      </c>
      <c r="H27" s="296">
        <v>2193.85</v>
      </c>
      <c r="K27" s="296">
        <v>2211.65</v>
      </c>
      <c r="N27" s="296">
        <v>-73.950000000000273</v>
      </c>
      <c r="P27" s="296">
        <v>2131.5500000000002</v>
      </c>
    </row>
    <row r="28" spans="1:16" x14ac:dyDescent="0.2">
      <c r="C28" s="296">
        <v>35</v>
      </c>
      <c r="D28" s="296" t="s">
        <v>168</v>
      </c>
      <c r="E28" s="296" t="s">
        <v>167</v>
      </c>
      <c r="F28" s="296">
        <v>5620.2</v>
      </c>
      <c r="G28" s="296">
        <v>11400</v>
      </c>
      <c r="H28" s="296">
        <v>5127.2</v>
      </c>
      <c r="K28" s="296">
        <v>5168.8</v>
      </c>
      <c r="N28" s="296">
        <v>-493</v>
      </c>
      <c r="P28" s="296">
        <v>4981.6000000000004</v>
      </c>
    </row>
    <row r="29" spans="1:16" x14ac:dyDescent="0.2">
      <c r="C29" s="296">
        <v>36</v>
      </c>
      <c r="D29" s="296" t="s">
        <v>170</v>
      </c>
      <c r="E29" s="296" t="s">
        <v>169</v>
      </c>
      <c r="F29" s="296">
        <v>16762</v>
      </c>
      <c r="G29" s="296">
        <v>34000</v>
      </c>
      <c r="H29" s="296">
        <v>16762</v>
      </c>
      <c r="K29" s="296">
        <v>16898</v>
      </c>
      <c r="N29" s="296">
        <v>0</v>
      </c>
      <c r="P29" s="296">
        <v>16286</v>
      </c>
    </row>
    <row r="30" spans="1:16" x14ac:dyDescent="0.2">
      <c r="B30" s="296">
        <v>4</v>
      </c>
      <c r="C30" s="296">
        <v>38</v>
      </c>
      <c r="D30" s="296" t="s">
        <v>172</v>
      </c>
      <c r="E30" s="296" t="s">
        <v>171</v>
      </c>
      <c r="F30" s="296">
        <v>12201.75</v>
      </c>
      <c r="G30" s="296">
        <v>24750</v>
      </c>
      <c r="H30" s="296">
        <v>12941.25</v>
      </c>
      <c r="K30" s="296">
        <v>13046.25</v>
      </c>
      <c r="N30" s="296">
        <v>739.5</v>
      </c>
      <c r="P30" s="296">
        <v>12573.75</v>
      </c>
    </row>
    <row r="31" spans="1:16" x14ac:dyDescent="0.2">
      <c r="C31" s="296">
        <v>41</v>
      </c>
      <c r="D31" s="296" t="s">
        <v>174</v>
      </c>
      <c r="E31" s="296" t="s">
        <v>173</v>
      </c>
      <c r="F31" s="296">
        <v>22554.75</v>
      </c>
      <c r="G31" s="296">
        <v>45750</v>
      </c>
      <c r="H31" s="296">
        <v>22554.75</v>
      </c>
      <c r="K31" s="296">
        <v>22737.75</v>
      </c>
      <c r="N31" s="296">
        <v>0</v>
      </c>
      <c r="P31" s="296">
        <v>21914.25</v>
      </c>
    </row>
    <row r="32" spans="1:16" x14ac:dyDescent="0.2">
      <c r="C32" s="296">
        <v>42</v>
      </c>
      <c r="D32" s="296" t="s">
        <v>176</v>
      </c>
      <c r="E32" s="296" t="s">
        <v>175</v>
      </c>
      <c r="F32" s="296">
        <v>4091.9</v>
      </c>
      <c r="G32" s="296">
        <v>8300</v>
      </c>
      <c r="H32" s="296">
        <v>3984</v>
      </c>
      <c r="K32" s="296">
        <v>4016.32</v>
      </c>
      <c r="N32" s="296">
        <v>-107.90000000000009</v>
      </c>
      <c r="P32" s="296">
        <v>3870.86</v>
      </c>
    </row>
    <row r="33" spans="1:16" x14ac:dyDescent="0.2">
      <c r="C33" s="296">
        <v>44</v>
      </c>
      <c r="D33" s="296" t="s">
        <v>178</v>
      </c>
      <c r="E33" s="296" t="s">
        <v>177</v>
      </c>
      <c r="F33" s="296">
        <v>6409</v>
      </c>
      <c r="G33" s="296">
        <v>13000</v>
      </c>
      <c r="H33" s="296">
        <v>6240</v>
      </c>
      <c r="K33" s="296">
        <v>6290.63</v>
      </c>
      <c r="N33" s="296">
        <v>-169</v>
      </c>
      <c r="P33" s="296">
        <v>6062.8</v>
      </c>
    </row>
    <row r="34" spans="1:16" x14ac:dyDescent="0.2">
      <c r="B34" s="296">
        <v>4</v>
      </c>
      <c r="C34" s="296">
        <v>45</v>
      </c>
      <c r="D34" s="296" t="s">
        <v>180</v>
      </c>
      <c r="E34" s="296" t="s">
        <v>179</v>
      </c>
      <c r="F34" s="296">
        <v>5053.25</v>
      </c>
      <c r="G34" s="296">
        <v>10250</v>
      </c>
      <c r="H34" s="296">
        <v>4920</v>
      </c>
      <c r="K34" s="296">
        <v>4959.92</v>
      </c>
      <c r="N34" s="296">
        <v>-133.25</v>
      </c>
      <c r="P34" s="296">
        <v>4780.29</v>
      </c>
    </row>
    <row r="35" spans="1:16" x14ac:dyDescent="0.2">
      <c r="C35" s="296">
        <v>48</v>
      </c>
      <c r="D35" s="296" t="s">
        <v>182</v>
      </c>
      <c r="E35" s="296" t="s">
        <v>181</v>
      </c>
      <c r="F35" s="296">
        <v>14666.75</v>
      </c>
      <c r="G35" s="296">
        <v>29750</v>
      </c>
      <c r="H35" s="296">
        <v>14666.75</v>
      </c>
      <c r="K35" s="296">
        <v>14785.75</v>
      </c>
      <c r="N35" s="296">
        <v>0</v>
      </c>
      <c r="P35" s="296">
        <v>14250.25</v>
      </c>
    </row>
    <row r="36" spans="1:16" x14ac:dyDescent="0.2">
      <c r="C36" s="296">
        <v>50</v>
      </c>
      <c r="D36" s="296" t="s">
        <v>184</v>
      </c>
      <c r="E36" s="296" t="s">
        <v>183</v>
      </c>
      <c r="F36" s="296">
        <v>7764.75</v>
      </c>
      <c r="G36" s="296">
        <v>15750</v>
      </c>
      <c r="H36" s="296">
        <v>7560</v>
      </c>
      <c r="K36" s="296">
        <v>7621.34</v>
      </c>
      <c r="N36" s="296">
        <v>-204.75</v>
      </c>
      <c r="P36" s="296">
        <v>7345.32</v>
      </c>
    </row>
    <row r="37" spans="1:16" x14ac:dyDescent="0.2">
      <c r="A37" s="296" t="s">
        <v>1349</v>
      </c>
      <c r="C37" s="296">
        <v>52</v>
      </c>
      <c r="D37" s="296" t="s">
        <v>186</v>
      </c>
      <c r="E37" s="296" t="s">
        <v>185</v>
      </c>
      <c r="F37" s="296">
        <v>19350.25</v>
      </c>
      <c r="G37" s="296">
        <v>39250</v>
      </c>
      <c r="H37" s="296">
        <v>3870.05</v>
      </c>
      <c r="I37" s="296">
        <v>1</v>
      </c>
      <c r="K37" s="296">
        <v>0</v>
      </c>
      <c r="N37" s="296">
        <v>0</v>
      </c>
      <c r="P37" s="296">
        <v>3729.89</v>
      </c>
    </row>
    <row r="38" spans="1:16" x14ac:dyDescent="0.2">
      <c r="C38" s="296">
        <v>56</v>
      </c>
      <c r="D38" s="296" t="s">
        <v>188</v>
      </c>
      <c r="E38" s="296" t="s">
        <v>187</v>
      </c>
      <c r="F38" s="296">
        <v>1824.1000000000001</v>
      </c>
      <c r="G38" s="296">
        <v>3700.0000000000005</v>
      </c>
      <c r="H38" s="296">
        <v>1824.1</v>
      </c>
      <c r="K38" s="296">
        <v>1838.9</v>
      </c>
      <c r="N38" s="296">
        <v>-2.2737367544323206E-13</v>
      </c>
      <c r="P38" s="296">
        <v>1772.3</v>
      </c>
    </row>
    <row r="39" spans="1:16" x14ac:dyDescent="0.2">
      <c r="A39" s="296" t="s">
        <v>1349</v>
      </c>
      <c r="C39" s="296">
        <v>57</v>
      </c>
      <c r="D39" s="296" t="s">
        <v>190</v>
      </c>
      <c r="E39" s="296" t="s">
        <v>189</v>
      </c>
      <c r="F39" s="296">
        <v>13064.5</v>
      </c>
      <c r="G39" s="296">
        <v>26500</v>
      </c>
      <c r="H39" s="296">
        <v>2612.9</v>
      </c>
      <c r="I39" s="296">
        <v>1</v>
      </c>
      <c r="K39" s="296">
        <v>0</v>
      </c>
      <c r="N39" s="296">
        <v>0</v>
      </c>
      <c r="P39" s="296">
        <v>2518.27</v>
      </c>
    </row>
    <row r="40" spans="1:16" x14ac:dyDescent="0.2">
      <c r="C40" s="296">
        <v>59</v>
      </c>
      <c r="D40" s="296" t="s">
        <v>192</v>
      </c>
      <c r="E40" s="296" t="s">
        <v>191</v>
      </c>
      <c r="F40" s="296">
        <v>15406.25</v>
      </c>
      <c r="G40" s="296">
        <v>31250</v>
      </c>
      <c r="H40" s="296">
        <v>3081.25</v>
      </c>
      <c r="I40" s="296">
        <v>1</v>
      </c>
      <c r="K40" s="296">
        <v>0</v>
      </c>
      <c r="N40" s="296">
        <v>0</v>
      </c>
      <c r="P40" s="296">
        <v>2969.66</v>
      </c>
    </row>
    <row r="41" spans="1:16" x14ac:dyDescent="0.2">
      <c r="C41" s="296">
        <v>60</v>
      </c>
      <c r="D41" s="296" t="s">
        <v>194</v>
      </c>
      <c r="E41" s="296" t="s">
        <v>193</v>
      </c>
      <c r="F41" s="296">
        <v>24033.75</v>
      </c>
      <c r="G41" s="296">
        <v>48750</v>
      </c>
      <c r="H41" s="296">
        <v>24033.75</v>
      </c>
      <c r="J41" s="296" t="s">
        <v>1350</v>
      </c>
      <c r="K41" s="296">
        <v>24228.75</v>
      </c>
      <c r="N41" s="296">
        <v>0</v>
      </c>
      <c r="P41" s="296">
        <v>23351.25</v>
      </c>
    </row>
    <row r="42" spans="1:16" x14ac:dyDescent="0.2">
      <c r="A42" s="296" t="s">
        <v>1349</v>
      </c>
      <c r="C42" s="296">
        <v>61</v>
      </c>
      <c r="D42" s="296" t="s">
        <v>196</v>
      </c>
      <c r="E42" s="296" t="s">
        <v>195</v>
      </c>
      <c r="F42" s="296">
        <v>44493.25</v>
      </c>
      <c r="G42" s="296">
        <v>90250</v>
      </c>
      <c r="H42" s="296">
        <v>6852.7</v>
      </c>
      <c r="I42" s="296">
        <v>1</v>
      </c>
      <c r="K42" s="296">
        <v>0</v>
      </c>
      <c r="N42" s="296">
        <v>0</v>
      </c>
      <c r="P42" s="296">
        <v>6604.51</v>
      </c>
    </row>
    <row r="43" spans="1:16" x14ac:dyDescent="0.2">
      <c r="A43" s="296" t="s">
        <v>1349</v>
      </c>
      <c r="C43" s="296">
        <v>62</v>
      </c>
      <c r="D43" s="296" t="s">
        <v>198</v>
      </c>
      <c r="E43" s="296" t="s">
        <v>197</v>
      </c>
      <c r="F43" s="296">
        <v>29826.5</v>
      </c>
      <c r="G43" s="296">
        <v>60500</v>
      </c>
      <c r="H43" s="296">
        <v>5965.3</v>
      </c>
      <c r="I43" s="296">
        <v>1</v>
      </c>
      <c r="K43" s="296">
        <v>0</v>
      </c>
      <c r="N43" s="296">
        <v>0</v>
      </c>
      <c r="P43" s="296">
        <v>5749.25</v>
      </c>
    </row>
    <row r="44" spans="1:16" x14ac:dyDescent="0.2">
      <c r="A44" s="296" t="s">
        <v>1349</v>
      </c>
      <c r="C44" s="296">
        <v>63</v>
      </c>
      <c r="D44" s="296" t="s">
        <v>200</v>
      </c>
      <c r="E44" s="296" t="s">
        <v>199</v>
      </c>
      <c r="F44" s="296">
        <v>16269</v>
      </c>
      <c r="G44" s="296">
        <v>33000</v>
      </c>
      <c r="H44" s="296">
        <v>3253.8</v>
      </c>
      <c r="I44" s="296">
        <v>1</v>
      </c>
      <c r="K44" s="296">
        <v>0</v>
      </c>
      <c r="N44" s="296">
        <v>0</v>
      </c>
      <c r="P44" s="296">
        <v>3135.96</v>
      </c>
    </row>
    <row r="45" spans="1:16" x14ac:dyDescent="0.2">
      <c r="A45" s="296" t="s">
        <v>1349</v>
      </c>
      <c r="C45" s="296">
        <v>64</v>
      </c>
      <c r="D45" s="296" t="s">
        <v>202</v>
      </c>
      <c r="E45" s="296" t="s">
        <v>201</v>
      </c>
      <c r="F45" s="296">
        <v>25389.5</v>
      </c>
      <c r="G45" s="296">
        <v>51500</v>
      </c>
      <c r="H45" s="296">
        <v>5077.8999999999996</v>
      </c>
      <c r="I45" s="296">
        <v>1</v>
      </c>
      <c r="K45" s="296">
        <v>0</v>
      </c>
      <c r="N45" s="296">
        <v>0</v>
      </c>
      <c r="P45" s="296">
        <v>4893.99</v>
      </c>
    </row>
    <row r="46" spans="1:16" x14ac:dyDescent="0.2">
      <c r="C46" s="296">
        <v>65</v>
      </c>
      <c r="D46" s="296" t="s">
        <v>204</v>
      </c>
      <c r="E46" s="296" t="s">
        <v>203</v>
      </c>
      <c r="F46" s="296">
        <v>45109.5</v>
      </c>
      <c r="G46" s="296">
        <v>91500</v>
      </c>
      <c r="H46" s="296">
        <v>45109.5</v>
      </c>
      <c r="K46" s="296">
        <v>45475.5</v>
      </c>
      <c r="N46" s="296">
        <v>0</v>
      </c>
      <c r="P46" s="296">
        <v>43828.5</v>
      </c>
    </row>
    <row r="47" spans="1:16" x14ac:dyDescent="0.2">
      <c r="A47" s="296" t="s">
        <v>1349</v>
      </c>
      <c r="C47" s="296">
        <v>67</v>
      </c>
      <c r="D47" s="296" t="s">
        <v>206</v>
      </c>
      <c r="E47" s="296" t="s">
        <v>205</v>
      </c>
      <c r="F47" s="296">
        <v>31305.5</v>
      </c>
      <c r="G47" s="296">
        <v>63500</v>
      </c>
      <c r="H47" s="296">
        <v>6261.1</v>
      </c>
      <c r="I47" s="296">
        <v>1</v>
      </c>
      <c r="K47" s="296">
        <v>0</v>
      </c>
      <c r="N47" s="296">
        <v>0</v>
      </c>
      <c r="P47" s="296">
        <v>6034.34</v>
      </c>
    </row>
    <row r="48" spans="1:16" x14ac:dyDescent="0.2">
      <c r="C48" s="296">
        <v>68</v>
      </c>
      <c r="D48" s="296" t="s">
        <v>208</v>
      </c>
      <c r="E48" s="296" t="s">
        <v>207</v>
      </c>
      <c r="F48" s="296">
        <v>28840.5</v>
      </c>
      <c r="G48" s="296">
        <v>58500</v>
      </c>
      <c r="H48" s="296">
        <v>28840.5</v>
      </c>
      <c r="J48" s="296" t="s">
        <v>1351</v>
      </c>
      <c r="K48" s="296">
        <v>29074.5</v>
      </c>
      <c r="N48" s="296">
        <v>0</v>
      </c>
      <c r="P48" s="296">
        <v>28021.5</v>
      </c>
    </row>
    <row r="49" spans="1:16" x14ac:dyDescent="0.2">
      <c r="A49" s="296" t="s">
        <v>1349</v>
      </c>
      <c r="C49" s="296">
        <v>70</v>
      </c>
      <c r="D49" s="296" t="s">
        <v>210</v>
      </c>
      <c r="E49" s="296" t="s">
        <v>209</v>
      </c>
      <c r="F49" s="296">
        <v>9120.5</v>
      </c>
      <c r="G49" s="296">
        <v>18500</v>
      </c>
      <c r="H49" s="296">
        <v>2711.5</v>
      </c>
      <c r="I49" s="296">
        <v>1</v>
      </c>
      <c r="K49" s="296">
        <v>0</v>
      </c>
      <c r="N49" s="296">
        <v>0</v>
      </c>
      <c r="P49" s="296">
        <v>2613.3000000000002</v>
      </c>
    </row>
    <row r="50" spans="1:16" x14ac:dyDescent="0.2">
      <c r="B50" s="296">
        <v>1</v>
      </c>
      <c r="C50" s="296">
        <v>72</v>
      </c>
      <c r="D50" s="296" t="s">
        <v>212</v>
      </c>
      <c r="E50" s="296" t="s">
        <v>211</v>
      </c>
      <c r="F50" s="296">
        <v>2292.4500000000003</v>
      </c>
      <c r="G50" s="296">
        <v>4650.0000000000009</v>
      </c>
      <c r="H50" s="296">
        <v>11462.25</v>
      </c>
      <c r="K50" s="296">
        <v>11555.25</v>
      </c>
      <c r="N50" s="296">
        <v>9169.7999999999993</v>
      </c>
      <c r="P50" s="296">
        <v>11136.75</v>
      </c>
    </row>
    <row r="51" spans="1:16" x14ac:dyDescent="0.2">
      <c r="A51" s="296" t="s">
        <v>1349</v>
      </c>
      <c r="C51" s="296">
        <v>73</v>
      </c>
      <c r="D51" s="296" t="s">
        <v>529</v>
      </c>
      <c r="E51" s="296" t="s">
        <v>213</v>
      </c>
      <c r="F51" s="296">
        <v>2366.4</v>
      </c>
      <c r="G51" s="296">
        <v>4800</v>
      </c>
      <c r="H51" s="296">
        <v>2366.4</v>
      </c>
      <c r="I51" s="296">
        <v>1</v>
      </c>
      <c r="K51" s="296">
        <v>0</v>
      </c>
      <c r="N51" s="296">
        <v>0</v>
      </c>
      <c r="P51" s="296">
        <v>2280.6999999999998</v>
      </c>
    </row>
    <row r="52" spans="1:16" x14ac:dyDescent="0.2">
      <c r="C52" s="296">
        <v>74</v>
      </c>
      <c r="D52" s="296" t="s">
        <v>215</v>
      </c>
      <c r="E52" s="296" t="s">
        <v>214</v>
      </c>
      <c r="F52" s="296">
        <v>17994.5</v>
      </c>
      <c r="G52" s="296">
        <v>36500</v>
      </c>
      <c r="H52" s="296">
        <v>17994.5</v>
      </c>
      <c r="K52" s="296">
        <v>18140.5</v>
      </c>
      <c r="N52" s="296">
        <v>0</v>
      </c>
      <c r="P52" s="296">
        <v>17483.5</v>
      </c>
    </row>
    <row r="53" spans="1:16" x14ac:dyDescent="0.2">
      <c r="C53" s="296">
        <v>75</v>
      </c>
      <c r="D53" s="296" t="s">
        <v>217</v>
      </c>
      <c r="E53" s="296" t="s">
        <v>216</v>
      </c>
      <c r="F53" s="296">
        <v>19227</v>
      </c>
      <c r="G53" s="296">
        <v>39000</v>
      </c>
      <c r="H53" s="296">
        <v>19227</v>
      </c>
      <c r="K53" s="296">
        <v>19383</v>
      </c>
      <c r="N53" s="296">
        <v>0</v>
      </c>
      <c r="P53" s="296">
        <v>18681</v>
      </c>
    </row>
    <row r="54" spans="1:16" x14ac:dyDescent="0.2">
      <c r="A54" s="296" t="s">
        <v>1349</v>
      </c>
      <c r="C54" s="296">
        <v>77</v>
      </c>
      <c r="D54" s="296" t="s">
        <v>219</v>
      </c>
      <c r="E54" s="296" t="s">
        <v>218</v>
      </c>
      <c r="F54" s="296">
        <v>24280.25</v>
      </c>
      <c r="G54" s="296">
        <v>49250</v>
      </c>
      <c r="H54" s="296">
        <v>5870.06</v>
      </c>
      <c r="I54" s="296">
        <v>1</v>
      </c>
      <c r="K54" s="296">
        <v>0</v>
      </c>
      <c r="N54" s="296">
        <v>0</v>
      </c>
      <c r="P54" s="296">
        <v>5657.46</v>
      </c>
    </row>
    <row r="55" spans="1:16" x14ac:dyDescent="0.2">
      <c r="C55" s="296">
        <v>80</v>
      </c>
      <c r="D55" s="296" t="s">
        <v>221</v>
      </c>
      <c r="E55" s="296" t="s">
        <v>220</v>
      </c>
      <c r="F55" s="296">
        <v>12448.25</v>
      </c>
      <c r="G55" s="296">
        <v>25250</v>
      </c>
      <c r="H55" s="296">
        <v>12448.25</v>
      </c>
      <c r="K55" s="296">
        <v>12549.25</v>
      </c>
      <c r="N55" s="296">
        <v>0</v>
      </c>
      <c r="P55" s="296">
        <v>12094.75</v>
      </c>
    </row>
    <row r="56" spans="1:16" x14ac:dyDescent="0.2">
      <c r="B56" s="296">
        <v>4</v>
      </c>
      <c r="C56" s="296">
        <v>81</v>
      </c>
      <c r="D56" s="296" t="s">
        <v>223</v>
      </c>
      <c r="E56" s="296" t="s">
        <v>222</v>
      </c>
      <c r="F56" s="296">
        <v>3105.9</v>
      </c>
      <c r="G56" s="296">
        <v>6300</v>
      </c>
      <c r="H56" s="296">
        <v>3024</v>
      </c>
      <c r="K56" s="296">
        <v>3048.54</v>
      </c>
      <c r="N56" s="296">
        <v>-81.900000000000091</v>
      </c>
      <c r="P56" s="296">
        <v>2938.13</v>
      </c>
    </row>
    <row r="57" spans="1:16" x14ac:dyDescent="0.2">
      <c r="C57" s="296">
        <v>82</v>
      </c>
      <c r="D57" s="296" t="s">
        <v>225</v>
      </c>
      <c r="E57" s="296" t="s">
        <v>224</v>
      </c>
      <c r="F57" s="296">
        <v>2218.5</v>
      </c>
      <c r="G57" s="296">
        <v>4500</v>
      </c>
      <c r="H57" s="296">
        <v>3216</v>
      </c>
      <c r="K57" s="296">
        <v>3242.09</v>
      </c>
      <c r="N57" s="296">
        <v>997.5</v>
      </c>
      <c r="P57" s="296">
        <v>3124.67</v>
      </c>
    </row>
    <row r="58" spans="1:16" x14ac:dyDescent="0.2">
      <c r="C58" s="296">
        <v>84</v>
      </c>
      <c r="D58" s="296" t="s">
        <v>227</v>
      </c>
      <c r="E58" s="296" t="s">
        <v>226</v>
      </c>
      <c r="F58" s="296">
        <v>3845.4</v>
      </c>
      <c r="G58" s="296">
        <v>7800</v>
      </c>
      <c r="H58" s="296">
        <v>3744</v>
      </c>
      <c r="K58" s="296">
        <v>3774.38</v>
      </c>
      <c r="N58" s="296">
        <v>-101.40000000000009</v>
      </c>
      <c r="P58" s="296">
        <v>3637.68</v>
      </c>
    </row>
    <row r="59" spans="1:16" x14ac:dyDescent="0.2">
      <c r="B59" s="296">
        <v>4</v>
      </c>
      <c r="C59" s="296">
        <v>86</v>
      </c>
      <c r="D59" s="296" t="s">
        <v>229</v>
      </c>
      <c r="E59" s="296" t="s">
        <v>228</v>
      </c>
      <c r="F59" s="296">
        <v>3549.6</v>
      </c>
      <c r="G59" s="296">
        <v>7200</v>
      </c>
      <c r="H59" s="296">
        <v>3456</v>
      </c>
      <c r="K59" s="296">
        <v>3484.04</v>
      </c>
      <c r="N59" s="296">
        <v>-93.599999999999909</v>
      </c>
      <c r="P59" s="296">
        <v>3357.86</v>
      </c>
    </row>
    <row r="60" spans="1:16" x14ac:dyDescent="0.2">
      <c r="C60" s="296">
        <v>88</v>
      </c>
      <c r="D60" s="296" t="s">
        <v>231</v>
      </c>
      <c r="E60" s="296" t="s">
        <v>230</v>
      </c>
      <c r="F60" s="296">
        <v>1503.65</v>
      </c>
      <c r="G60" s="296">
        <v>3050</v>
      </c>
      <c r="H60" s="296">
        <v>1464</v>
      </c>
      <c r="K60" s="296">
        <v>1475.88</v>
      </c>
      <c r="N60" s="296">
        <v>-39.650000000000091</v>
      </c>
    </row>
    <row r="61" spans="1:16" x14ac:dyDescent="0.2">
      <c r="A61" s="296" t="s">
        <v>1349</v>
      </c>
      <c r="C61" s="296">
        <v>92</v>
      </c>
      <c r="D61" s="296" t="s">
        <v>233</v>
      </c>
      <c r="E61" s="296" t="s">
        <v>232</v>
      </c>
      <c r="F61" s="296">
        <v>17501.5</v>
      </c>
      <c r="G61" s="296">
        <v>35500</v>
      </c>
      <c r="H61" s="296">
        <v>3500.3</v>
      </c>
      <c r="I61" s="296">
        <v>1</v>
      </c>
      <c r="K61" s="296">
        <v>0</v>
      </c>
      <c r="N61" s="296">
        <v>0</v>
      </c>
      <c r="P61" s="296">
        <v>3373.53</v>
      </c>
    </row>
    <row r="62" spans="1:16" x14ac:dyDescent="0.2">
      <c r="C62" s="296">
        <v>93</v>
      </c>
      <c r="D62" s="296" t="s">
        <v>235</v>
      </c>
      <c r="E62" s="296" t="s">
        <v>234</v>
      </c>
      <c r="F62" s="296">
        <v>2859.4</v>
      </c>
      <c r="G62" s="296">
        <v>5800</v>
      </c>
      <c r="H62" s="296">
        <v>2784</v>
      </c>
      <c r="K62" s="296">
        <v>2806.59</v>
      </c>
      <c r="N62" s="296">
        <v>-75.400000000000091</v>
      </c>
      <c r="P62" s="296">
        <v>2704.94</v>
      </c>
    </row>
    <row r="63" spans="1:16" x14ac:dyDescent="0.2">
      <c r="C63" s="296">
        <v>96</v>
      </c>
      <c r="D63" s="296" t="s">
        <v>237</v>
      </c>
      <c r="E63" s="296" t="s">
        <v>236</v>
      </c>
      <c r="F63" s="296">
        <v>29580</v>
      </c>
      <c r="G63" s="296">
        <v>60000</v>
      </c>
      <c r="H63" s="296">
        <v>35496</v>
      </c>
      <c r="K63" s="296">
        <v>35784</v>
      </c>
      <c r="N63" s="296">
        <v>5916</v>
      </c>
      <c r="P63" s="296">
        <v>34488</v>
      </c>
    </row>
    <row r="64" spans="1:16" x14ac:dyDescent="0.2">
      <c r="C64" s="296">
        <v>97</v>
      </c>
      <c r="D64" s="296" t="s">
        <v>239</v>
      </c>
      <c r="E64" s="296" t="s">
        <v>238</v>
      </c>
      <c r="F64" s="296">
        <v>1676.2</v>
      </c>
      <c r="G64" s="296">
        <v>3400</v>
      </c>
      <c r="H64" s="296">
        <v>1632</v>
      </c>
      <c r="K64" s="296">
        <v>1645.24</v>
      </c>
      <c r="N64" s="296">
        <v>-44.200000000000045</v>
      </c>
      <c r="P64" s="296">
        <v>1585.65</v>
      </c>
    </row>
    <row r="65" spans="1:16" x14ac:dyDescent="0.2">
      <c r="C65" s="296">
        <v>98</v>
      </c>
      <c r="D65" s="296" t="s">
        <v>241</v>
      </c>
      <c r="E65" s="296" t="s">
        <v>240</v>
      </c>
      <c r="F65" s="296">
        <v>2045.95</v>
      </c>
      <c r="G65" s="296">
        <v>4150</v>
      </c>
      <c r="H65" s="296">
        <v>1992</v>
      </c>
      <c r="K65" s="296">
        <v>2008.16</v>
      </c>
      <c r="N65" s="296">
        <v>-53.950000000000045</v>
      </c>
      <c r="P65" s="296">
        <v>1935.43</v>
      </c>
    </row>
    <row r="66" spans="1:16" x14ac:dyDescent="0.2">
      <c r="C66" s="296">
        <v>99</v>
      </c>
      <c r="D66" s="296" t="s">
        <v>243</v>
      </c>
      <c r="E66" s="296" t="s">
        <v>242</v>
      </c>
      <c r="F66" s="296">
        <v>2711.5</v>
      </c>
      <c r="G66" s="296">
        <v>5500</v>
      </c>
      <c r="H66" s="296">
        <v>2640</v>
      </c>
      <c r="K66" s="296">
        <v>2661.42</v>
      </c>
      <c r="N66" s="296">
        <v>-71.5</v>
      </c>
      <c r="P66" s="296">
        <v>2565.0300000000002</v>
      </c>
    </row>
    <row r="67" spans="1:16" x14ac:dyDescent="0.2">
      <c r="C67" s="296">
        <v>101</v>
      </c>
      <c r="D67" s="296" t="s">
        <v>244</v>
      </c>
      <c r="E67" s="296">
        <v>101</v>
      </c>
      <c r="F67" s="296">
        <v>2859.4</v>
      </c>
      <c r="G67" s="296">
        <v>5800</v>
      </c>
      <c r="H67" s="296">
        <v>2859.4</v>
      </c>
      <c r="K67" s="296">
        <v>2882.6</v>
      </c>
      <c r="N67" s="296">
        <v>0</v>
      </c>
      <c r="P67" s="296">
        <v>2778.2</v>
      </c>
    </row>
    <row r="68" spans="1:16" x14ac:dyDescent="0.2">
      <c r="C68" s="296">
        <v>102</v>
      </c>
      <c r="D68" s="296" t="s">
        <v>245</v>
      </c>
      <c r="E68" s="296">
        <v>102</v>
      </c>
      <c r="F68" s="296">
        <v>10846</v>
      </c>
      <c r="G68" s="296">
        <v>22000</v>
      </c>
      <c r="H68" s="296">
        <v>10846</v>
      </c>
      <c r="K68" s="296">
        <v>10934</v>
      </c>
      <c r="N68" s="296">
        <v>0</v>
      </c>
      <c r="P68" s="296">
        <v>10538</v>
      </c>
    </row>
    <row r="69" spans="1:16" x14ac:dyDescent="0.2">
      <c r="C69" s="296">
        <v>106</v>
      </c>
      <c r="D69" s="296" t="s">
        <v>246</v>
      </c>
      <c r="E69" s="296">
        <v>106</v>
      </c>
      <c r="F69" s="296">
        <v>3944</v>
      </c>
      <c r="G69" s="296">
        <v>8000</v>
      </c>
      <c r="H69" s="296">
        <v>3840</v>
      </c>
      <c r="K69" s="296">
        <v>3871.16</v>
      </c>
      <c r="N69" s="296">
        <v>-104</v>
      </c>
      <c r="P69" s="296">
        <v>3730.96</v>
      </c>
    </row>
    <row r="70" spans="1:16" x14ac:dyDescent="0.2">
      <c r="C70" s="296">
        <v>109</v>
      </c>
      <c r="D70" s="296" t="s">
        <v>247</v>
      </c>
      <c r="E70" s="296">
        <v>109</v>
      </c>
      <c r="F70" s="296">
        <v>3993.2999999999997</v>
      </c>
      <c r="G70" s="296">
        <v>8100</v>
      </c>
      <c r="H70" s="296">
        <v>3888</v>
      </c>
      <c r="K70" s="296">
        <v>3919.55</v>
      </c>
      <c r="N70" s="296">
        <v>-105.29999999999973</v>
      </c>
      <c r="P70" s="296">
        <v>3777.59</v>
      </c>
    </row>
    <row r="71" spans="1:16" x14ac:dyDescent="0.2">
      <c r="C71" s="296">
        <v>110</v>
      </c>
      <c r="D71" s="296" t="s">
        <v>248</v>
      </c>
      <c r="E71" s="296">
        <v>110</v>
      </c>
      <c r="F71" s="296">
        <v>4535.6000000000004</v>
      </c>
      <c r="G71" s="296">
        <v>9200</v>
      </c>
      <c r="H71" s="296">
        <v>6000</v>
      </c>
      <c r="K71" s="296">
        <v>6048.68</v>
      </c>
      <c r="N71" s="296">
        <v>1464.3999999999996</v>
      </c>
      <c r="P71" s="296">
        <v>5829.61</v>
      </c>
    </row>
    <row r="72" spans="1:16" x14ac:dyDescent="0.2">
      <c r="A72" s="296" t="s">
        <v>1349</v>
      </c>
      <c r="C72" s="296">
        <v>111</v>
      </c>
      <c r="D72" s="296" t="s">
        <v>249</v>
      </c>
      <c r="E72" s="296">
        <v>111</v>
      </c>
      <c r="F72" s="296">
        <v>12694.75</v>
      </c>
      <c r="G72" s="296">
        <v>25750</v>
      </c>
      <c r="H72" s="296">
        <v>2538.9499999999998</v>
      </c>
      <c r="I72" s="296">
        <v>1</v>
      </c>
      <c r="K72" s="296">
        <v>0</v>
      </c>
      <c r="N72" s="296">
        <v>0</v>
      </c>
      <c r="P72" s="296">
        <v>2447</v>
      </c>
    </row>
    <row r="73" spans="1:16" x14ac:dyDescent="0.2">
      <c r="C73" s="296">
        <v>112</v>
      </c>
      <c r="D73" s="296" t="s">
        <v>250</v>
      </c>
      <c r="E73" s="296">
        <v>112</v>
      </c>
      <c r="F73" s="296">
        <v>9490.25</v>
      </c>
      <c r="G73" s="296">
        <v>19250</v>
      </c>
      <c r="H73" s="296">
        <v>9983.25</v>
      </c>
      <c r="K73" s="296">
        <v>10064.25</v>
      </c>
      <c r="N73" s="296">
        <v>493</v>
      </c>
      <c r="P73" s="296">
        <v>9699.75</v>
      </c>
    </row>
    <row r="74" spans="1:16" x14ac:dyDescent="0.2">
      <c r="C74" s="296">
        <v>113</v>
      </c>
      <c r="D74" s="296" t="s">
        <v>251</v>
      </c>
      <c r="E74" s="296">
        <v>113</v>
      </c>
      <c r="F74" s="296">
        <v>10846</v>
      </c>
      <c r="G74" s="296">
        <v>22000</v>
      </c>
      <c r="H74" s="296">
        <v>10846</v>
      </c>
      <c r="K74" s="296">
        <v>10934</v>
      </c>
      <c r="N74" s="296">
        <v>0</v>
      </c>
      <c r="P74" s="296">
        <v>10538</v>
      </c>
    </row>
    <row r="75" spans="1:16" x14ac:dyDescent="0.2">
      <c r="C75" s="296">
        <v>114</v>
      </c>
      <c r="D75" s="296" t="s">
        <v>252</v>
      </c>
      <c r="E75" s="296">
        <v>114</v>
      </c>
      <c r="F75" s="296">
        <v>3007.3</v>
      </c>
      <c r="G75" s="296">
        <v>6100</v>
      </c>
      <c r="H75" s="296">
        <v>2928</v>
      </c>
      <c r="K75" s="296">
        <v>2951.76</v>
      </c>
      <c r="N75" s="296">
        <v>-79.300000000000182</v>
      </c>
      <c r="P75" s="296">
        <v>2844.86</v>
      </c>
    </row>
    <row r="76" spans="1:16" x14ac:dyDescent="0.2">
      <c r="C76" s="296">
        <v>115</v>
      </c>
      <c r="D76" s="296" t="s">
        <v>253</v>
      </c>
      <c r="E76" s="296">
        <v>115</v>
      </c>
      <c r="F76" s="296">
        <v>6532.25</v>
      </c>
      <c r="G76" s="296">
        <v>13250</v>
      </c>
      <c r="H76" s="296">
        <v>6360</v>
      </c>
      <c r="K76" s="296">
        <v>6411.6</v>
      </c>
      <c r="N76" s="296">
        <v>-172.25</v>
      </c>
      <c r="P76" s="296">
        <v>6179.39</v>
      </c>
    </row>
    <row r="77" spans="1:16" x14ac:dyDescent="0.2">
      <c r="C77" s="296">
        <v>119</v>
      </c>
      <c r="D77" s="296" t="s">
        <v>254</v>
      </c>
      <c r="E77" s="296">
        <v>119</v>
      </c>
      <c r="F77" s="296">
        <v>4239.8</v>
      </c>
      <c r="G77" s="296">
        <v>8600</v>
      </c>
      <c r="H77" s="296">
        <v>4128</v>
      </c>
      <c r="K77" s="296">
        <v>4161.49</v>
      </c>
      <c r="N77" s="296">
        <v>-111.80000000000018</v>
      </c>
      <c r="P77" s="296">
        <v>4010.77</v>
      </c>
    </row>
    <row r="78" spans="1:16" x14ac:dyDescent="0.2">
      <c r="A78" s="296" t="s">
        <v>1349</v>
      </c>
      <c r="C78" s="296">
        <v>155</v>
      </c>
      <c r="D78" s="296" t="s">
        <v>255</v>
      </c>
      <c r="E78" s="296">
        <v>155</v>
      </c>
      <c r="F78" s="296">
        <v>32192.899999999998</v>
      </c>
      <c r="G78" s="296">
        <v>65300</v>
      </c>
      <c r="H78" s="296">
        <v>32192.9</v>
      </c>
      <c r="I78" s="296">
        <v>1</v>
      </c>
      <c r="K78" s="296">
        <v>0</v>
      </c>
      <c r="N78" s="296">
        <v>0</v>
      </c>
      <c r="P78" s="296">
        <v>31026.959999999999</v>
      </c>
    </row>
    <row r="79" spans="1:16" x14ac:dyDescent="0.2">
      <c r="A79" s="296" t="s">
        <v>1349</v>
      </c>
      <c r="C79" s="296">
        <v>156</v>
      </c>
      <c r="D79" s="296" t="s">
        <v>256</v>
      </c>
      <c r="E79" s="296">
        <v>156</v>
      </c>
      <c r="F79" s="296">
        <v>19818.600000000002</v>
      </c>
      <c r="G79" s="296">
        <v>40200.000000000007</v>
      </c>
      <c r="H79" s="296">
        <v>26375.5</v>
      </c>
      <c r="I79" s="296">
        <v>1</v>
      </c>
      <c r="K79" s="296">
        <v>0</v>
      </c>
      <c r="N79" s="296">
        <v>0</v>
      </c>
      <c r="P79" s="296">
        <v>25420.25</v>
      </c>
    </row>
    <row r="80" spans="1:16" x14ac:dyDescent="0.2">
      <c r="C80" s="296">
        <v>157</v>
      </c>
      <c r="D80" s="296" t="s">
        <v>258</v>
      </c>
      <c r="E80" s="296" t="s">
        <v>257</v>
      </c>
      <c r="F80" s="296">
        <v>128180</v>
      </c>
      <c r="G80" s="296">
        <v>260000</v>
      </c>
      <c r="H80" s="296">
        <v>128180</v>
      </c>
      <c r="K80" s="296">
        <v>129220</v>
      </c>
      <c r="N80" s="296">
        <v>0</v>
      </c>
      <c r="P80" s="296">
        <v>124540</v>
      </c>
    </row>
    <row r="81" spans="1:16" x14ac:dyDescent="0.2">
      <c r="A81" s="296" t="s">
        <v>1349</v>
      </c>
      <c r="C81" s="296">
        <v>159</v>
      </c>
      <c r="D81" s="296" t="s">
        <v>259</v>
      </c>
      <c r="E81" s="296">
        <v>159</v>
      </c>
      <c r="F81" s="296">
        <v>8923.3000000000011</v>
      </c>
      <c r="G81" s="296">
        <v>18100.000000000004</v>
      </c>
      <c r="H81" s="296">
        <v>10057.200000000001</v>
      </c>
      <c r="I81" s="296">
        <v>1</v>
      </c>
      <c r="K81" s="296">
        <v>0</v>
      </c>
      <c r="N81" s="296">
        <v>0</v>
      </c>
      <c r="P81" s="296">
        <v>9692.9599999999991</v>
      </c>
    </row>
    <row r="82" spans="1:16" x14ac:dyDescent="0.2">
      <c r="A82" s="296" t="s">
        <v>1349</v>
      </c>
      <c r="C82" s="296">
        <v>165</v>
      </c>
      <c r="D82" s="296" t="s">
        <v>260</v>
      </c>
      <c r="E82" s="296">
        <v>165</v>
      </c>
      <c r="F82" s="296">
        <v>25636</v>
      </c>
      <c r="G82" s="296">
        <v>52000</v>
      </c>
      <c r="H82" s="296">
        <v>25636</v>
      </c>
      <c r="I82" s="296">
        <v>1</v>
      </c>
      <c r="K82" s="296">
        <v>0</v>
      </c>
      <c r="N82" s="296">
        <v>0</v>
      </c>
      <c r="P82" s="296">
        <v>24707.53</v>
      </c>
    </row>
    <row r="83" spans="1:16" x14ac:dyDescent="0.2">
      <c r="A83" s="296" t="s">
        <v>1349</v>
      </c>
      <c r="C83" s="296">
        <v>166</v>
      </c>
      <c r="D83" s="296" t="s">
        <v>261</v>
      </c>
      <c r="E83" s="296">
        <v>166</v>
      </c>
      <c r="F83" s="296">
        <v>20410.2</v>
      </c>
      <c r="G83" s="296">
        <v>41400</v>
      </c>
      <c r="H83" s="296">
        <v>19621.400000000001</v>
      </c>
      <c r="I83" s="296">
        <v>1</v>
      </c>
      <c r="K83" s="296">
        <v>0</v>
      </c>
      <c r="N83" s="296">
        <v>0</v>
      </c>
      <c r="P83" s="296">
        <v>18910.77</v>
      </c>
    </row>
    <row r="84" spans="1:16" x14ac:dyDescent="0.2">
      <c r="A84" s="296" t="s">
        <v>1349</v>
      </c>
      <c r="C84" s="296">
        <v>167</v>
      </c>
      <c r="D84" s="296" t="s">
        <v>262</v>
      </c>
      <c r="E84" s="296">
        <v>167</v>
      </c>
      <c r="F84" s="296">
        <v>24650</v>
      </c>
      <c r="G84" s="296">
        <v>50000</v>
      </c>
      <c r="H84" s="296">
        <v>15480.2</v>
      </c>
      <c r="I84" s="296">
        <v>1</v>
      </c>
      <c r="K84" s="296">
        <v>0</v>
      </c>
      <c r="N84" s="296">
        <v>0</v>
      </c>
      <c r="P84" s="296">
        <v>14919.55</v>
      </c>
    </row>
    <row r="85" spans="1:16" x14ac:dyDescent="0.2">
      <c r="A85" s="296" t="s">
        <v>1349</v>
      </c>
      <c r="C85" s="296">
        <v>169</v>
      </c>
      <c r="D85" s="296" t="s">
        <v>528</v>
      </c>
      <c r="E85" s="296">
        <v>169</v>
      </c>
      <c r="F85" s="296">
        <v>20336.25</v>
      </c>
      <c r="G85" s="296">
        <v>41250</v>
      </c>
      <c r="H85" s="296">
        <v>5055.6400000000003</v>
      </c>
      <c r="I85" s="296">
        <v>1</v>
      </c>
      <c r="K85" s="296">
        <v>0</v>
      </c>
      <c r="N85" s="296">
        <v>0</v>
      </c>
      <c r="P85" s="296">
        <v>4872.54</v>
      </c>
    </row>
    <row r="86" spans="1:16" x14ac:dyDescent="0.2">
      <c r="A86" s="296" t="s">
        <v>1349</v>
      </c>
      <c r="C86" s="296">
        <v>170</v>
      </c>
      <c r="D86" s="296" t="s">
        <v>263</v>
      </c>
      <c r="E86" s="296">
        <v>170</v>
      </c>
      <c r="F86" s="296">
        <v>40968.30000000001</v>
      </c>
      <c r="G86" s="296">
        <v>83100.000000000015</v>
      </c>
      <c r="H86" s="296">
        <v>40968.300000000003</v>
      </c>
      <c r="I86" s="296">
        <v>1</v>
      </c>
      <c r="K86" s="296">
        <v>0</v>
      </c>
      <c r="N86" s="296">
        <v>0</v>
      </c>
      <c r="P86" s="296">
        <v>39484.54</v>
      </c>
    </row>
    <row r="87" spans="1:16" x14ac:dyDescent="0.2">
      <c r="A87" s="296" t="s">
        <v>1349</v>
      </c>
      <c r="B87" s="296">
        <v>1</v>
      </c>
      <c r="C87" s="296">
        <v>171</v>
      </c>
      <c r="D87" s="296" t="s">
        <v>264</v>
      </c>
      <c r="E87" s="296">
        <v>171</v>
      </c>
      <c r="F87" s="296">
        <v>58174</v>
      </c>
      <c r="G87" s="296">
        <v>118000</v>
      </c>
      <c r="H87" s="296">
        <v>160718</v>
      </c>
      <c r="I87" s="296">
        <v>1</v>
      </c>
      <c r="J87" s="296" t="s">
        <v>1352</v>
      </c>
      <c r="K87" s="296">
        <v>0</v>
      </c>
      <c r="N87" s="296">
        <v>0</v>
      </c>
      <c r="P87" s="296">
        <v>154897.23000000001</v>
      </c>
    </row>
    <row r="88" spans="1:16" x14ac:dyDescent="0.2">
      <c r="A88" s="296" t="s">
        <v>1349</v>
      </c>
      <c r="C88" s="296">
        <v>175</v>
      </c>
      <c r="D88" s="296" t="s">
        <v>527</v>
      </c>
      <c r="E88" s="296">
        <v>175</v>
      </c>
      <c r="F88" s="296">
        <v>8578.2000000000007</v>
      </c>
      <c r="G88" s="296">
        <v>17400</v>
      </c>
      <c r="H88" s="296">
        <v>8578.2000000000007</v>
      </c>
      <c r="I88" s="296">
        <v>1</v>
      </c>
      <c r="K88" s="296">
        <v>0</v>
      </c>
      <c r="N88" s="296">
        <v>0</v>
      </c>
      <c r="P88" s="296">
        <v>8267.52</v>
      </c>
    </row>
    <row r="89" spans="1:16" x14ac:dyDescent="0.2">
      <c r="C89" s="296">
        <v>202</v>
      </c>
      <c r="D89" s="296" t="s">
        <v>265</v>
      </c>
      <c r="E89" s="296">
        <v>202</v>
      </c>
      <c r="F89" s="296">
        <v>6655.5</v>
      </c>
      <c r="G89" s="296">
        <v>13500</v>
      </c>
      <c r="H89" s="296">
        <v>6600</v>
      </c>
      <c r="K89" s="296">
        <v>6653.55</v>
      </c>
      <c r="N89" s="296">
        <v>-55.5</v>
      </c>
      <c r="P89" s="296">
        <v>6412.58</v>
      </c>
    </row>
    <row r="90" spans="1:16" x14ac:dyDescent="0.2">
      <c r="C90" s="296">
        <v>203</v>
      </c>
      <c r="D90" s="296" t="s">
        <v>266</v>
      </c>
      <c r="E90" s="296">
        <v>203</v>
      </c>
      <c r="F90" s="296">
        <v>4634.2</v>
      </c>
      <c r="G90" s="296">
        <v>9400</v>
      </c>
      <c r="H90" s="296">
        <v>4512</v>
      </c>
      <c r="K90" s="296">
        <v>4548.6099999999997</v>
      </c>
      <c r="N90" s="296">
        <v>-122.19999999999982</v>
      </c>
      <c r="P90" s="296">
        <v>4383.87</v>
      </c>
    </row>
    <row r="91" spans="1:16" x14ac:dyDescent="0.2">
      <c r="C91" s="296">
        <v>205</v>
      </c>
      <c r="D91" s="296" t="s">
        <v>267</v>
      </c>
      <c r="E91" s="296">
        <v>205</v>
      </c>
      <c r="F91" s="296">
        <v>9367</v>
      </c>
      <c r="G91" s="296">
        <v>19000</v>
      </c>
      <c r="H91" s="296">
        <v>9367</v>
      </c>
      <c r="K91" s="296">
        <v>9443</v>
      </c>
      <c r="N91" s="296">
        <v>0</v>
      </c>
      <c r="P91" s="296">
        <v>9101</v>
      </c>
    </row>
    <row r="92" spans="1:16" x14ac:dyDescent="0.2">
      <c r="C92" s="296">
        <v>206</v>
      </c>
      <c r="D92" s="296" t="s">
        <v>268</v>
      </c>
      <c r="E92" s="296">
        <v>206</v>
      </c>
      <c r="F92" s="296">
        <v>22554.75</v>
      </c>
      <c r="G92" s="296">
        <v>45750</v>
      </c>
      <c r="H92" s="296">
        <v>22554.75</v>
      </c>
      <c r="K92" s="296">
        <v>22737.75</v>
      </c>
      <c r="N92" s="296">
        <v>0</v>
      </c>
      <c r="P92" s="296">
        <v>21914.25</v>
      </c>
    </row>
    <row r="93" spans="1:16" x14ac:dyDescent="0.2">
      <c r="C93" s="296">
        <v>208</v>
      </c>
      <c r="D93" s="296" t="s">
        <v>269</v>
      </c>
      <c r="E93" s="296">
        <v>208</v>
      </c>
      <c r="F93" s="296">
        <v>14913.25</v>
      </c>
      <c r="G93" s="296">
        <v>30250</v>
      </c>
      <c r="H93" s="296">
        <v>15283</v>
      </c>
      <c r="K93" s="296">
        <v>15407</v>
      </c>
      <c r="N93" s="296">
        <v>369.75</v>
      </c>
      <c r="P93" s="296">
        <v>14849</v>
      </c>
    </row>
    <row r="94" spans="1:16" x14ac:dyDescent="0.2">
      <c r="C94" s="296">
        <v>211</v>
      </c>
      <c r="D94" s="296" t="s">
        <v>270</v>
      </c>
      <c r="E94" s="296">
        <v>211</v>
      </c>
      <c r="F94" s="296">
        <v>7271.75</v>
      </c>
      <c r="G94" s="296">
        <v>14750</v>
      </c>
      <c r="H94" s="296">
        <v>7080</v>
      </c>
      <c r="K94" s="296">
        <v>7137.44</v>
      </c>
      <c r="N94" s="296">
        <v>-191.75</v>
      </c>
      <c r="P94" s="296">
        <v>6878.94</v>
      </c>
    </row>
    <row r="95" spans="1:16" x14ac:dyDescent="0.2">
      <c r="C95" s="296">
        <v>216</v>
      </c>
      <c r="D95" s="296" t="s">
        <v>271</v>
      </c>
      <c r="E95" s="296">
        <v>216</v>
      </c>
      <c r="F95" s="296">
        <v>18600.89</v>
      </c>
      <c r="G95" s="296">
        <v>37730</v>
      </c>
      <c r="H95" s="296">
        <v>18364.25</v>
      </c>
      <c r="K95" s="296">
        <v>18513.25</v>
      </c>
      <c r="N95" s="296">
        <v>-236.63999999999942</v>
      </c>
      <c r="P95" s="296">
        <v>17842.75</v>
      </c>
    </row>
    <row r="96" spans="1:16" x14ac:dyDescent="0.2">
      <c r="C96" s="296">
        <v>217</v>
      </c>
      <c r="D96" s="296" t="s">
        <v>272</v>
      </c>
      <c r="E96" s="296">
        <v>217</v>
      </c>
      <c r="F96" s="296">
        <v>6532.25</v>
      </c>
      <c r="G96" s="296">
        <v>13250</v>
      </c>
      <c r="H96" s="296">
        <v>6360</v>
      </c>
      <c r="K96" s="296">
        <v>6411.6</v>
      </c>
      <c r="N96" s="296">
        <v>-172.25</v>
      </c>
      <c r="P96" s="296">
        <v>6179.39</v>
      </c>
    </row>
    <row r="97" spans="1:16" x14ac:dyDescent="0.2">
      <c r="C97" s="296">
        <v>219</v>
      </c>
      <c r="D97" s="296" t="s">
        <v>273</v>
      </c>
      <c r="E97" s="296">
        <v>219</v>
      </c>
      <c r="F97" s="296">
        <v>18980.5</v>
      </c>
      <c r="G97" s="296">
        <v>38500</v>
      </c>
      <c r="H97" s="296">
        <v>18980.5</v>
      </c>
      <c r="K97" s="296">
        <v>19134.5</v>
      </c>
      <c r="N97" s="296">
        <v>0</v>
      </c>
      <c r="P97" s="296">
        <v>18441.5</v>
      </c>
    </row>
    <row r="98" spans="1:16" x14ac:dyDescent="0.2">
      <c r="C98" s="296">
        <v>220</v>
      </c>
      <c r="D98" s="296" t="s">
        <v>274</v>
      </c>
      <c r="E98" s="296">
        <v>220</v>
      </c>
      <c r="F98" s="296">
        <v>6655.5</v>
      </c>
      <c r="G98" s="296">
        <v>13500</v>
      </c>
      <c r="H98" s="296">
        <v>6480</v>
      </c>
      <c r="K98" s="296">
        <v>6532.58</v>
      </c>
      <c r="N98" s="296">
        <v>-175.5</v>
      </c>
      <c r="P98" s="296">
        <v>6295.99</v>
      </c>
    </row>
    <row r="99" spans="1:16" x14ac:dyDescent="0.2">
      <c r="C99" s="296">
        <v>223</v>
      </c>
      <c r="D99" s="296" t="s">
        <v>275</v>
      </c>
      <c r="E99" s="296">
        <v>223</v>
      </c>
      <c r="F99" s="296">
        <v>11092.5</v>
      </c>
      <c r="G99" s="296">
        <v>22500</v>
      </c>
      <c r="H99" s="296">
        <v>11092.5</v>
      </c>
      <c r="K99" s="296">
        <v>11182.5</v>
      </c>
      <c r="N99" s="296">
        <v>0</v>
      </c>
      <c r="P99" s="296">
        <v>10777.5</v>
      </c>
    </row>
    <row r="100" spans="1:16" x14ac:dyDescent="0.2">
      <c r="C100" s="296">
        <v>224</v>
      </c>
      <c r="D100" s="296" t="s">
        <v>276</v>
      </c>
      <c r="E100" s="296">
        <v>224</v>
      </c>
      <c r="F100" s="296">
        <v>6039.25</v>
      </c>
      <c r="G100" s="296">
        <v>12250</v>
      </c>
      <c r="H100" s="296">
        <v>5880</v>
      </c>
      <c r="K100" s="296">
        <v>5927.71</v>
      </c>
      <c r="N100" s="296">
        <v>-159.25</v>
      </c>
      <c r="P100" s="296">
        <v>5713.02</v>
      </c>
    </row>
    <row r="101" spans="1:16" x14ac:dyDescent="0.2">
      <c r="C101" s="296">
        <v>225</v>
      </c>
      <c r="D101" s="296" t="s">
        <v>277</v>
      </c>
      <c r="E101" s="296">
        <v>225</v>
      </c>
      <c r="F101" s="296">
        <v>8134.5</v>
      </c>
      <c r="G101" s="296">
        <v>16500</v>
      </c>
      <c r="H101" s="296">
        <v>7920</v>
      </c>
      <c r="K101" s="296">
        <v>7984.26</v>
      </c>
      <c r="N101" s="296">
        <v>-214.5</v>
      </c>
      <c r="P101" s="296">
        <v>7695.09</v>
      </c>
    </row>
    <row r="102" spans="1:16" x14ac:dyDescent="0.2">
      <c r="C102" s="296">
        <v>228</v>
      </c>
      <c r="D102" s="296" t="s">
        <v>278</v>
      </c>
      <c r="E102" s="296">
        <v>228</v>
      </c>
      <c r="F102" s="296">
        <v>22801.25</v>
      </c>
      <c r="G102" s="296">
        <v>46250</v>
      </c>
      <c r="H102" s="296">
        <v>22801.25</v>
      </c>
      <c r="K102" s="296">
        <v>22986.25</v>
      </c>
      <c r="N102" s="296">
        <v>0</v>
      </c>
      <c r="P102" s="296">
        <v>22153.75</v>
      </c>
    </row>
    <row r="103" spans="1:16" x14ac:dyDescent="0.2">
      <c r="C103" s="296">
        <v>229</v>
      </c>
      <c r="D103" s="296" t="s">
        <v>279</v>
      </c>
      <c r="E103" s="296">
        <v>229</v>
      </c>
      <c r="F103" s="296">
        <v>15899.25</v>
      </c>
      <c r="G103" s="296">
        <v>32250</v>
      </c>
      <c r="H103" s="296">
        <v>15899.25</v>
      </c>
      <c r="K103" s="296">
        <v>16028.25</v>
      </c>
      <c r="N103" s="296">
        <v>0</v>
      </c>
      <c r="P103" s="296">
        <v>15447.75</v>
      </c>
    </row>
    <row r="104" spans="1:16" x14ac:dyDescent="0.2">
      <c r="C104" s="296">
        <v>230</v>
      </c>
      <c r="D104" s="296" t="s">
        <v>280</v>
      </c>
      <c r="E104" s="296">
        <v>230</v>
      </c>
      <c r="F104" s="296">
        <v>12941.25</v>
      </c>
      <c r="G104" s="296">
        <v>26250</v>
      </c>
      <c r="H104" s="296">
        <v>12941.25</v>
      </c>
      <c r="K104" s="296">
        <v>13046.25</v>
      </c>
      <c r="N104" s="296">
        <v>0</v>
      </c>
      <c r="P104" s="296">
        <v>12573.75</v>
      </c>
    </row>
    <row r="105" spans="1:16" x14ac:dyDescent="0.2">
      <c r="C105" s="296">
        <v>231</v>
      </c>
      <c r="D105" s="296" t="s">
        <v>281</v>
      </c>
      <c r="E105" s="296">
        <v>231</v>
      </c>
      <c r="F105" s="296">
        <v>14666.75</v>
      </c>
      <c r="G105" s="296">
        <v>29750</v>
      </c>
      <c r="H105" s="296">
        <v>14666.75</v>
      </c>
      <c r="K105" s="296">
        <v>14785.75</v>
      </c>
      <c r="N105" s="296">
        <v>0</v>
      </c>
      <c r="P105" s="296">
        <v>14250.25</v>
      </c>
    </row>
    <row r="106" spans="1:16" x14ac:dyDescent="0.2">
      <c r="C106" s="296">
        <v>232</v>
      </c>
      <c r="D106" s="296" t="s">
        <v>282</v>
      </c>
      <c r="E106" s="296">
        <v>232</v>
      </c>
      <c r="F106" s="296">
        <v>10969.25</v>
      </c>
      <c r="G106" s="296">
        <v>22250</v>
      </c>
      <c r="H106" s="296">
        <v>10969.25</v>
      </c>
      <c r="K106" s="296">
        <v>11058.25</v>
      </c>
      <c r="N106" s="296">
        <v>0</v>
      </c>
      <c r="P106" s="296">
        <v>10657.75</v>
      </c>
    </row>
    <row r="107" spans="1:16" x14ac:dyDescent="0.2">
      <c r="A107" s="296" t="s">
        <v>1349</v>
      </c>
      <c r="C107" s="296">
        <v>233</v>
      </c>
      <c r="D107" s="296" t="s">
        <v>283</v>
      </c>
      <c r="E107" s="296">
        <v>233</v>
      </c>
      <c r="F107" s="296">
        <v>3697.5</v>
      </c>
      <c r="G107" s="296">
        <v>7500</v>
      </c>
      <c r="H107" s="296">
        <v>3697.5</v>
      </c>
      <c r="I107" s="296">
        <v>1</v>
      </c>
      <c r="K107" s="296">
        <v>0</v>
      </c>
      <c r="N107" s="296">
        <v>0</v>
      </c>
      <c r="P107" s="296">
        <v>3563.59</v>
      </c>
    </row>
    <row r="108" spans="1:16" x14ac:dyDescent="0.2">
      <c r="C108" s="296">
        <v>234</v>
      </c>
      <c r="D108" s="296" t="s">
        <v>284</v>
      </c>
      <c r="E108" s="296">
        <v>234</v>
      </c>
      <c r="F108" s="296">
        <v>10476.25</v>
      </c>
      <c r="G108" s="296">
        <v>21250</v>
      </c>
      <c r="H108" s="296">
        <v>10476.25</v>
      </c>
      <c r="K108" s="296">
        <v>10561.25</v>
      </c>
      <c r="N108" s="296">
        <v>0</v>
      </c>
      <c r="P108" s="296">
        <v>10178.75</v>
      </c>
    </row>
    <row r="109" spans="1:16" x14ac:dyDescent="0.2">
      <c r="C109" s="296">
        <v>237</v>
      </c>
      <c r="D109" s="296" t="s">
        <v>285</v>
      </c>
      <c r="E109" s="296">
        <v>237</v>
      </c>
      <c r="F109" s="296">
        <v>13804</v>
      </c>
      <c r="G109" s="296">
        <v>28000</v>
      </c>
      <c r="H109" s="296">
        <v>17994.5</v>
      </c>
      <c r="K109" s="296">
        <v>18140.5</v>
      </c>
      <c r="N109" s="296">
        <v>4190.5</v>
      </c>
      <c r="P109" s="296">
        <v>17483.5</v>
      </c>
    </row>
    <row r="110" spans="1:16" x14ac:dyDescent="0.2">
      <c r="C110" s="296">
        <v>238</v>
      </c>
      <c r="D110" s="296" t="s">
        <v>286</v>
      </c>
      <c r="E110" s="296">
        <v>238</v>
      </c>
      <c r="F110" s="296">
        <v>17624.75</v>
      </c>
      <c r="G110" s="296">
        <v>35750</v>
      </c>
      <c r="H110" s="296">
        <v>17624.75</v>
      </c>
      <c r="K110" s="296">
        <v>17767.75</v>
      </c>
      <c r="N110" s="296">
        <v>0</v>
      </c>
      <c r="P110" s="296">
        <v>17124.25</v>
      </c>
    </row>
    <row r="111" spans="1:16" x14ac:dyDescent="0.2">
      <c r="C111" s="296">
        <v>239</v>
      </c>
      <c r="D111" s="296" t="s">
        <v>287</v>
      </c>
      <c r="E111" s="296">
        <v>239</v>
      </c>
      <c r="F111" s="296">
        <v>36235.5</v>
      </c>
      <c r="G111" s="296">
        <v>73500</v>
      </c>
      <c r="H111" s="296">
        <v>36235.5</v>
      </c>
      <c r="K111" s="296">
        <v>36529.5</v>
      </c>
      <c r="N111" s="296">
        <v>0</v>
      </c>
      <c r="P111" s="296">
        <v>35206.5</v>
      </c>
    </row>
    <row r="112" spans="1:16" x14ac:dyDescent="0.2">
      <c r="C112" s="296">
        <v>240</v>
      </c>
      <c r="D112" s="296" t="s">
        <v>288</v>
      </c>
      <c r="E112" s="296">
        <v>240</v>
      </c>
      <c r="F112" s="296">
        <v>2193.85</v>
      </c>
      <c r="G112" s="296">
        <v>4450</v>
      </c>
      <c r="H112" s="296">
        <v>2193.85</v>
      </c>
      <c r="K112" s="296">
        <v>2211.65</v>
      </c>
      <c r="N112" s="296">
        <v>0</v>
      </c>
      <c r="P112" s="296">
        <v>2131.5500000000002</v>
      </c>
    </row>
    <row r="113" spans="1:16" x14ac:dyDescent="0.2">
      <c r="C113" s="296">
        <v>242</v>
      </c>
      <c r="D113" s="296" t="s">
        <v>289</v>
      </c>
      <c r="E113" s="296">
        <v>242</v>
      </c>
      <c r="F113" s="296">
        <v>7518.25</v>
      </c>
      <c r="G113" s="296">
        <v>15250</v>
      </c>
      <c r="H113" s="296">
        <v>7320</v>
      </c>
      <c r="K113" s="296">
        <v>7379.39</v>
      </c>
      <c r="N113" s="296">
        <v>-198.25</v>
      </c>
      <c r="P113" s="296">
        <v>7112.13</v>
      </c>
    </row>
    <row r="114" spans="1:16" x14ac:dyDescent="0.2">
      <c r="C114" s="296">
        <v>243</v>
      </c>
      <c r="D114" s="296" t="s">
        <v>290</v>
      </c>
      <c r="E114" s="296">
        <v>243</v>
      </c>
      <c r="F114" s="296">
        <v>5669.5</v>
      </c>
      <c r="G114" s="296">
        <v>11500</v>
      </c>
      <c r="H114" s="296">
        <v>5520</v>
      </c>
      <c r="K114" s="296">
        <v>5564.79</v>
      </c>
      <c r="N114" s="296">
        <v>-149.5</v>
      </c>
      <c r="P114" s="296">
        <v>5363.25</v>
      </c>
    </row>
    <row r="115" spans="1:16" x14ac:dyDescent="0.2">
      <c r="C115" s="296">
        <v>245</v>
      </c>
      <c r="D115" s="296" t="s">
        <v>291</v>
      </c>
      <c r="E115" s="296">
        <v>245</v>
      </c>
      <c r="F115" s="296">
        <v>10106.5</v>
      </c>
      <c r="G115" s="296">
        <v>20500</v>
      </c>
      <c r="H115" s="296">
        <v>10106.5</v>
      </c>
      <c r="K115" s="296">
        <v>10188.5</v>
      </c>
      <c r="N115" s="296">
        <v>0</v>
      </c>
      <c r="P115" s="296">
        <v>9819.5</v>
      </c>
    </row>
    <row r="116" spans="1:16" x14ac:dyDescent="0.2">
      <c r="C116" s="296">
        <v>246</v>
      </c>
      <c r="D116" s="296" t="s">
        <v>292</v>
      </c>
      <c r="E116" s="296">
        <v>246</v>
      </c>
      <c r="F116" s="296">
        <v>4535.6000000000004</v>
      </c>
      <c r="G116" s="296">
        <v>9200</v>
      </c>
      <c r="H116" s="296">
        <v>4416</v>
      </c>
      <c r="K116" s="296">
        <v>4451.83</v>
      </c>
      <c r="N116" s="296">
        <v>-119.60000000000036</v>
      </c>
      <c r="P116" s="296">
        <v>4290.6000000000004</v>
      </c>
    </row>
    <row r="117" spans="1:16" x14ac:dyDescent="0.2">
      <c r="C117" s="296">
        <v>249</v>
      </c>
      <c r="D117" s="296" t="s">
        <v>293</v>
      </c>
      <c r="E117" s="296">
        <v>249</v>
      </c>
      <c r="F117" s="296">
        <v>37714.5</v>
      </c>
      <c r="G117" s="296">
        <v>76500</v>
      </c>
      <c r="H117" s="296">
        <v>37714.5</v>
      </c>
      <c r="K117" s="296">
        <v>38020.5</v>
      </c>
      <c r="N117" s="296">
        <v>0</v>
      </c>
      <c r="P117" s="296">
        <v>36643.5</v>
      </c>
    </row>
    <row r="118" spans="1:16" x14ac:dyDescent="0.2">
      <c r="C118" s="296">
        <v>250</v>
      </c>
      <c r="D118" s="296" t="s">
        <v>294</v>
      </c>
      <c r="E118" s="296">
        <v>250</v>
      </c>
      <c r="F118" s="296">
        <v>30812.5</v>
      </c>
      <c r="G118" s="296">
        <v>62500</v>
      </c>
      <c r="H118" s="296">
        <v>30812.5</v>
      </c>
      <c r="K118" s="296">
        <v>31062.5</v>
      </c>
      <c r="N118" s="296">
        <v>0</v>
      </c>
      <c r="P118" s="296">
        <v>29937.5</v>
      </c>
    </row>
    <row r="119" spans="1:16" x14ac:dyDescent="0.2">
      <c r="A119" s="296" t="s">
        <v>1349</v>
      </c>
      <c r="C119" s="296">
        <v>251</v>
      </c>
      <c r="D119" s="296" t="s">
        <v>295</v>
      </c>
      <c r="E119" s="296">
        <v>251</v>
      </c>
      <c r="F119" s="296">
        <v>13064.5</v>
      </c>
      <c r="G119" s="296">
        <v>26500</v>
      </c>
      <c r="H119" s="296">
        <v>2144.5500000000002</v>
      </c>
      <c r="I119" s="296">
        <v>1</v>
      </c>
      <c r="K119" s="296">
        <v>0</v>
      </c>
      <c r="N119" s="296">
        <v>0</v>
      </c>
      <c r="P119" s="296">
        <v>2066.88</v>
      </c>
    </row>
    <row r="120" spans="1:16" x14ac:dyDescent="0.2">
      <c r="A120" s="296" t="s">
        <v>1349</v>
      </c>
      <c r="C120" s="296">
        <v>252</v>
      </c>
      <c r="D120" s="296" t="s">
        <v>296</v>
      </c>
      <c r="E120" s="296">
        <v>252</v>
      </c>
      <c r="F120" s="296">
        <v>13064.5</v>
      </c>
      <c r="G120" s="296">
        <v>26500</v>
      </c>
      <c r="H120" s="296">
        <v>3081.25</v>
      </c>
      <c r="I120" s="296">
        <v>1</v>
      </c>
      <c r="K120" s="296">
        <v>0</v>
      </c>
      <c r="N120" s="296">
        <v>0</v>
      </c>
      <c r="P120" s="296">
        <v>2969.66</v>
      </c>
    </row>
    <row r="121" spans="1:16" x14ac:dyDescent="0.2">
      <c r="A121" s="296" t="s">
        <v>1349</v>
      </c>
      <c r="C121" s="296">
        <v>253</v>
      </c>
      <c r="D121" s="296" t="s">
        <v>298</v>
      </c>
      <c r="E121" s="296" t="s">
        <v>297</v>
      </c>
      <c r="F121" s="296">
        <v>25389.5</v>
      </c>
      <c r="G121" s="296">
        <v>51500</v>
      </c>
      <c r="H121" s="296">
        <v>8479.6</v>
      </c>
      <c r="I121" s="296">
        <v>1</v>
      </c>
      <c r="K121" s="296">
        <v>0</v>
      </c>
      <c r="N121" s="296">
        <v>0</v>
      </c>
      <c r="P121" s="296">
        <v>8172.49</v>
      </c>
    </row>
    <row r="122" spans="1:16" x14ac:dyDescent="0.2">
      <c r="A122" s="296" t="s">
        <v>1349</v>
      </c>
      <c r="C122" s="296">
        <v>256</v>
      </c>
      <c r="D122" s="296" t="s">
        <v>299</v>
      </c>
      <c r="E122" s="296">
        <v>256</v>
      </c>
      <c r="F122" s="296">
        <v>15776</v>
      </c>
      <c r="G122" s="296">
        <v>32000</v>
      </c>
      <c r="H122" s="296">
        <v>3155.2</v>
      </c>
      <c r="I122" s="296">
        <v>1</v>
      </c>
      <c r="K122" s="296">
        <v>0</v>
      </c>
      <c r="N122" s="296">
        <v>0</v>
      </c>
      <c r="P122" s="296">
        <v>3040.93</v>
      </c>
    </row>
    <row r="123" spans="1:16" x14ac:dyDescent="0.2">
      <c r="C123" s="296">
        <v>258</v>
      </c>
      <c r="D123" s="296" t="s">
        <v>300</v>
      </c>
      <c r="E123" s="296">
        <v>258</v>
      </c>
      <c r="F123" s="296">
        <v>15899.25</v>
      </c>
      <c r="G123" s="296">
        <v>32250</v>
      </c>
      <c r="H123" s="296">
        <v>15899.25</v>
      </c>
      <c r="K123" s="296">
        <v>16028.25</v>
      </c>
      <c r="N123" s="296">
        <v>0</v>
      </c>
      <c r="P123" s="296">
        <v>15447.75</v>
      </c>
    </row>
    <row r="124" spans="1:16" x14ac:dyDescent="0.2">
      <c r="C124" s="296">
        <v>259</v>
      </c>
      <c r="D124" s="296" t="s">
        <v>301</v>
      </c>
      <c r="E124" s="296">
        <v>259</v>
      </c>
      <c r="F124" s="296">
        <v>18734</v>
      </c>
      <c r="G124" s="296">
        <v>38000</v>
      </c>
      <c r="H124" s="296">
        <v>18734</v>
      </c>
      <c r="K124" s="296">
        <v>18886</v>
      </c>
      <c r="N124" s="296">
        <v>0</v>
      </c>
      <c r="P124" s="296">
        <v>18202</v>
      </c>
    </row>
    <row r="125" spans="1:16" x14ac:dyDescent="0.2">
      <c r="C125" s="296">
        <v>260</v>
      </c>
      <c r="D125" s="296" t="s">
        <v>302</v>
      </c>
      <c r="E125" s="296">
        <v>260</v>
      </c>
      <c r="F125" s="296">
        <v>11462.25</v>
      </c>
      <c r="G125" s="296">
        <v>23250</v>
      </c>
      <c r="H125" s="296">
        <v>7440</v>
      </c>
      <c r="K125" s="296">
        <v>7500.37</v>
      </c>
      <c r="N125" s="296">
        <v>-4022.25</v>
      </c>
      <c r="P125" s="296">
        <v>7228.73</v>
      </c>
    </row>
    <row r="126" spans="1:16" x14ac:dyDescent="0.2">
      <c r="A126" s="296" t="s">
        <v>1349</v>
      </c>
      <c r="C126" s="296">
        <v>262</v>
      </c>
      <c r="D126" s="296" t="s">
        <v>526</v>
      </c>
      <c r="E126" s="296">
        <v>262</v>
      </c>
      <c r="F126" s="296">
        <v>5768.1</v>
      </c>
      <c r="G126" s="296">
        <v>11700</v>
      </c>
      <c r="H126" s="296">
        <v>5768.1</v>
      </c>
      <c r="I126" s="296">
        <v>1</v>
      </c>
      <c r="K126" s="296">
        <v>0</v>
      </c>
      <c r="N126" s="296">
        <v>0</v>
      </c>
      <c r="P126" s="296">
        <v>5559.19</v>
      </c>
    </row>
    <row r="127" spans="1:16" x14ac:dyDescent="0.2">
      <c r="C127" s="296">
        <v>263</v>
      </c>
      <c r="D127" s="296" t="s">
        <v>303</v>
      </c>
      <c r="E127" s="296">
        <v>263</v>
      </c>
      <c r="F127" s="296">
        <v>17994.5</v>
      </c>
      <c r="G127" s="296">
        <v>36500</v>
      </c>
      <c r="H127" s="296">
        <v>13071.62</v>
      </c>
      <c r="K127" s="296">
        <v>13177.68</v>
      </c>
      <c r="N127" s="296">
        <v>-4922.8799999999992</v>
      </c>
      <c r="P127" s="296">
        <v>12700.42</v>
      </c>
    </row>
    <row r="128" spans="1:16" x14ac:dyDescent="0.2">
      <c r="C128" s="296">
        <v>264</v>
      </c>
      <c r="D128" s="296" t="s">
        <v>304</v>
      </c>
      <c r="E128" s="296">
        <v>264</v>
      </c>
      <c r="F128" s="296">
        <v>20213</v>
      </c>
      <c r="G128" s="296">
        <v>41000</v>
      </c>
      <c r="H128" s="296">
        <v>20213</v>
      </c>
      <c r="K128" s="296">
        <v>20377</v>
      </c>
      <c r="N128" s="296">
        <v>0</v>
      </c>
      <c r="P128" s="296">
        <v>19639</v>
      </c>
    </row>
    <row r="129" spans="1:16" x14ac:dyDescent="0.2">
      <c r="A129" s="296" t="s">
        <v>1349</v>
      </c>
      <c r="C129" s="296">
        <v>267</v>
      </c>
      <c r="D129" s="296" t="s">
        <v>305</v>
      </c>
      <c r="E129" s="296">
        <v>267</v>
      </c>
      <c r="F129" s="296">
        <v>18487.5</v>
      </c>
      <c r="G129" s="296">
        <v>37500</v>
      </c>
      <c r="H129" s="296">
        <v>3697.5</v>
      </c>
      <c r="I129" s="296">
        <v>1</v>
      </c>
      <c r="K129" s="296">
        <v>0</v>
      </c>
      <c r="N129" s="296">
        <v>0</v>
      </c>
      <c r="P129" s="296">
        <v>3563.59</v>
      </c>
    </row>
    <row r="130" spans="1:16" x14ac:dyDescent="0.2">
      <c r="C130" s="296">
        <v>269</v>
      </c>
      <c r="D130" s="296" t="s">
        <v>525</v>
      </c>
      <c r="E130" s="296">
        <v>269</v>
      </c>
      <c r="F130" s="296">
        <v>19227</v>
      </c>
      <c r="G130" s="296">
        <v>39000</v>
      </c>
      <c r="H130" s="296">
        <v>19227</v>
      </c>
      <c r="K130" s="296">
        <v>19383</v>
      </c>
      <c r="N130" s="296">
        <v>0</v>
      </c>
      <c r="P130" s="296">
        <v>18681</v>
      </c>
    </row>
    <row r="131" spans="1:16" x14ac:dyDescent="0.2">
      <c r="C131" s="296">
        <v>270</v>
      </c>
      <c r="D131" s="296" t="s">
        <v>306</v>
      </c>
      <c r="E131" s="296">
        <v>270</v>
      </c>
      <c r="F131" s="296">
        <v>18117.75</v>
      </c>
      <c r="G131" s="296">
        <v>36750</v>
      </c>
      <c r="H131" s="296">
        <v>18117.75</v>
      </c>
      <c r="K131" s="296">
        <v>18264.75</v>
      </c>
      <c r="N131" s="296">
        <v>0</v>
      </c>
      <c r="P131" s="296">
        <v>17603.25</v>
      </c>
    </row>
    <row r="132" spans="1:16" x14ac:dyDescent="0.2">
      <c r="C132" s="296">
        <v>273</v>
      </c>
      <c r="D132" s="296" t="s">
        <v>307</v>
      </c>
      <c r="E132" s="296">
        <v>273</v>
      </c>
      <c r="F132" s="296">
        <v>40179.5</v>
      </c>
      <c r="G132" s="296">
        <v>81500</v>
      </c>
      <c r="H132" s="296">
        <v>40179.5</v>
      </c>
      <c r="K132" s="296">
        <v>40505.5</v>
      </c>
      <c r="N132" s="296">
        <v>0</v>
      </c>
      <c r="P132" s="296">
        <v>39038.5</v>
      </c>
    </row>
    <row r="133" spans="1:16" x14ac:dyDescent="0.2">
      <c r="C133" s="296">
        <v>274</v>
      </c>
      <c r="D133" s="296" t="s">
        <v>308</v>
      </c>
      <c r="E133" s="296">
        <v>274</v>
      </c>
      <c r="F133" s="296">
        <v>35989</v>
      </c>
      <c r="G133" s="296">
        <v>73000</v>
      </c>
      <c r="H133" s="296">
        <v>35989</v>
      </c>
      <c r="K133" s="296">
        <v>36281</v>
      </c>
      <c r="N133" s="296">
        <v>0</v>
      </c>
      <c r="P133" s="296">
        <v>34967</v>
      </c>
    </row>
    <row r="134" spans="1:16" x14ac:dyDescent="0.2">
      <c r="C134" s="296">
        <v>275</v>
      </c>
      <c r="D134" s="296" t="s">
        <v>309</v>
      </c>
      <c r="E134" s="296">
        <v>275</v>
      </c>
      <c r="F134" s="296">
        <v>8504.25</v>
      </c>
      <c r="G134" s="296">
        <v>17250</v>
      </c>
      <c r="H134" s="296">
        <v>8280</v>
      </c>
      <c r="K134" s="296">
        <v>8347.18</v>
      </c>
      <c r="N134" s="296">
        <v>-224.25</v>
      </c>
      <c r="P134" s="296">
        <v>8044.87</v>
      </c>
    </row>
    <row r="135" spans="1:16" x14ac:dyDescent="0.2">
      <c r="C135" s="296">
        <v>279</v>
      </c>
      <c r="D135" s="296" t="s">
        <v>310</v>
      </c>
      <c r="E135" s="296">
        <v>279</v>
      </c>
      <c r="F135" s="296">
        <v>18241</v>
      </c>
      <c r="G135" s="296">
        <v>37000</v>
      </c>
      <c r="H135" s="296">
        <v>18241</v>
      </c>
      <c r="K135" s="296">
        <v>18389</v>
      </c>
      <c r="N135" s="296">
        <v>0</v>
      </c>
      <c r="P135" s="296">
        <v>17723</v>
      </c>
    </row>
    <row r="136" spans="1:16" x14ac:dyDescent="0.2">
      <c r="C136" s="296">
        <v>281</v>
      </c>
      <c r="D136" s="296" t="s">
        <v>311</v>
      </c>
      <c r="E136" s="296">
        <v>281</v>
      </c>
      <c r="F136" s="296">
        <v>33277.5</v>
      </c>
      <c r="G136" s="296">
        <v>67500</v>
      </c>
      <c r="H136" s="296">
        <v>35496</v>
      </c>
      <c r="K136" s="296">
        <v>35784</v>
      </c>
      <c r="N136" s="296">
        <v>2218.5</v>
      </c>
      <c r="P136" s="296">
        <v>34488</v>
      </c>
    </row>
    <row r="137" spans="1:16" x14ac:dyDescent="0.2">
      <c r="A137" s="296" t="s">
        <v>1349</v>
      </c>
      <c r="C137" s="296">
        <v>283</v>
      </c>
      <c r="D137" s="296" t="s">
        <v>312</v>
      </c>
      <c r="E137" s="296">
        <v>283</v>
      </c>
      <c r="F137" s="296">
        <v>24280.25</v>
      </c>
      <c r="G137" s="296">
        <v>49250</v>
      </c>
      <c r="H137" s="296">
        <v>4856.05</v>
      </c>
      <c r="I137" s="296">
        <v>1</v>
      </c>
      <c r="K137" s="296">
        <v>0</v>
      </c>
      <c r="N137" s="296">
        <v>0</v>
      </c>
      <c r="P137" s="296">
        <v>4680.18</v>
      </c>
    </row>
    <row r="138" spans="1:16" x14ac:dyDescent="0.2">
      <c r="C138" s="296">
        <v>284</v>
      </c>
      <c r="D138" s="296" t="s">
        <v>313</v>
      </c>
      <c r="E138" s="296">
        <v>284</v>
      </c>
      <c r="F138" s="296">
        <v>2736.15</v>
      </c>
      <c r="G138" s="296">
        <v>5550</v>
      </c>
      <c r="H138" s="296">
        <v>2736.15</v>
      </c>
      <c r="K138" s="296">
        <v>2758.35</v>
      </c>
      <c r="N138" s="296">
        <v>0</v>
      </c>
      <c r="P138" s="296">
        <v>2658.45</v>
      </c>
    </row>
    <row r="139" spans="1:16" x14ac:dyDescent="0.2">
      <c r="C139" s="296">
        <v>285</v>
      </c>
      <c r="D139" s="296" t="s">
        <v>314</v>
      </c>
      <c r="E139" s="296">
        <v>285</v>
      </c>
      <c r="F139" s="296">
        <v>2415.7000000000003</v>
      </c>
      <c r="G139" s="296">
        <v>4900.0000000000009</v>
      </c>
      <c r="H139" s="296">
        <v>2415.6999999999998</v>
      </c>
      <c r="K139" s="296">
        <v>2435.3000000000002</v>
      </c>
      <c r="N139" s="296">
        <v>-4.5474735088646412E-13</v>
      </c>
      <c r="P139" s="296">
        <v>2347.1</v>
      </c>
    </row>
    <row r="140" spans="1:16" x14ac:dyDescent="0.2">
      <c r="C140" s="296">
        <v>287</v>
      </c>
      <c r="D140" s="296" t="s">
        <v>315</v>
      </c>
      <c r="E140" s="296">
        <v>287</v>
      </c>
      <c r="F140" s="296">
        <v>2563.6</v>
      </c>
      <c r="G140" s="296">
        <v>5200</v>
      </c>
      <c r="H140" s="296">
        <v>2563.6</v>
      </c>
      <c r="K140" s="296">
        <v>2584.4</v>
      </c>
      <c r="N140" s="296">
        <v>0</v>
      </c>
      <c r="P140" s="296">
        <v>2490.8000000000002</v>
      </c>
    </row>
    <row r="141" spans="1:16" x14ac:dyDescent="0.2">
      <c r="C141" s="296">
        <v>288</v>
      </c>
      <c r="D141" s="296" t="s">
        <v>316</v>
      </c>
      <c r="E141" s="296">
        <v>288</v>
      </c>
      <c r="F141" s="296">
        <v>3746.7999999999997</v>
      </c>
      <c r="G141" s="296">
        <v>7599.9999999999991</v>
      </c>
      <c r="H141" s="296">
        <v>3746.8</v>
      </c>
      <c r="K141" s="296">
        <v>3777.2</v>
      </c>
      <c r="N141" s="296">
        <v>4.5474735088646412E-13</v>
      </c>
      <c r="P141" s="296">
        <v>3640.4</v>
      </c>
    </row>
    <row r="142" spans="1:16" x14ac:dyDescent="0.2">
      <c r="C142" s="296">
        <v>289</v>
      </c>
      <c r="D142" s="296" t="s">
        <v>317</v>
      </c>
      <c r="E142" s="296">
        <v>289</v>
      </c>
      <c r="F142" s="296">
        <v>3007.3</v>
      </c>
      <c r="G142" s="296">
        <v>6100</v>
      </c>
      <c r="H142" s="296">
        <v>3007.3</v>
      </c>
      <c r="K142" s="296">
        <v>3031.7</v>
      </c>
      <c r="N142" s="296">
        <v>0</v>
      </c>
      <c r="P142" s="296">
        <v>2921.9</v>
      </c>
    </row>
    <row r="143" spans="1:16" x14ac:dyDescent="0.2">
      <c r="C143" s="296">
        <v>291</v>
      </c>
      <c r="D143" s="296" t="s">
        <v>318</v>
      </c>
      <c r="E143" s="296">
        <v>291</v>
      </c>
      <c r="F143" s="296">
        <v>2243.15</v>
      </c>
      <c r="G143" s="296">
        <v>4550</v>
      </c>
      <c r="H143" s="296">
        <v>2243.15</v>
      </c>
      <c r="K143" s="296">
        <v>2261.35</v>
      </c>
      <c r="N143" s="296">
        <v>0</v>
      </c>
      <c r="P143" s="296">
        <v>2179.4499999999998</v>
      </c>
    </row>
    <row r="144" spans="1:16" x14ac:dyDescent="0.2">
      <c r="A144" s="296" t="s">
        <v>1349</v>
      </c>
      <c r="C144" s="296">
        <v>292</v>
      </c>
      <c r="D144" s="296" t="s">
        <v>319</v>
      </c>
      <c r="E144" s="296">
        <v>292</v>
      </c>
      <c r="F144" s="296">
        <v>37468</v>
      </c>
      <c r="G144" s="296">
        <v>76000</v>
      </c>
      <c r="H144" s="296">
        <v>7493.6</v>
      </c>
      <c r="I144" s="296">
        <v>1</v>
      </c>
      <c r="K144" s="296">
        <v>0</v>
      </c>
      <c r="N144" s="296">
        <v>0</v>
      </c>
      <c r="P144" s="296">
        <v>7222.2</v>
      </c>
    </row>
    <row r="145" spans="1:16" x14ac:dyDescent="0.2">
      <c r="C145" s="296">
        <v>293</v>
      </c>
      <c r="D145" s="296" t="s">
        <v>320</v>
      </c>
      <c r="E145" s="296">
        <v>293</v>
      </c>
      <c r="F145" s="296">
        <v>13434.25</v>
      </c>
      <c r="G145" s="296">
        <v>27250</v>
      </c>
      <c r="H145" s="296">
        <v>13434.25</v>
      </c>
      <c r="K145" s="296">
        <v>13543.25</v>
      </c>
      <c r="N145" s="296">
        <v>0</v>
      </c>
      <c r="P145" s="296">
        <v>13052.75</v>
      </c>
    </row>
    <row r="146" spans="1:16" x14ac:dyDescent="0.2">
      <c r="C146" s="296">
        <v>294</v>
      </c>
      <c r="D146" s="296" t="s">
        <v>321</v>
      </c>
      <c r="E146" s="296">
        <v>294</v>
      </c>
      <c r="F146" s="296">
        <v>15283</v>
      </c>
      <c r="G146" s="296">
        <v>31000</v>
      </c>
      <c r="H146" s="296">
        <v>15283</v>
      </c>
      <c r="K146" s="296">
        <v>15407</v>
      </c>
      <c r="N146" s="296">
        <v>0</v>
      </c>
      <c r="P146" s="296">
        <v>14849</v>
      </c>
    </row>
    <row r="147" spans="1:16" x14ac:dyDescent="0.2">
      <c r="A147" s="296" t="s">
        <v>1349</v>
      </c>
      <c r="C147" s="296">
        <v>295</v>
      </c>
      <c r="D147" s="296" t="s">
        <v>323</v>
      </c>
      <c r="E147" s="296" t="s">
        <v>322</v>
      </c>
      <c r="F147" s="296">
        <v>20829.25</v>
      </c>
      <c r="G147" s="296">
        <v>42250</v>
      </c>
      <c r="H147" s="296">
        <v>4165.8500000000004</v>
      </c>
      <c r="I147" s="296">
        <v>1</v>
      </c>
      <c r="K147" s="296">
        <v>0</v>
      </c>
      <c r="N147" s="296">
        <v>0</v>
      </c>
      <c r="P147" s="296">
        <v>4014.97</v>
      </c>
    </row>
    <row r="148" spans="1:16" x14ac:dyDescent="0.2">
      <c r="C148" s="296">
        <v>300</v>
      </c>
      <c r="D148" s="296" t="s">
        <v>324</v>
      </c>
      <c r="E148" s="296">
        <v>300</v>
      </c>
      <c r="F148" s="296">
        <v>23787.25</v>
      </c>
      <c r="G148" s="296">
        <v>48250</v>
      </c>
      <c r="H148" s="296">
        <v>23787.25</v>
      </c>
      <c r="K148" s="296">
        <v>23980.25</v>
      </c>
      <c r="N148" s="296">
        <v>0</v>
      </c>
      <c r="P148" s="296">
        <v>23111.75</v>
      </c>
    </row>
    <row r="149" spans="1:16" x14ac:dyDescent="0.2">
      <c r="A149" s="296" t="s">
        <v>1349</v>
      </c>
      <c r="C149" s="296">
        <v>303</v>
      </c>
      <c r="D149" s="296" t="s">
        <v>325</v>
      </c>
      <c r="E149" s="296">
        <v>303</v>
      </c>
      <c r="F149" s="296">
        <v>12818</v>
      </c>
      <c r="G149" s="296">
        <v>26000</v>
      </c>
      <c r="H149" s="296">
        <v>2563.6</v>
      </c>
      <c r="I149" s="296">
        <v>1</v>
      </c>
      <c r="K149" s="296">
        <v>0</v>
      </c>
      <c r="N149" s="296">
        <v>0</v>
      </c>
      <c r="P149" s="296">
        <v>2470.75</v>
      </c>
    </row>
    <row r="150" spans="1:16" x14ac:dyDescent="0.2">
      <c r="C150" s="296">
        <v>307</v>
      </c>
      <c r="D150" s="296" t="s">
        <v>326</v>
      </c>
      <c r="E150" s="296">
        <v>307</v>
      </c>
      <c r="F150" s="296">
        <v>44863</v>
      </c>
      <c r="G150" s="296">
        <v>91000</v>
      </c>
      <c r="H150" s="296">
        <v>46342</v>
      </c>
      <c r="K150" s="296">
        <v>46718</v>
      </c>
      <c r="N150" s="296">
        <v>1479</v>
      </c>
      <c r="P150" s="296">
        <v>45026</v>
      </c>
    </row>
    <row r="151" spans="1:16" x14ac:dyDescent="0.2">
      <c r="C151" s="296">
        <v>308</v>
      </c>
      <c r="D151" s="296" t="s">
        <v>327</v>
      </c>
      <c r="E151" s="296">
        <v>308</v>
      </c>
      <c r="F151" s="296">
        <v>2612.9</v>
      </c>
      <c r="G151" s="296">
        <v>5300</v>
      </c>
      <c r="H151" s="296">
        <v>2544</v>
      </c>
      <c r="K151" s="296">
        <v>2564.64</v>
      </c>
      <c r="N151" s="296">
        <v>-68.900000000000091</v>
      </c>
      <c r="P151" s="296">
        <v>2471.7600000000002</v>
      </c>
    </row>
    <row r="152" spans="1:16" x14ac:dyDescent="0.2">
      <c r="C152" s="296">
        <v>309</v>
      </c>
      <c r="D152" s="296" t="s">
        <v>328</v>
      </c>
      <c r="E152" s="296">
        <v>309</v>
      </c>
      <c r="F152" s="296">
        <v>34510</v>
      </c>
      <c r="G152" s="296">
        <v>70000</v>
      </c>
      <c r="H152" s="296">
        <v>33770.5</v>
      </c>
      <c r="K152" s="296">
        <v>34044.5</v>
      </c>
      <c r="N152" s="296">
        <v>-739.5</v>
      </c>
      <c r="P152" s="296">
        <v>32811.5</v>
      </c>
    </row>
    <row r="153" spans="1:16" x14ac:dyDescent="0.2">
      <c r="C153" s="296">
        <v>310</v>
      </c>
      <c r="D153" s="296" t="s">
        <v>329</v>
      </c>
      <c r="E153" s="296">
        <v>310</v>
      </c>
      <c r="F153" s="296">
        <v>5916</v>
      </c>
      <c r="G153" s="296">
        <v>12000</v>
      </c>
      <c r="H153" s="296">
        <v>5760</v>
      </c>
      <c r="K153" s="296">
        <v>5806.73</v>
      </c>
      <c r="N153" s="296">
        <v>-156</v>
      </c>
      <c r="P153" s="296">
        <v>5596.43</v>
      </c>
    </row>
    <row r="154" spans="1:16" x14ac:dyDescent="0.2">
      <c r="C154" s="296">
        <v>311</v>
      </c>
      <c r="D154" s="296" t="s">
        <v>330</v>
      </c>
      <c r="E154" s="296">
        <v>311</v>
      </c>
      <c r="F154" s="296">
        <v>17008.5</v>
      </c>
      <c r="G154" s="296">
        <v>34500</v>
      </c>
      <c r="H154" s="296">
        <v>19473.5</v>
      </c>
      <c r="K154" s="296">
        <v>19631.5</v>
      </c>
      <c r="N154" s="296">
        <v>2465</v>
      </c>
      <c r="P154" s="296">
        <v>18920.5</v>
      </c>
    </row>
    <row r="155" spans="1:16" x14ac:dyDescent="0.2">
      <c r="C155" s="296">
        <v>312</v>
      </c>
      <c r="D155" s="296" t="s">
        <v>945</v>
      </c>
      <c r="E155" s="296">
        <v>312</v>
      </c>
      <c r="F155" s="296">
        <v>7641.5</v>
      </c>
      <c r="G155" s="296">
        <v>15500</v>
      </c>
      <c r="H155" s="296">
        <v>7440</v>
      </c>
      <c r="K155" s="296">
        <v>7500.37</v>
      </c>
      <c r="N155" s="296">
        <v>-201.5</v>
      </c>
      <c r="P155" s="296">
        <v>7228.73</v>
      </c>
    </row>
    <row r="156" spans="1:16" x14ac:dyDescent="0.2">
      <c r="C156" s="296">
        <v>313</v>
      </c>
      <c r="D156" s="296" t="s">
        <v>331</v>
      </c>
      <c r="E156" s="296">
        <v>313</v>
      </c>
      <c r="F156" s="296">
        <v>33770.5</v>
      </c>
      <c r="G156" s="296">
        <v>68500</v>
      </c>
      <c r="H156" s="296">
        <v>33524</v>
      </c>
      <c r="K156" s="296">
        <v>33796</v>
      </c>
      <c r="N156" s="296">
        <v>-246.5</v>
      </c>
      <c r="P156" s="296">
        <v>32572</v>
      </c>
    </row>
    <row r="157" spans="1:16" x14ac:dyDescent="0.2">
      <c r="C157" s="296">
        <v>314</v>
      </c>
      <c r="D157" s="296" t="s">
        <v>332</v>
      </c>
      <c r="E157" s="296">
        <v>314</v>
      </c>
      <c r="F157" s="296">
        <v>10846</v>
      </c>
      <c r="G157" s="296">
        <v>22000</v>
      </c>
      <c r="H157" s="296">
        <v>10846</v>
      </c>
      <c r="K157" s="296">
        <v>10934</v>
      </c>
      <c r="N157" s="296">
        <v>0</v>
      </c>
      <c r="P157" s="296">
        <v>10538</v>
      </c>
    </row>
    <row r="158" spans="1:16" x14ac:dyDescent="0.2">
      <c r="B158" s="296">
        <v>3</v>
      </c>
      <c r="C158" s="296">
        <v>316</v>
      </c>
      <c r="D158" s="296" t="s">
        <v>333</v>
      </c>
      <c r="E158" s="296">
        <v>316</v>
      </c>
      <c r="F158" s="296">
        <v>6532.25</v>
      </c>
      <c r="G158" s="296">
        <v>13250</v>
      </c>
      <c r="H158" s="296">
        <v>6360</v>
      </c>
      <c r="K158" s="296">
        <v>6411.6</v>
      </c>
      <c r="N158" s="296">
        <v>-172.25</v>
      </c>
      <c r="P158" s="296">
        <v>6179.39</v>
      </c>
    </row>
    <row r="159" spans="1:16" x14ac:dyDescent="0.2">
      <c r="C159" s="296">
        <v>317</v>
      </c>
      <c r="D159" s="296" t="s">
        <v>334</v>
      </c>
      <c r="E159" s="296">
        <v>317</v>
      </c>
      <c r="F159" s="296">
        <v>1109.25</v>
      </c>
      <c r="G159" s="296">
        <v>2250</v>
      </c>
      <c r="H159" s="296">
        <v>1109.25</v>
      </c>
      <c r="K159" s="296">
        <v>1118.25</v>
      </c>
      <c r="N159" s="296">
        <v>0</v>
      </c>
      <c r="P159" s="296">
        <v>1077.75</v>
      </c>
    </row>
    <row r="160" spans="1:16" x14ac:dyDescent="0.2">
      <c r="C160" s="296">
        <v>318</v>
      </c>
      <c r="D160" s="296" t="s">
        <v>335</v>
      </c>
      <c r="E160" s="296">
        <v>318</v>
      </c>
      <c r="F160" s="296">
        <v>5299.75</v>
      </c>
      <c r="G160" s="296">
        <v>10750</v>
      </c>
      <c r="H160" s="296">
        <v>5160</v>
      </c>
      <c r="K160" s="296">
        <v>5201.87</v>
      </c>
      <c r="N160" s="296">
        <v>-139.75</v>
      </c>
      <c r="P160" s="296">
        <v>5013.47</v>
      </c>
    </row>
    <row r="161" spans="3:16" x14ac:dyDescent="0.2">
      <c r="C161" s="296">
        <v>320</v>
      </c>
      <c r="D161" s="296" t="s">
        <v>337</v>
      </c>
      <c r="E161" s="296" t="s">
        <v>336</v>
      </c>
      <c r="F161" s="296">
        <v>27115</v>
      </c>
      <c r="G161" s="296">
        <v>55000</v>
      </c>
      <c r="H161" s="296">
        <v>27115</v>
      </c>
      <c r="K161" s="296">
        <v>27335</v>
      </c>
      <c r="N161" s="296">
        <v>0</v>
      </c>
      <c r="P161" s="296">
        <v>26345</v>
      </c>
    </row>
    <row r="162" spans="3:16" x14ac:dyDescent="0.2">
      <c r="C162" s="296">
        <v>322</v>
      </c>
      <c r="D162" s="296" t="s">
        <v>338</v>
      </c>
      <c r="E162" s="296">
        <v>322</v>
      </c>
      <c r="F162" s="296">
        <v>10106.5</v>
      </c>
      <c r="G162" s="296">
        <v>20500</v>
      </c>
      <c r="H162" s="296">
        <v>3644.79</v>
      </c>
      <c r="K162" s="296">
        <v>3674.36</v>
      </c>
      <c r="N162" s="296">
        <v>-6461.71</v>
      </c>
      <c r="P162" s="296">
        <v>3541.28</v>
      </c>
    </row>
    <row r="163" spans="3:16" x14ac:dyDescent="0.2">
      <c r="C163" s="296">
        <v>324</v>
      </c>
      <c r="D163" s="296" t="s">
        <v>339</v>
      </c>
      <c r="E163" s="296">
        <v>324</v>
      </c>
      <c r="F163" s="296">
        <v>4782.1000000000004</v>
      </c>
      <c r="G163" s="296">
        <v>9700</v>
      </c>
      <c r="H163" s="296">
        <v>4656</v>
      </c>
      <c r="K163" s="296">
        <v>4693.78</v>
      </c>
      <c r="N163" s="296">
        <v>-126.10000000000036</v>
      </c>
      <c r="P163" s="296">
        <v>4523.78</v>
      </c>
    </row>
    <row r="164" spans="3:16" x14ac:dyDescent="0.2">
      <c r="C164" s="296">
        <v>325</v>
      </c>
      <c r="D164" s="296" t="s">
        <v>340</v>
      </c>
      <c r="E164" s="296">
        <v>325</v>
      </c>
      <c r="F164" s="296">
        <v>5792.75</v>
      </c>
      <c r="G164" s="296">
        <v>11750</v>
      </c>
      <c r="H164" s="296">
        <v>5640</v>
      </c>
      <c r="K164" s="296">
        <v>5685.76</v>
      </c>
      <c r="N164" s="296">
        <v>-152.75</v>
      </c>
      <c r="P164" s="296">
        <v>5479.84</v>
      </c>
    </row>
    <row r="165" spans="3:16" x14ac:dyDescent="0.2">
      <c r="C165" s="296">
        <v>327</v>
      </c>
      <c r="D165" s="296" t="s">
        <v>341</v>
      </c>
      <c r="E165" s="296">
        <v>327</v>
      </c>
      <c r="F165" s="296">
        <v>7025.25</v>
      </c>
      <c r="G165" s="296">
        <v>14250</v>
      </c>
      <c r="H165" s="296">
        <v>6840</v>
      </c>
      <c r="K165" s="296">
        <v>6895.5</v>
      </c>
      <c r="N165" s="296">
        <v>-185.25</v>
      </c>
      <c r="P165" s="296">
        <v>6645.76</v>
      </c>
    </row>
    <row r="166" spans="3:16" x14ac:dyDescent="0.2">
      <c r="C166" s="296">
        <v>328</v>
      </c>
      <c r="D166" s="296" t="s">
        <v>342</v>
      </c>
      <c r="E166" s="296">
        <v>328</v>
      </c>
      <c r="F166" s="296">
        <v>3697.5</v>
      </c>
      <c r="G166" s="296">
        <v>7500</v>
      </c>
      <c r="H166" s="296">
        <v>4272</v>
      </c>
      <c r="K166" s="296">
        <v>4306.66</v>
      </c>
      <c r="N166" s="296">
        <v>574.5</v>
      </c>
      <c r="P166" s="296">
        <v>4150.68</v>
      </c>
    </row>
    <row r="167" spans="3:16" x14ac:dyDescent="0.2">
      <c r="C167" s="296">
        <v>331</v>
      </c>
      <c r="D167" s="296" t="s">
        <v>343</v>
      </c>
      <c r="E167" s="296">
        <v>331</v>
      </c>
      <c r="F167" s="296">
        <v>4486.3</v>
      </c>
      <c r="G167" s="296">
        <v>9100</v>
      </c>
      <c r="H167" s="296">
        <v>4368</v>
      </c>
      <c r="K167" s="296">
        <v>4403.4399999999996</v>
      </c>
      <c r="N167" s="296">
        <v>-118.30000000000018</v>
      </c>
      <c r="P167" s="296">
        <v>4243.96</v>
      </c>
    </row>
    <row r="168" spans="3:16" x14ac:dyDescent="0.2">
      <c r="C168" s="296">
        <v>332</v>
      </c>
      <c r="D168" s="296" t="s">
        <v>344</v>
      </c>
      <c r="E168" s="296">
        <v>332</v>
      </c>
      <c r="F168" s="296">
        <v>13680.75</v>
      </c>
      <c r="G168" s="296">
        <v>27750</v>
      </c>
      <c r="H168" s="296">
        <v>13680.75</v>
      </c>
      <c r="K168" s="296">
        <v>13791.75</v>
      </c>
      <c r="N168" s="296">
        <v>0</v>
      </c>
      <c r="P168" s="296">
        <v>13292.25</v>
      </c>
    </row>
    <row r="169" spans="3:16" x14ac:dyDescent="0.2">
      <c r="C169" s="296">
        <v>333</v>
      </c>
      <c r="D169" s="296" t="s">
        <v>345</v>
      </c>
      <c r="E169" s="296">
        <v>333</v>
      </c>
      <c r="F169" s="296">
        <v>20706</v>
      </c>
      <c r="G169" s="296">
        <v>42000</v>
      </c>
      <c r="H169" s="296">
        <v>20706</v>
      </c>
      <c r="K169" s="296">
        <v>20874</v>
      </c>
      <c r="N169" s="296">
        <v>0</v>
      </c>
      <c r="P169" s="296">
        <v>20118</v>
      </c>
    </row>
    <row r="170" spans="3:16" x14ac:dyDescent="0.2">
      <c r="C170" s="296">
        <v>337</v>
      </c>
      <c r="D170" s="296" t="s">
        <v>346</v>
      </c>
      <c r="E170" s="296">
        <v>337</v>
      </c>
      <c r="F170" s="296">
        <v>6778.75</v>
      </c>
      <c r="G170" s="296">
        <v>13750</v>
      </c>
      <c r="H170" s="296">
        <v>6600</v>
      </c>
      <c r="K170" s="296">
        <v>6653.55</v>
      </c>
      <c r="N170" s="296">
        <v>-178.75</v>
      </c>
      <c r="P170" s="296">
        <v>6412.58</v>
      </c>
    </row>
    <row r="171" spans="3:16" x14ac:dyDescent="0.2">
      <c r="C171" s="296">
        <v>338</v>
      </c>
      <c r="D171" s="296" t="s">
        <v>347</v>
      </c>
      <c r="E171" s="296">
        <v>338</v>
      </c>
      <c r="F171" s="296">
        <v>2465</v>
      </c>
      <c r="G171" s="296">
        <v>5000</v>
      </c>
      <c r="H171" s="296">
        <v>2400</v>
      </c>
      <c r="K171" s="296">
        <v>2419.4699999999998</v>
      </c>
      <c r="N171" s="296">
        <v>-65</v>
      </c>
      <c r="P171" s="296">
        <v>2331.84</v>
      </c>
    </row>
    <row r="172" spans="3:16" x14ac:dyDescent="0.2">
      <c r="C172" s="296">
        <v>339</v>
      </c>
      <c r="D172" s="296" t="s">
        <v>348</v>
      </c>
      <c r="E172" s="296">
        <v>339</v>
      </c>
      <c r="F172" s="296">
        <v>10057.200000000001</v>
      </c>
      <c r="G172" s="296">
        <v>20400</v>
      </c>
      <c r="H172" s="296">
        <v>10035.75</v>
      </c>
      <c r="K172" s="296">
        <v>10117.18</v>
      </c>
      <c r="N172" s="296">
        <v>-21.450000000000728</v>
      </c>
      <c r="P172" s="296">
        <v>9750.76</v>
      </c>
    </row>
    <row r="173" spans="3:16" x14ac:dyDescent="0.2">
      <c r="C173" s="296">
        <v>341</v>
      </c>
      <c r="D173" s="296" t="s">
        <v>349</v>
      </c>
      <c r="E173" s="296">
        <v>341</v>
      </c>
      <c r="F173" s="296">
        <v>9120.5</v>
      </c>
      <c r="G173" s="296">
        <v>18500</v>
      </c>
      <c r="H173" s="296">
        <v>9120.5</v>
      </c>
      <c r="K173" s="296">
        <v>9194.5</v>
      </c>
      <c r="N173" s="296">
        <v>0</v>
      </c>
      <c r="P173" s="296">
        <v>8861.5</v>
      </c>
    </row>
    <row r="174" spans="3:16" x14ac:dyDescent="0.2">
      <c r="C174" s="296">
        <v>342</v>
      </c>
      <c r="D174" s="296" t="s">
        <v>350</v>
      </c>
      <c r="E174" s="296">
        <v>342</v>
      </c>
      <c r="F174" s="296">
        <v>29333.5</v>
      </c>
      <c r="G174" s="296">
        <v>59500</v>
      </c>
      <c r="H174" s="296">
        <v>29333.5</v>
      </c>
      <c r="K174" s="296">
        <v>29571.5</v>
      </c>
      <c r="N174" s="296">
        <v>0</v>
      </c>
      <c r="P174" s="296">
        <v>28500.5</v>
      </c>
    </row>
    <row r="175" spans="3:16" x14ac:dyDescent="0.2">
      <c r="C175" s="296">
        <v>343</v>
      </c>
      <c r="D175" s="296" t="s">
        <v>351</v>
      </c>
      <c r="E175" s="296">
        <v>343</v>
      </c>
      <c r="F175" s="296">
        <v>26129</v>
      </c>
      <c r="G175" s="296">
        <v>53000</v>
      </c>
      <c r="H175" s="296">
        <v>26129</v>
      </c>
      <c r="K175" s="296">
        <v>26341</v>
      </c>
      <c r="N175" s="296">
        <v>0</v>
      </c>
      <c r="P175" s="296">
        <v>25387</v>
      </c>
    </row>
    <row r="176" spans="3:16" x14ac:dyDescent="0.2">
      <c r="C176" s="296">
        <v>344</v>
      </c>
      <c r="D176" s="296" t="s">
        <v>352</v>
      </c>
      <c r="E176" s="296">
        <v>344</v>
      </c>
      <c r="F176" s="296">
        <v>2119.9</v>
      </c>
      <c r="G176" s="296">
        <v>4300</v>
      </c>
      <c r="H176" s="296">
        <v>2119.9</v>
      </c>
      <c r="K176" s="296">
        <v>2137.1</v>
      </c>
      <c r="N176" s="296">
        <v>0</v>
      </c>
      <c r="P176" s="296">
        <v>2059.6999999999998</v>
      </c>
    </row>
    <row r="177" spans="1:16" x14ac:dyDescent="0.2">
      <c r="A177" s="296" t="s">
        <v>1349</v>
      </c>
      <c r="C177" s="296">
        <v>350</v>
      </c>
      <c r="D177" s="296" t="s">
        <v>353</v>
      </c>
      <c r="E177" s="296">
        <v>350</v>
      </c>
      <c r="F177" s="296">
        <v>32976.769999999997</v>
      </c>
      <c r="G177" s="296">
        <v>66890</v>
      </c>
      <c r="H177" s="296">
        <v>54230</v>
      </c>
      <c r="I177" s="296">
        <v>1</v>
      </c>
      <c r="K177" s="296">
        <v>0</v>
      </c>
      <c r="N177" s="296">
        <v>0</v>
      </c>
      <c r="P177" s="296">
        <v>52265.94</v>
      </c>
    </row>
    <row r="178" spans="1:16" x14ac:dyDescent="0.2">
      <c r="C178" s="296">
        <v>356</v>
      </c>
      <c r="D178" s="296" t="s">
        <v>354</v>
      </c>
      <c r="E178" s="296">
        <v>356</v>
      </c>
      <c r="F178" s="296">
        <v>86768</v>
      </c>
      <c r="G178" s="296">
        <v>176000</v>
      </c>
      <c r="H178" s="296">
        <v>78387</v>
      </c>
      <c r="K178" s="296">
        <v>79023</v>
      </c>
      <c r="N178" s="296">
        <v>-8381</v>
      </c>
      <c r="P178" s="296">
        <v>76161</v>
      </c>
    </row>
    <row r="179" spans="1:16" x14ac:dyDescent="0.2">
      <c r="A179" s="296" t="s">
        <v>1349</v>
      </c>
      <c r="C179" s="296">
        <v>357</v>
      </c>
      <c r="D179" s="296" t="s">
        <v>355</v>
      </c>
      <c r="E179" s="296">
        <v>357</v>
      </c>
      <c r="F179" s="296">
        <v>16959.2</v>
      </c>
      <c r="G179" s="296">
        <v>34400</v>
      </c>
      <c r="H179" s="296">
        <v>17452.2</v>
      </c>
      <c r="I179" s="296">
        <v>1</v>
      </c>
      <c r="K179" s="296">
        <v>0</v>
      </c>
      <c r="N179" s="296">
        <v>0</v>
      </c>
      <c r="P179" s="296">
        <v>16820.13</v>
      </c>
    </row>
    <row r="180" spans="1:16" x14ac:dyDescent="0.2">
      <c r="A180" s="296" t="s">
        <v>1349</v>
      </c>
      <c r="C180" s="296">
        <v>361</v>
      </c>
      <c r="D180" s="296" t="s">
        <v>356</v>
      </c>
      <c r="E180" s="296">
        <v>361</v>
      </c>
      <c r="F180" s="296">
        <v>15480.199999999999</v>
      </c>
      <c r="G180" s="296">
        <v>31400</v>
      </c>
      <c r="H180" s="296">
        <v>15480.2</v>
      </c>
      <c r="I180" s="296">
        <v>1</v>
      </c>
      <c r="K180" s="296">
        <v>0</v>
      </c>
      <c r="N180" s="296">
        <v>0</v>
      </c>
      <c r="P180" s="296">
        <v>14919.55</v>
      </c>
    </row>
    <row r="181" spans="1:16" x14ac:dyDescent="0.2">
      <c r="A181" s="296" t="s">
        <v>1349</v>
      </c>
      <c r="C181" s="296">
        <v>362</v>
      </c>
      <c r="D181" s="296" t="s">
        <v>357</v>
      </c>
      <c r="E181" s="296">
        <v>362</v>
      </c>
      <c r="F181" s="296">
        <v>12739.12</v>
      </c>
      <c r="G181" s="296">
        <v>25840.000000000004</v>
      </c>
      <c r="H181" s="296">
        <v>12620.8</v>
      </c>
      <c r="I181" s="296">
        <v>1</v>
      </c>
      <c r="K181" s="296">
        <v>0</v>
      </c>
      <c r="N181" s="296">
        <v>0</v>
      </c>
      <c r="P181" s="296">
        <v>12163.71</v>
      </c>
    </row>
    <row r="182" spans="1:16" x14ac:dyDescent="0.2">
      <c r="A182" s="296" t="s">
        <v>1349</v>
      </c>
      <c r="C182" s="296">
        <v>365</v>
      </c>
      <c r="D182" s="296" t="s">
        <v>524</v>
      </c>
      <c r="E182" s="296">
        <v>365</v>
      </c>
      <c r="F182" s="296">
        <v>32518.28</v>
      </c>
      <c r="G182" s="296">
        <v>65960</v>
      </c>
      <c r="H182" s="296">
        <v>12127.8</v>
      </c>
      <c r="I182" s="296">
        <v>1</v>
      </c>
      <c r="K182" s="296">
        <v>0</v>
      </c>
      <c r="N182" s="296">
        <v>0</v>
      </c>
      <c r="P182" s="296">
        <v>11688.56</v>
      </c>
    </row>
    <row r="183" spans="1:16" x14ac:dyDescent="0.2">
      <c r="A183" s="296" t="s">
        <v>1349</v>
      </c>
      <c r="C183" s="296">
        <v>366</v>
      </c>
      <c r="D183" s="296" t="s">
        <v>358</v>
      </c>
      <c r="E183" s="296">
        <v>366</v>
      </c>
      <c r="F183" s="296">
        <v>36728.5</v>
      </c>
      <c r="G183" s="296">
        <v>74500</v>
      </c>
      <c r="H183" s="296">
        <v>36728.5</v>
      </c>
      <c r="I183" s="296">
        <v>1</v>
      </c>
      <c r="K183" s="296">
        <v>0</v>
      </c>
      <c r="N183" s="296">
        <v>0</v>
      </c>
      <c r="P183" s="296">
        <v>35398.29</v>
      </c>
    </row>
    <row r="184" spans="1:16" x14ac:dyDescent="0.2">
      <c r="A184" s="296" t="s">
        <v>1349</v>
      </c>
      <c r="C184" s="296">
        <v>368</v>
      </c>
      <c r="D184" s="296" t="s">
        <v>359</v>
      </c>
      <c r="E184" s="296">
        <v>368</v>
      </c>
      <c r="F184" s="296">
        <v>18438.2</v>
      </c>
      <c r="G184" s="296">
        <v>37400</v>
      </c>
      <c r="H184" s="296">
        <v>48314</v>
      </c>
      <c r="I184" s="296">
        <v>1</v>
      </c>
      <c r="K184" s="296">
        <v>0</v>
      </c>
      <c r="N184" s="296">
        <v>0</v>
      </c>
      <c r="P184" s="296">
        <v>46564.2</v>
      </c>
    </row>
    <row r="185" spans="1:16" x14ac:dyDescent="0.2">
      <c r="C185" s="296">
        <v>370</v>
      </c>
      <c r="D185" s="296" t="s">
        <v>360</v>
      </c>
      <c r="E185" s="296">
        <v>370</v>
      </c>
      <c r="F185" s="296">
        <v>203362.5</v>
      </c>
      <c r="G185" s="296">
        <v>412500</v>
      </c>
      <c r="H185" s="296">
        <v>203362.5</v>
      </c>
      <c r="K185" s="296">
        <v>205012.5</v>
      </c>
      <c r="N185" s="296">
        <v>0</v>
      </c>
      <c r="P185" s="296">
        <v>197587.5</v>
      </c>
    </row>
    <row r="186" spans="1:16" x14ac:dyDescent="0.2">
      <c r="A186" s="296" t="s">
        <v>1349</v>
      </c>
      <c r="C186" s="296">
        <v>371</v>
      </c>
      <c r="D186" s="296" t="s">
        <v>361</v>
      </c>
      <c r="E186" s="296">
        <v>371</v>
      </c>
      <c r="F186" s="296">
        <v>16071.800000000001</v>
      </c>
      <c r="G186" s="296">
        <v>32600.000000000004</v>
      </c>
      <c r="H186" s="296">
        <v>16071.8</v>
      </c>
      <c r="I186" s="296">
        <v>1</v>
      </c>
      <c r="K186" s="296">
        <v>0</v>
      </c>
      <c r="N186" s="296">
        <v>0</v>
      </c>
      <c r="P186" s="296">
        <v>15489.72</v>
      </c>
    </row>
    <row r="187" spans="1:16" x14ac:dyDescent="0.2">
      <c r="A187" s="296" t="s">
        <v>1349</v>
      </c>
      <c r="C187" s="296">
        <v>372</v>
      </c>
      <c r="D187" s="296" t="s">
        <v>362</v>
      </c>
      <c r="E187" s="296">
        <v>372</v>
      </c>
      <c r="F187" s="296">
        <v>22283.600000000002</v>
      </c>
      <c r="G187" s="296">
        <v>45200.000000000007</v>
      </c>
      <c r="H187" s="296">
        <v>22283.599999999999</v>
      </c>
      <c r="I187" s="296">
        <v>1</v>
      </c>
      <c r="K187" s="296">
        <v>0</v>
      </c>
      <c r="N187" s="296">
        <v>0</v>
      </c>
      <c r="P187" s="296">
        <v>21476.55</v>
      </c>
    </row>
    <row r="188" spans="1:16" x14ac:dyDescent="0.2">
      <c r="A188" s="296" t="s">
        <v>1349</v>
      </c>
      <c r="C188" s="296">
        <v>373</v>
      </c>
      <c r="D188" s="296" t="s">
        <v>363</v>
      </c>
      <c r="E188" s="296">
        <v>373</v>
      </c>
      <c r="F188" s="296">
        <v>20710.93</v>
      </c>
      <c r="G188" s="296">
        <v>42010</v>
      </c>
      <c r="H188" s="296">
        <v>20710.93</v>
      </c>
      <c r="I188" s="296">
        <v>1</v>
      </c>
      <c r="K188" s="296">
        <v>0</v>
      </c>
      <c r="N188" s="296">
        <v>0</v>
      </c>
      <c r="P188" s="296">
        <v>19960.84</v>
      </c>
    </row>
    <row r="189" spans="1:16" x14ac:dyDescent="0.2">
      <c r="A189" s="296" t="s">
        <v>1349</v>
      </c>
      <c r="C189" s="296">
        <v>374</v>
      </c>
      <c r="D189" s="296" t="s">
        <v>364</v>
      </c>
      <c r="E189" s="296" t="s">
        <v>1353</v>
      </c>
      <c r="F189" s="296">
        <v>0</v>
      </c>
      <c r="G189" s="296">
        <v>0</v>
      </c>
      <c r="H189" s="296">
        <v>0</v>
      </c>
      <c r="K189" s="296">
        <v>0</v>
      </c>
      <c r="N189" s="296">
        <v>0</v>
      </c>
      <c r="P189" s="296">
        <v>0</v>
      </c>
    </row>
    <row r="190" spans="1:16" x14ac:dyDescent="0.2">
      <c r="A190" s="296" t="s">
        <v>1349</v>
      </c>
      <c r="C190" s="296">
        <v>375</v>
      </c>
      <c r="D190" s="296" t="s">
        <v>365</v>
      </c>
      <c r="E190" s="296">
        <v>375</v>
      </c>
      <c r="F190" s="296">
        <v>23072.400000000001</v>
      </c>
      <c r="G190" s="296">
        <v>46800</v>
      </c>
      <c r="H190" s="296">
        <v>23072.400000000001</v>
      </c>
      <c r="I190" s="296">
        <v>1</v>
      </c>
      <c r="K190" s="296">
        <v>0</v>
      </c>
      <c r="N190" s="296">
        <v>0</v>
      </c>
      <c r="P190" s="296">
        <v>22236.78</v>
      </c>
    </row>
    <row r="191" spans="1:16" x14ac:dyDescent="0.2">
      <c r="A191" s="296" t="s">
        <v>1349</v>
      </c>
      <c r="C191" s="296">
        <v>376</v>
      </c>
      <c r="D191" s="296" t="s">
        <v>366</v>
      </c>
      <c r="E191" s="296">
        <v>376</v>
      </c>
      <c r="F191" s="296">
        <v>49793</v>
      </c>
      <c r="G191" s="296">
        <v>101000</v>
      </c>
      <c r="H191" s="296">
        <v>54161.06</v>
      </c>
      <c r="I191" s="296">
        <v>1</v>
      </c>
      <c r="K191" s="296">
        <v>0</v>
      </c>
      <c r="N191" s="296">
        <v>0</v>
      </c>
      <c r="P191" s="296">
        <v>52199.49</v>
      </c>
    </row>
    <row r="192" spans="1:16" x14ac:dyDescent="0.2">
      <c r="A192" s="296" t="s">
        <v>1349</v>
      </c>
      <c r="C192" s="296">
        <v>378</v>
      </c>
      <c r="D192" s="296" t="s">
        <v>367</v>
      </c>
      <c r="E192" s="296">
        <v>378</v>
      </c>
      <c r="F192" s="296">
        <v>37714.5</v>
      </c>
      <c r="G192" s="296">
        <v>76500</v>
      </c>
      <c r="H192" s="296">
        <v>37714.5</v>
      </c>
      <c r="I192" s="296">
        <v>1</v>
      </c>
      <c r="K192" s="296">
        <v>0</v>
      </c>
      <c r="N192" s="296">
        <v>0</v>
      </c>
      <c r="P192" s="296">
        <v>36348.58</v>
      </c>
    </row>
    <row r="193" spans="1:16" x14ac:dyDescent="0.2">
      <c r="C193" s="296">
        <v>400</v>
      </c>
      <c r="D193" s="296" t="s">
        <v>368</v>
      </c>
      <c r="E193" s="296">
        <v>400</v>
      </c>
      <c r="F193" s="296">
        <v>11339</v>
      </c>
      <c r="G193" s="296">
        <v>23000</v>
      </c>
      <c r="H193" s="296">
        <v>11339</v>
      </c>
      <c r="K193" s="296">
        <v>11431</v>
      </c>
      <c r="N193" s="296">
        <v>0</v>
      </c>
      <c r="P193" s="296">
        <v>11017</v>
      </c>
    </row>
    <row r="194" spans="1:16" x14ac:dyDescent="0.2">
      <c r="C194" s="296">
        <v>402</v>
      </c>
      <c r="D194" s="296" t="s">
        <v>369</v>
      </c>
      <c r="E194" s="296">
        <v>402</v>
      </c>
      <c r="F194" s="296">
        <v>13434.25</v>
      </c>
      <c r="G194" s="296">
        <v>27250</v>
      </c>
      <c r="H194" s="296">
        <v>11462.25</v>
      </c>
      <c r="K194" s="296">
        <v>11555.25</v>
      </c>
      <c r="N194" s="296">
        <v>-1972</v>
      </c>
      <c r="P194" s="296">
        <v>11136.75</v>
      </c>
    </row>
    <row r="195" spans="1:16" x14ac:dyDescent="0.2">
      <c r="B195" s="296">
        <v>4</v>
      </c>
      <c r="C195" s="296">
        <v>404</v>
      </c>
      <c r="D195" s="296" t="s">
        <v>370</v>
      </c>
      <c r="E195" s="296">
        <v>404</v>
      </c>
      <c r="F195" s="296">
        <v>3105.9</v>
      </c>
      <c r="G195" s="296">
        <v>6300</v>
      </c>
      <c r="H195" s="296">
        <v>3024</v>
      </c>
      <c r="K195" s="296">
        <v>3048.54</v>
      </c>
      <c r="N195" s="296">
        <v>-81.900000000000091</v>
      </c>
      <c r="P195" s="296">
        <v>2938.13</v>
      </c>
    </row>
    <row r="196" spans="1:16" x14ac:dyDescent="0.2">
      <c r="C196" s="296">
        <v>405</v>
      </c>
      <c r="D196" s="296" t="s">
        <v>371</v>
      </c>
      <c r="E196" s="296">
        <v>405</v>
      </c>
      <c r="F196" s="296">
        <v>6655.5</v>
      </c>
      <c r="G196" s="296">
        <v>13500</v>
      </c>
      <c r="H196" s="296">
        <v>6937.51</v>
      </c>
      <c r="K196" s="296">
        <v>6993.8</v>
      </c>
      <c r="N196" s="296">
        <v>282.01000000000022</v>
      </c>
      <c r="P196" s="296">
        <v>6740.5</v>
      </c>
    </row>
    <row r="197" spans="1:16" x14ac:dyDescent="0.2">
      <c r="C197" s="296">
        <v>406</v>
      </c>
      <c r="D197" s="296" t="s">
        <v>372</v>
      </c>
      <c r="E197" s="296">
        <v>406</v>
      </c>
      <c r="F197" s="296">
        <v>4930</v>
      </c>
      <c r="G197" s="296">
        <v>10000</v>
      </c>
      <c r="H197" s="296">
        <v>6960</v>
      </c>
      <c r="K197" s="296">
        <v>7016.47</v>
      </c>
      <c r="N197" s="296">
        <v>2030</v>
      </c>
      <c r="P197" s="296">
        <v>6762.35</v>
      </c>
    </row>
    <row r="198" spans="1:16" x14ac:dyDescent="0.2">
      <c r="C198" s="296">
        <v>407</v>
      </c>
      <c r="D198" s="296" t="s">
        <v>373</v>
      </c>
      <c r="E198" s="296">
        <v>407</v>
      </c>
      <c r="F198" s="296">
        <v>11215.75</v>
      </c>
      <c r="G198" s="296">
        <v>22750</v>
      </c>
      <c r="H198" s="296">
        <v>11215.75</v>
      </c>
      <c r="K198" s="296">
        <v>11306.75</v>
      </c>
      <c r="N198" s="296">
        <v>0</v>
      </c>
      <c r="P198" s="296">
        <v>10897.25</v>
      </c>
    </row>
    <row r="199" spans="1:16" x14ac:dyDescent="0.2">
      <c r="C199" s="296">
        <v>409</v>
      </c>
      <c r="D199" s="296" t="s">
        <v>374</v>
      </c>
      <c r="E199" s="296">
        <v>409</v>
      </c>
      <c r="F199" s="296">
        <v>13311</v>
      </c>
      <c r="G199" s="296">
        <v>27000</v>
      </c>
      <c r="H199" s="296">
        <v>13311</v>
      </c>
      <c r="K199" s="296">
        <v>13419</v>
      </c>
      <c r="N199" s="296">
        <v>0</v>
      </c>
      <c r="P199" s="296">
        <v>12933</v>
      </c>
    </row>
    <row r="200" spans="1:16" x14ac:dyDescent="0.2">
      <c r="A200" s="296" t="s">
        <v>1349</v>
      </c>
      <c r="C200" s="296">
        <v>411</v>
      </c>
      <c r="D200" s="296" t="s">
        <v>375</v>
      </c>
      <c r="E200" s="296">
        <v>411</v>
      </c>
      <c r="F200" s="296">
        <v>4412.3500000000004</v>
      </c>
      <c r="G200" s="296">
        <v>8950</v>
      </c>
      <c r="H200" s="296">
        <v>4412.3500000000004</v>
      </c>
      <c r="I200" s="296">
        <v>1</v>
      </c>
      <c r="K200" s="296">
        <v>0</v>
      </c>
      <c r="N200" s="296">
        <v>0</v>
      </c>
      <c r="P200" s="296">
        <v>4252.55</v>
      </c>
    </row>
    <row r="201" spans="1:16" x14ac:dyDescent="0.2">
      <c r="C201" s="296">
        <v>412</v>
      </c>
      <c r="D201" s="296" t="s">
        <v>376</v>
      </c>
      <c r="E201" s="296">
        <v>412</v>
      </c>
      <c r="F201" s="296">
        <v>12201.75</v>
      </c>
      <c r="G201" s="296">
        <v>24750</v>
      </c>
      <c r="H201" s="296">
        <v>12201.75</v>
      </c>
      <c r="K201" s="296">
        <v>12300.75</v>
      </c>
      <c r="N201" s="296">
        <v>0</v>
      </c>
      <c r="P201" s="296">
        <v>11855.25</v>
      </c>
    </row>
    <row r="202" spans="1:16" x14ac:dyDescent="0.2">
      <c r="C202" s="296">
        <v>413</v>
      </c>
      <c r="D202" s="296" t="s">
        <v>377</v>
      </c>
      <c r="E202" s="296">
        <v>413</v>
      </c>
      <c r="F202" s="296">
        <v>10846</v>
      </c>
      <c r="G202" s="296">
        <v>22000</v>
      </c>
      <c r="H202" s="296">
        <v>18241</v>
      </c>
      <c r="K202" s="296">
        <v>18389</v>
      </c>
      <c r="N202" s="296">
        <v>7395</v>
      </c>
      <c r="P202" s="296">
        <v>17723</v>
      </c>
    </row>
    <row r="203" spans="1:16" x14ac:dyDescent="0.2">
      <c r="C203" s="296">
        <v>415</v>
      </c>
      <c r="D203" s="296" t="s">
        <v>378</v>
      </c>
      <c r="E203" s="296">
        <v>415</v>
      </c>
      <c r="F203" s="296">
        <v>11092.5</v>
      </c>
      <c r="G203" s="296">
        <v>22500</v>
      </c>
      <c r="H203" s="296">
        <v>11092.5</v>
      </c>
      <c r="K203" s="296">
        <v>11182.5</v>
      </c>
      <c r="N203" s="296">
        <v>0</v>
      </c>
      <c r="P203" s="296">
        <v>10777.5</v>
      </c>
    </row>
    <row r="204" spans="1:16" x14ac:dyDescent="0.2">
      <c r="C204" s="296">
        <v>416</v>
      </c>
      <c r="D204" s="296" t="s">
        <v>379</v>
      </c>
      <c r="E204" s="296">
        <v>416</v>
      </c>
      <c r="F204" s="296">
        <v>16515.5</v>
      </c>
      <c r="G204" s="296">
        <v>33500</v>
      </c>
      <c r="H204" s="296">
        <v>16515.5</v>
      </c>
      <c r="K204" s="296">
        <v>16649.5</v>
      </c>
      <c r="N204" s="296">
        <v>0</v>
      </c>
      <c r="P204" s="296">
        <v>16046.5</v>
      </c>
    </row>
    <row r="205" spans="1:16" x14ac:dyDescent="0.2">
      <c r="C205" s="296">
        <v>417</v>
      </c>
      <c r="D205" s="296" t="s">
        <v>380</v>
      </c>
      <c r="E205" s="296">
        <v>417</v>
      </c>
      <c r="F205" s="296">
        <v>10969.25</v>
      </c>
      <c r="G205" s="296">
        <v>22250</v>
      </c>
      <c r="H205" s="296">
        <v>10969.25</v>
      </c>
      <c r="K205" s="296">
        <v>11058.25</v>
      </c>
      <c r="N205" s="296">
        <v>0</v>
      </c>
      <c r="P205" s="296">
        <v>10657.75</v>
      </c>
    </row>
    <row r="206" spans="1:16" x14ac:dyDescent="0.2">
      <c r="C206" s="296">
        <v>418</v>
      </c>
      <c r="D206" s="296" t="s">
        <v>381</v>
      </c>
      <c r="E206" s="296">
        <v>418</v>
      </c>
      <c r="F206" s="296">
        <v>28101</v>
      </c>
      <c r="G206" s="296">
        <v>57000</v>
      </c>
      <c r="H206" s="296">
        <v>28101</v>
      </c>
      <c r="K206" s="296">
        <v>28329</v>
      </c>
      <c r="N206" s="296">
        <v>0</v>
      </c>
      <c r="P206" s="296">
        <v>27303</v>
      </c>
    </row>
    <row r="207" spans="1:16" x14ac:dyDescent="0.2">
      <c r="C207" s="296">
        <v>420</v>
      </c>
      <c r="D207" s="296" t="s">
        <v>382</v>
      </c>
      <c r="E207" s="296">
        <v>420</v>
      </c>
      <c r="F207" s="296">
        <v>3204.5</v>
      </c>
      <c r="G207" s="296">
        <v>6500</v>
      </c>
      <c r="H207" s="296">
        <v>3204.5</v>
      </c>
      <c r="K207" s="296">
        <v>3230.5</v>
      </c>
      <c r="N207" s="296">
        <v>0</v>
      </c>
      <c r="P207" s="296">
        <v>3113.5</v>
      </c>
    </row>
    <row r="208" spans="1:16" x14ac:dyDescent="0.2">
      <c r="C208" s="296">
        <v>421</v>
      </c>
      <c r="D208" s="296" t="s">
        <v>383</v>
      </c>
      <c r="E208" s="296">
        <v>421</v>
      </c>
      <c r="F208" s="296">
        <v>2144.5500000000002</v>
      </c>
      <c r="G208" s="296">
        <v>4350</v>
      </c>
      <c r="H208" s="296">
        <v>2144.5500000000002</v>
      </c>
      <c r="K208" s="296">
        <v>2161.9499999999998</v>
      </c>
      <c r="N208" s="296">
        <v>0</v>
      </c>
      <c r="P208" s="296">
        <v>2083.65</v>
      </c>
    </row>
    <row r="209" spans="1:16" x14ac:dyDescent="0.2">
      <c r="C209" s="296">
        <v>422</v>
      </c>
      <c r="D209" s="296" t="s">
        <v>384</v>
      </c>
      <c r="E209" s="296">
        <v>422</v>
      </c>
      <c r="F209" s="296">
        <v>12078.5</v>
      </c>
      <c r="G209" s="296">
        <v>24500</v>
      </c>
      <c r="H209" s="296">
        <v>12078.5</v>
      </c>
      <c r="K209" s="296">
        <v>12176.5</v>
      </c>
      <c r="N209" s="296">
        <v>0</v>
      </c>
      <c r="P209" s="296">
        <v>11735.5</v>
      </c>
    </row>
    <row r="210" spans="1:16" x14ac:dyDescent="0.2">
      <c r="A210" s="296" t="s">
        <v>1349</v>
      </c>
      <c r="C210" s="296">
        <v>423</v>
      </c>
      <c r="D210" s="296" t="s">
        <v>385</v>
      </c>
      <c r="E210" s="296">
        <v>423</v>
      </c>
      <c r="F210" s="296">
        <v>11708.75</v>
      </c>
      <c r="G210" s="296">
        <v>23750</v>
      </c>
      <c r="H210" s="296">
        <v>2341.75</v>
      </c>
      <c r="I210" s="296">
        <v>1</v>
      </c>
      <c r="K210" s="296">
        <v>0</v>
      </c>
      <c r="N210" s="296">
        <v>0</v>
      </c>
      <c r="P210" s="296">
        <v>2256.94</v>
      </c>
    </row>
    <row r="211" spans="1:16" x14ac:dyDescent="0.2">
      <c r="C211" s="296">
        <v>424</v>
      </c>
      <c r="D211" s="296" t="s">
        <v>386</v>
      </c>
      <c r="E211" s="296">
        <v>424</v>
      </c>
      <c r="F211" s="296">
        <v>14913.25</v>
      </c>
      <c r="G211" s="296">
        <v>30250</v>
      </c>
      <c r="H211" s="296">
        <v>14913.25</v>
      </c>
      <c r="K211" s="296">
        <v>15034.25</v>
      </c>
      <c r="N211" s="296">
        <v>0</v>
      </c>
      <c r="P211" s="296">
        <v>14489.75</v>
      </c>
    </row>
    <row r="212" spans="1:16" x14ac:dyDescent="0.2">
      <c r="C212" s="296">
        <v>425</v>
      </c>
      <c r="D212" s="296" t="s">
        <v>388</v>
      </c>
      <c r="E212" s="296" t="s">
        <v>387</v>
      </c>
      <c r="F212" s="296">
        <v>31552</v>
      </c>
      <c r="G212" s="296">
        <v>64000</v>
      </c>
      <c r="H212" s="296">
        <v>31552</v>
      </c>
      <c r="K212" s="296">
        <v>31808</v>
      </c>
      <c r="N212" s="296">
        <v>0</v>
      </c>
      <c r="P212" s="296">
        <v>30656</v>
      </c>
    </row>
    <row r="213" spans="1:16" x14ac:dyDescent="0.2">
      <c r="C213" s="296">
        <v>426</v>
      </c>
      <c r="D213" s="296" t="s">
        <v>389</v>
      </c>
      <c r="E213" s="296">
        <v>426</v>
      </c>
      <c r="F213" s="296">
        <v>6655.5</v>
      </c>
      <c r="G213" s="296">
        <v>13500</v>
      </c>
      <c r="H213" s="296">
        <v>6480</v>
      </c>
      <c r="K213" s="296">
        <v>6532.58</v>
      </c>
      <c r="N213" s="296">
        <v>-175.5</v>
      </c>
      <c r="P213" s="296">
        <v>6295.99</v>
      </c>
    </row>
    <row r="214" spans="1:16" x14ac:dyDescent="0.2">
      <c r="C214" s="296">
        <v>429</v>
      </c>
      <c r="D214" s="296" t="s">
        <v>390</v>
      </c>
      <c r="E214" s="296">
        <v>429</v>
      </c>
      <c r="F214" s="296">
        <v>22071.61</v>
      </c>
      <c r="G214" s="296">
        <v>44770</v>
      </c>
      <c r="H214" s="296">
        <v>22064.85</v>
      </c>
      <c r="K214" s="296">
        <v>22243.88</v>
      </c>
      <c r="N214" s="296">
        <v>-6.7600000000020373</v>
      </c>
      <c r="P214" s="296">
        <v>21438.27</v>
      </c>
    </row>
    <row r="215" spans="1:16" x14ac:dyDescent="0.2">
      <c r="C215" s="296">
        <v>430</v>
      </c>
      <c r="D215" s="296" t="s">
        <v>391</v>
      </c>
      <c r="E215" s="296">
        <v>430</v>
      </c>
      <c r="F215" s="296">
        <v>3746.7999999999997</v>
      </c>
      <c r="G215" s="296">
        <v>7599.9999999999991</v>
      </c>
      <c r="H215" s="296">
        <v>3648</v>
      </c>
      <c r="K215" s="296">
        <v>3677.6</v>
      </c>
      <c r="N215" s="296">
        <v>-98.799999999999727</v>
      </c>
      <c r="P215" s="296">
        <v>3544.41</v>
      </c>
    </row>
    <row r="216" spans="1:16" x14ac:dyDescent="0.2">
      <c r="C216" s="296">
        <v>431</v>
      </c>
      <c r="D216" s="296" t="s">
        <v>392</v>
      </c>
      <c r="E216" s="296">
        <v>431</v>
      </c>
      <c r="F216" s="296">
        <v>27608</v>
      </c>
      <c r="G216" s="296">
        <v>56000</v>
      </c>
      <c r="H216" s="296">
        <v>27115</v>
      </c>
      <c r="K216" s="296">
        <v>27335</v>
      </c>
      <c r="N216" s="296">
        <v>-493</v>
      </c>
      <c r="P216" s="296">
        <v>26345</v>
      </c>
    </row>
    <row r="217" spans="1:16" x14ac:dyDescent="0.2">
      <c r="C217" s="296">
        <v>432</v>
      </c>
      <c r="D217" s="296" t="s">
        <v>393</v>
      </c>
      <c r="E217" s="296">
        <v>432</v>
      </c>
      <c r="F217" s="296">
        <v>448.63</v>
      </c>
      <c r="G217" s="296">
        <v>910</v>
      </c>
      <c r="H217" s="296">
        <v>448.63</v>
      </c>
      <c r="K217" s="296">
        <v>452.27</v>
      </c>
      <c r="N217" s="296">
        <v>0</v>
      </c>
      <c r="P217" s="296">
        <v>435.89</v>
      </c>
    </row>
    <row r="218" spans="1:16" x14ac:dyDescent="0.2">
      <c r="C218" s="296">
        <v>436</v>
      </c>
      <c r="D218" s="296" t="s">
        <v>394</v>
      </c>
      <c r="E218" s="296">
        <v>436</v>
      </c>
      <c r="F218" s="296">
        <v>17994.5</v>
      </c>
      <c r="G218" s="296">
        <v>36500</v>
      </c>
      <c r="H218" s="296">
        <v>17994.5</v>
      </c>
      <c r="K218" s="296">
        <v>18140.5</v>
      </c>
      <c r="N218" s="296">
        <v>0</v>
      </c>
      <c r="P218" s="296">
        <v>17483.5</v>
      </c>
    </row>
    <row r="219" spans="1:16" x14ac:dyDescent="0.2">
      <c r="A219" s="296" t="s">
        <v>1349</v>
      </c>
      <c r="C219" s="296">
        <v>437</v>
      </c>
      <c r="D219" s="296" t="s">
        <v>395</v>
      </c>
      <c r="E219" s="296">
        <v>437</v>
      </c>
      <c r="F219" s="296">
        <v>887.4</v>
      </c>
      <c r="G219" s="296">
        <v>1800</v>
      </c>
      <c r="H219" s="296">
        <v>887.4</v>
      </c>
      <c r="I219" s="296">
        <v>1</v>
      </c>
      <c r="K219" s="296">
        <v>0</v>
      </c>
      <c r="N219" s="296">
        <v>0</v>
      </c>
      <c r="P219" s="296">
        <v>855.26</v>
      </c>
    </row>
    <row r="220" spans="1:16" x14ac:dyDescent="0.2">
      <c r="A220" s="296" t="s">
        <v>1349</v>
      </c>
      <c r="C220" s="296">
        <v>440</v>
      </c>
      <c r="D220" s="296" t="s">
        <v>396</v>
      </c>
      <c r="E220" s="296">
        <v>440</v>
      </c>
      <c r="F220" s="296">
        <v>12078.5</v>
      </c>
      <c r="G220" s="296">
        <v>24500</v>
      </c>
      <c r="H220" s="296">
        <v>2415.6999999999998</v>
      </c>
      <c r="I220" s="296">
        <v>1</v>
      </c>
      <c r="K220" s="296">
        <v>0</v>
      </c>
      <c r="N220" s="296">
        <v>0</v>
      </c>
      <c r="P220" s="296">
        <v>2328.21</v>
      </c>
    </row>
    <row r="221" spans="1:16" x14ac:dyDescent="0.2">
      <c r="C221" s="296">
        <v>441</v>
      </c>
      <c r="D221" s="296" t="s">
        <v>397</v>
      </c>
      <c r="E221" s="296">
        <v>441</v>
      </c>
      <c r="F221" s="296">
        <v>8134.5</v>
      </c>
      <c r="G221" s="296">
        <v>16500</v>
      </c>
      <c r="H221" s="296">
        <v>8160</v>
      </c>
      <c r="K221" s="296">
        <v>8226.2099999999991</v>
      </c>
      <c r="N221" s="296">
        <v>25.5</v>
      </c>
      <c r="P221" s="296">
        <v>7928.28</v>
      </c>
    </row>
    <row r="222" spans="1:16" x14ac:dyDescent="0.2">
      <c r="C222" s="296">
        <v>442</v>
      </c>
      <c r="D222" s="296" t="s">
        <v>398</v>
      </c>
      <c r="E222" s="296">
        <v>442</v>
      </c>
      <c r="F222" s="296">
        <v>17624.75</v>
      </c>
      <c r="G222" s="296">
        <v>35750</v>
      </c>
      <c r="H222" s="296">
        <v>17624.75</v>
      </c>
      <c r="K222" s="296">
        <v>17767.75</v>
      </c>
      <c r="N222" s="296">
        <v>0</v>
      </c>
      <c r="P222" s="296">
        <v>17124.25</v>
      </c>
    </row>
    <row r="223" spans="1:16" x14ac:dyDescent="0.2">
      <c r="C223" s="296">
        <v>443</v>
      </c>
      <c r="D223" s="296" t="s">
        <v>399</v>
      </c>
      <c r="E223" s="296">
        <v>443</v>
      </c>
      <c r="F223" s="296">
        <v>10229.75</v>
      </c>
      <c r="G223" s="296">
        <v>20750</v>
      </c>
      <c r="H223" s="296">
        <v>10724.45</v>
      </c>
      <c r="K223" s="296">
        <v>10811.46</v>
      </c>
      <c r="N223" s="296">
        <v>494.70000000000073</v>
      </c>
      <c r="P223" s="296">
        <v>10419.9</v>
      </c>
    </row>
    <row r="224" spans="1:16" x14ac:dyDescent="0.2">
      <c r="C224" s="296">
        <v>444</v>
      </c>
      <c r="D224" s="296" t="s">
        <v>400</v>
      </c>
      <c r="E224" s="296">
        <v>444</v>
      </c>
      <c r="F224" s="296">
        <v>6162.5</v>
      </c>
      <c r="G224" s="296">
        <v>12500</v>
      </c>
      <c r="H224" s="296">
        <v>8997.25</v>
      </c>
      <c r="K224" s="296">
        <v>9070.25</v>
      </c>
      <c r="N224" s="296">
        <v>2834.75</v>
      </c>
      <c r="P224" s="296">
        <v>8741.75</v>
      </c>
    </row>
    <row r="225" spans="1:16" x14ac:dyDescent="0.2">
      <c r="C225" s="296">
        <v>445</v>
      </c>
      <c r="D225" s="296" t="s">
        <v>401</v>
      </c>
      <c r="E225" s="296">
        <v>445</v>
      </c>
      <c r="F225" s="296">
        <v>4338.4000000000005</v>
      </c>
      <c r="G225" s="296">
        <v>8800.0000000000018</v>
      </c>
      <c r="H225" s="296">
        <v>4224</v>
      </c>
      <c r="K225" s="296">
        <v>4258.2700000000004</v>
      </c>
      <c r="N225" s="296">
        <v>-114.40000000000055</v>
      </c>
      <c r="P225" s="296">
        <v>4104.05</v>
      </c>
    </row>
    <row r="226" spans="1:16" x14ac:dyDescent="0.2">
      <c r="C226" s="296">
        <v>446</v>
      </c>
      <c r="D226" s="296" t="s">
        <v>402</v>
      </c>
      <c r="E226" s="296">
        <v>446</v>
      </c>
      <c r="F226" s="296">
        <v>7271.75</v>
      </c>
      <c r="G226" s="296">
        <v>14750</v>
      </c>
      <c r="H226" s="296">
        <v>7080</v>
      </c>
      <c r="K226" s="296">
        <v>7137.44</v>
      </c>
      <c r="N226" s="296">
        <v>-191.75</v>
      </c>
      <c r="P226" s="296">
        <v>6878.94</v>
      </c>
    </row>
    <row r="227" spans="1:16" x14ac:dyDescent="0.2">
      <c r="A227" s="296" t="s">
        <v>1349</v>
      </c>
      <c r="C227" s="296">
        <v>447</v>
      </c>
      <c r="D227" s="296" t="s">
        <v>403</v>
      </c>
      <c r="E227" s="296">
        <v>447</v>
      </c>
      <c r="F227" s="296">
        <v>19227</v>
      </c>
      <c r="G227" s="296">
        <v>39000</v>
      </c>
      <c r="H227" s="296">
        <v>3845.4</v>
      </c>
      <c r="I227" s="296">
        <v>1</v>
      </c>
      <c r="K227" s="296">
        <v>0</v>
      </c>
      <c r="N227" s="296">
        <v>0</v>
      </c>
      <c r="P227" s="296">
        <v>3706.13</v>
      </c>
    </row>
    <row r="228" spans="1:16" x14ac:dyDescent="0.2">
      <c r="C228" s="296">
        <v>448</v>
      </c>
      <c r="D228" s="296" t="s">
        <v>404</v>
      </c>
      <c r="E228" s="296">
        <v>448</v>
      </c>
      <c r="F228" s="296">
        <v>8997.25</v>
      </c>
      <c r="G228" s="296">
        <v>18250</v>
      </c>
      <c r="H228" s="296">
        <v>8997.25</v>
      </c>
      <c r="K228" s="296">
        <v>9070.25</v>
      </c>
      <c r="N228" s="296">
        <v>0</v>
      </c>
      <c r="P228" s="296">
        <v>8741.75</v>
      </c>
    </row>
    <row r="229" spans="1:16" x14ac:dyDescent="0.2">
      <c r="C229" s="296">
        <v>449</v>
      </c>
      <c r="D229" s="296" t="s">
        <v>405</v>
      </c>
      <c r="E229" s="296">
        <v>449</v>
      </c>
      <c r="F229" s="296">
        <v>6409</v>
      </c>
      <c r="G229" s="296">
        <v>13000</v>
      </c>
      <c r="H229" s="296">
        <v>6240</v>
      </c>
      <c r="K229" s="296">
        <v>6290.63</v>
      </c>
      <c r="N229" s="296">
        <v>-169</v>
      </c>
      <c r="P229" s="296">
        <v>6062.8</v>
      </c>
    </row>
    <row r="230" spans="1:16" x14ac:dyDescent="0.2">
      <c r="A230" s="296" t="s">
        <v>1349</v>
      </c>
      <c r="C230" s="296">
        <v>450</v>
      </c>
      <c r="D230" s="296" t="s">
        <v>406</v>
      </c>
      <c r="E230" s="296">
        <v>450</v>
      </c>
      <c r="F230" s="296">
        <v>27608</v>
      </c>
      <c r="G230" s="296">
        <v>56000</v>
      </c>
      <c r="H230" s="296">
        <v>5521.6</v>
      </c>
      <c r="I230" s="296">
        <v>1</v>
      </c>
      <c r="K230" s="296">
        <v>0</v>
      </c>
      <c r="N230" s="296">
        <v>0</v>
      </c>
      <c r="P230" s="296">
        <v>5321.62</v>
      </c>
    </row>
    <row r="231" spans="1:16" x14ac:dyDescent="0.2">
      <c r="C231" s="296">
        <v>451</v>
      </c>
      <c r="D231" s="296" t="s">
        <v>407</v>
      </c>
      <c r="E231" s="296">
        <v>451</v>
      </c>
      <c r="F231" s="296">
        <v>20957.43</v>
      </c>
      <c r="G231" s="296">
        <v>42510</v>
      </c>
      <c r="H231" s="296">
        <v>20582.75</v>
      </c>
      <c r="K231" s="296">
        <v>20749.75</v>
      </c>
      <c r="N231" s="296">
        <v>-374.68000000000029</v>
      </c>
      <c r="P231" s="296">
        <v>19998.25</v>
      </c>
    </row>
    <row r="232" spans="1:16" x14ac:dyDescent="0.2">
      <c r="C232" s="296">
        <v>452</v>
      </c>
      <c r="D232" s="296" t="s">
        <v>408</v>
      </c>
      <c r="E232" s="296">
        <v>452</v>
      </c>
      <c r="F232" s="296">
        <v>7764.75</v>
      </c>
      <c r="G232" s="296">
        <v>15750</v>
      </c>
      <c r="H232" s="296">
        <v>7560</v>
      </c>
      <c r="K232" s="296">
        <v>7621.34</v>
      </c>
      <c r="N232" s="296">
        <v>-204.75</v>
      </c>
      <c r="P232" s="296">
        <v>7345.32</v>
      </c>
    </row>
    <row r="233" spans="1:16" x14ac:dyDescent="0.2">
      <c r="A233" s="296" t="s">
        <v>1349</v>
      </c>
      <c r="C233" s="296">
        <v>453</v>
      </c>
      <c r="D233" s="296" t="s">
        <v>409</v>
      </c>
      <c r="E233" s="296">
        <v>453</v>
      </c>
      <c r="F233" s="296">
        <v>29826.5</v>
      </c>
      <c r="G233" s="296">
        <v>60500</v>
      </c>
      <c r="H233" s="296">
        <v>12719.4</v>
      </c>
      <c r="I233" s="296">
        <v>1</v>
      </c>
      <c r="K233" s="296">
        <v>0</v>
      </c>
      <c r="N233" s="296">
        <v>0</v>
      </c>
      <c r="P233" s="296">
        <v>12258.74</v>
      </c>
    </row>
    <row r="234" spans="1:16" x14ac:dyDescent="0.2">
      <c r="A234" s="296" t="s">
        <v>1349</v>
      </c>
      <c r="C234" s="296">
        <v>454</v>
      </c>
      <c r="D234" s="296" t="s">
        <v>523</v>
      </c>
      <c r="E234" s="296">
        <v>454</v>
      </c>
      <c r="F234" s="296">
        <v>7641.5</v>
      </c>
      <c r="G234" s="296">
        <v>15500</v>
      </c>
      <c r="H234" s="296">
        <v>7641.5</v>
      </c>
      <c r="I234" s="296">
        <v>1</v>
      </c>
      <c r="K234" s="296">
        <v>0</v>
      </c>
      <c r="N234" s="296">
        <v>0</v>
      </c>
      <c r="P234" s="296">
        <v>7364.75</v>
      </c>
    </row>
    <row r="235" spans="1:16" x14ac:dyDescent="0.2">
      <c r="C235" s="296">
        <v>455</v>
      </c>
      <c r="D235" s="296" t="s">
        <v>410</v>
      </c>
      <c r="E235" s="296">
        <v>455</v>
      </c>
      <c r="F235" s="296">
        <v>4979.3</v>
      </c>
      <c r="G235" s="296">
        <v>10100</v>
      </c>
      <c r="H235" s="296">
        <v>4979.3</v>
      </c>
      <c r="K235" s="296">
        <v>5019.7</v>
      </c>
      <c r="N235" s="296">
        <v>0</v>
      </c>
      <c r="P235" s="296">
        <v>4837.8999999999996</v>
      </c>
    </row>
    <row r="236" spans="1:16" x14ac:dyDescent="0.2">
      <c r="C236" s="296">
        <v>457</v>
      </c>
      <c r="D236" s="296" t="s">
        <v>411</v>
      </c>
      <c r="E236" s="296">
        <v>457</v>
      </c>
      <c r="F236" s="296">
        <v>10648.800000000001</v>
      </c>
      <c r="G236" s="296">
        <v>21600.000000000004</v>
      </c>
      <c r="H236" s="296">
        <v>13311</v>
      </c>
      <c r="K236" s="296">
        <v>13419</v>
      </c>
      <c r="N236" s="296">
        <v>2662.1999999999989</v>
      </c>
      <c r="P236" s="296">
        <v>12933</v>
      </c>
    </row>
    <row r="237" spans="1:16" x14ac:dyDescent="0.2">
      <c r="C237" s="296">
        <v>458</v>
      </c>
      <c r="D237" s="296" t="s">
        <v>412</v>
      </c>
      <c r="E237" s="296">
        <v>458</v>
      </c>
      <c r="F237" s="296">
        <v>6162.5</v>
      </c>
      <c r="G237" s="296">
        <v>12500</v>
      </c>
      <c r="H237" s="296">
        <v>5760</v>
      </c>
      <c r="K237" s="296">
        <v>5806.73</v>
      </c>
      <c r="N237" s="296">
        <v>-402.5</v>
      </c>
      <c r="P237" s="296">
        <v>5596.43</v>
      </c>
    </row>
    <row r="238" spans="1:16" x14ac:dyDescent="0.2">
      <c r="C238" s="296">
        <v>460</v>
      </c>
      <c r="D238" s="296" t="s">
        <v>413</v>
      </c>
      <c r="E238" s="296">
        <v>460</v>
      </c>
      <c r="F238" s="296">
        <v>6532.25</v>
      </c>
      <c r="G238" s="296">
        <v>13250</v>
      </c>
      <c r="H238" s="296">
        <v>6360</v>
      </c>
      <c r="K238" s="296">
        <v>6411.6</v>
      </c>
      <c r="N238" s="296">
        <v>-172.25</v>
      </c>
      <c r="P238" s="296">
        <v>6179.39</v>
      </c>
    </row>
    <row r="239" spans="1:16" x14ac:dyDescent="0.2">
      <c r="C239" s="296">
        <v>461</v>
      </c>
      <c r="D239" s="296" t="s">
        <v>414</v>
      </c>
      <c r="E239" s="296">
        <v>461</v>
      </c>
      <c r="F239" s="296">
        <v>16392.25</v>
      </c>
      <c r="G239" s="296">
        <v>33250</v>
      </c>
      <c r="H239" s="296">
        <v>16392.25</v>
      </c>
      <c r="K239" s="296">
        <v>16525.25</v>
      </c>
      <c r="N239" s="296">
        <v>0</v>
      </c>
      <c r="P239" s="296">
        <v>15926.75</v>
      </c>
    </row>
    <row r="240" spans="1:16" x14ac:dyDescent="0.2">
      <c r="C240" s="296">
        <v>464</v>
      </c>
      <c r="D240" s="296" t="s">
        <v>415</v>
      </c>
      <c r="E240" s="296">
        <v>464</v>
      </c>
      <c r="F240" s="296">
        <v>10599.5</v>
      </c>
      <c r="G240" s="296">
        <v>21500</v>
      </c>
      <c r="H240" s="296">
        <v>13311</v>
      </c>
      <c r="K240" s="296">
        <v>13419</v>
      </c>
      <c r="N240" s="296">
        <v>2711.5</v>
      </c>
      <c r="P240" s="296">
        <v>12933</v>
      </c>
    </row>
    <row r="241" spans="1:16" x14ac:dyDescent="0.2">
      <c r="A241" s="296" t="s">
        <v>1349</v>
      </c>
      <c r="C241" s="296">
        <v>465</v>
      </c>
      <c r="D241" s="296" t="s">
        <v>416</v>
      </c>
      <c r="E241" s="296">
        <v>465</v>
      </c>
      <c r="F241" s="296">
        <v>2982.65</v>
      </c>
      <c r="G241" s="296">
        <v>6050</v>
      </c>
      <c r="H241" s="296">
        <v>2982.65</v>
      </c>
      <c r="I241" s="296">
        <v>1</v>
      </c>
      <c r="K241" s="296">
        <v>0</v>
      </c>
      <c r="N241" s="296">
        <v>0</v>
      </c>
      <c r="P241" s="296">
        <v>2874.63</v>
      </c>
    </row>
    <row r="242" spans="1:16" x14ac:dyDescent="0.2">
      <c r="C242" s="296">
        <v>466</v>
      </c>
      <c r="D242" s="296" t="s">
        <v>417</v>
      </c>
      <c r="E242" s="296">
        <v>466</v>
      </c>
      <c r="F242" s="296">
        <v>11462.25</v>
      </c>
      <c r="G242" s="296">
        <v>23250</v>
      </c>
      <c r="H242" s="296">
        <v>11462.25</v>
      </c>
      <c r="K242" s="296">
        <v>11555.25</v>
      </c>
      <c r="N242" s="296">
        <v>0</v>
      </c>
      <c r="P242" s="296">
        <v>11136.75</v>
      </c>
    </row>
    <row r="243" spans="1:16" x14ac:dyDescent="0.2">
      <c r="C243" s="296">
        <v>467</v>
      </c>
      <c r="D243" s="296" t="s">
        <v>418</v>
      </c>
      <c r="E243" s="296">
        <v>467</v>
      </c>
      <c r="F243" s="296">
        <v>4042.6</v>
      </c>
      <c r="G243" s="296">
        <v>8200</v>
      </c>
      <c r="H243" s="296">
        <v>3936</v>
      </c>
      <c r="K243" s="296">
        <v>3967.94</v>
      </c>
      <c r="N243" s="296">
        <v>-106.59999999999991</v>
      </c>
      <c r="P243" s="296">
        <v>3824.23</v>
      </c>
    </row>
    <row r="244" spans="1:16" x14ac:dyDescent="0.2">
      <c r="C244" s="296">
        <v>468</v>
      </c>
      <c r="D244" s="296" t="s">
        <v>419</v>
      </c>
      <c r="E244" s="296">
        <v>468</v>
      </c>
      <c r="F244" s="296">
        <v>11092.5</v>
      </c>
      <c r="G244" s="296">
        <v>22500</v>
      </c>
      <c r="H244" s="296">
        <v>11092.5</v>
      </c>
      <c r="K244" s="296">
        <v>11182.5</v>
      </c>
      <c r="N244" s="296">
        <v>0</v>
      </c>
      <c r="P244" s="296">
        <v>10777.5</v>
      </c>
    </row>
    <row r="245" spans="1:16" x14ac:dyDescent="0.2">
      <c r="C245" s="296">
        <v>469</v>
      </c>
      <c r="D245" s="296" t="s">
        <v>420</v>
      </c>
      <c r="E245" s="296">
        <v>469</v>
      </c>
      <c r="F245" s="296">
        <v>9860</v>
      </c>
      <c r="G245" s="296">
        <v>20000</v>
      </c>
      <c r="H245" s="296">
        <v>9860</v>
      </c>
      <c r="K245" s="296">
        <v>9940</v>
      </c>
      <c r="N245" s="296">
        <v>0</v>
      </c>
      <c r="P245" s="296">
        <v>9580</v>
      </c>
    </row>
    <row r="246" spans="1:16" x14ac:dyDescent="0.2">
      <c r="C246" s="296">
        <v>471</v>
      </c>
      <c r="D246" s="296" t="s">
        <v>421</v>
      </c>
      <c r="E246" s="296">
        <v>471</v>
      </c>
      <c r="F246" s="296">
        <v>7395</v>
      </c>
      <c r="G246" s="296">
        <v>15000</v>
      </c>
      <c r="H246" s="296">
        <v>8874</v>
      </c>
      <c r="K246" s="296">
        <v>8946</v>
      </c>
      <c r="N246" s="296">
        <v>1479</v>
      </c>
      <c r="P246" s="296">
        <v>8622</v>
      </c>
    </row>
    <row r="247" spans="1:16" x14ac:dyDescent="0.2">
      <c r="A247" s="296" t="s">
        <v>1349</v>
      </c>
      <c r="C247" s="296">
        <v>472</v>
      </c>
      <c r="D247" s="296" t="s">
        <v>422</v>
      </c>
      <c r="E247" s="296">
        <v>472</v>
      </c>
      <c r="F247" s="296">
        <v>4584.9000000000005</v>
      </c>
      <c r="G247" s="296">
        <v>9300.0000000000018</v>
      </c>
      <c r="H247" s="296">
        <v>4584.8999999999996</v>
      </c>
      <c r="I247" s="296">
        <v>1</v>
      </c>
      <c r="K247" s="296">
        <v>0</v>
      </c>
      <c r="N247" s="296">
        <v>0</v>
      </c>
      <c r="P247" s="296">
        <v>4418.8500000000004</v>
      </c>
    </row>
    <row r="248" spans="1:16" x14ac:dyDescent="0.2">
      <c r="C248" s="296">
        <v>473</v>
      </c>
      <c r="D248" s="296" t="s">
        <v>423</v>
      </c>
      <c r="E248" s="296">
        <v>473</v>
      </c>
      <c r="F248" s="296">
        <v>16638.75</v>
      </c>
      <c r="G248" s="296">
        <v>33750</v>
      </c>
      <c r="H248" s="296">
        <v>16638.75</v>
      </c>
      <c r="K248" s="296">
        <v>16773.75</v>
      </c>
      <c r="N248" s="296">
        <v>0</v>
      </c>
      <c r="P248" s="296">
        <v>16166.25</v>
      </c>
    </row>
    <row r="249" spans="1:16" x14ac:dyDescent="0.2">
      <c r="A249" s="296" t="s">
        <v>1349</v>
      </c>
      <c r="C249" s="296">
        <v>474</v>
      </c>
      <c r="D249" s="296" t="s">
        <v>424</v>
      </c>
      <c r="E249" s="296">
        <v>474</v>
      </c>
      <c r="F249" s="296">
        <v>35496</v>
      </c>
      <c r="G249" s="296">
        <v>72000</v>
      </c>
      <c r="H249" s="296">
        <v>7099.2</v>
      </c>
      <c r="I249" s="296">
        <v>1</v>
      </c>
      <c r="J249" s="296" t="s">
        <v>1354</v>
      </c>
      <c r="K249" s="296">
        <v>0</v>
      </c>
      <c r="N249" s="296">
        <v>0</v>
      </c>
      <c r="P249" s="296">
        <v>6842.09</v>
      </c>
    </row>
    <row r="250" spans="1:16" x14ac:dyDescent="0.2">
      <c r="C250" s="296">
        <v>476</v>
      </c>
      <c r="D250" s="296" t="s">
        <v>425</v>
      </c>
      <c r="E250" s="296">
        <v>476</v>
      </c>
      <c r="F250" s="296">
        <v>12078.5</v>
      </c>
      <c r="G250" s="296">
        <v>24500</v>
      </c>
      <c r="H250" s="296">
        <v>12078.5</v>
      </c>
      <c r="K250" s="296">
        <v>12176.5</v>
      </c>
      <c r="N250" s="296">
        <v>0</v>
      </c>
      <c r="P250" s="296">
        <v>11735.5</v>
      </c>
    </row>
    <row r="251" spans="1:16" x14ac:dyDescent="0.2">
      <c r="C251" s="296">
        <v>478</v>
      </c>
      <c r="D251" s="296" t="s">
        <v>426</v>
      </c>
      <c r="E251" s="296">
        <v>478</v>
      </c>
      <c r="F251" s="296">
        <v>17624.75</v>
      </c>
      <c r="G251" s="296">
        <v>35750</v>
      </c>
      <c r="H251" s="296">
        <v>17624.75</v>
      </c>
      <c r="K251" s="296">
        <v>17767.75</v>
      </c>
      <c r="N251" s="296">
        <v>0</v>
      </c>
      <c r="P251" s="296">
        <v>17124.25</v>
      </c>
    </row>
    <row r="252" spans="1:16" x14ac:dyDescent="0.2">
      <c r="C252" s="296">
        <v>479</v>
      </c>
      <c r="D252" s="296" t="s">
        <v>427</v>
      </c>
      <c r="E252" s="296">
        <v>479</v>
      </c>
      <c r="F252" s="296">
        <v>10599.5</v>
      </c>
      <c r="G252" s="296">
        <v>21500</v>
      </c>
      <c r="H252" s="296">
        <v>10599.5</v>
      </c>
      <c r="K252" s="296">
        <v>10685.5</v>
      </c>
      <c r="N252" s="296">
        <v>0</v>
      </c>
      <c r="P252" s="296">
        <v>10298.5</v>
      </c>
    </row>
    <row r="253" spans="1:16" x14ac:dyDescent="0.2">
      <c r="C253" s="296">
        <v>480</v>
      </c>
      <c r="D253" s="296" t="s">
        <v>428</v>
      </c>
      <c r="E253" s="296">
        <v>480</v>
      </c>
      <c r="F253" s="296">
        <v>18241</v>
      </c>
      <c r="G253" s="296">
        <v>37000</v>
      </c>
      <c r="H253" s="296">
        <v>18241</v>
      </c>
      <c r="K253" s="296">
        <v>18389</v>
      </c>
      <c r="N253" s="296">
        <v>0</v>
      </c>
      <c r="P253" s="296">
        <v>17723</v>
      </c>
    </row>
    <row r="254" spans="1:16" x14ac:dyDescent="0.2">
      <c r="C254" s="296">
        <v>481</v>
      </c>
      <c r="D254" s="296" t="s">
        <v>429</v>
      </c>
      <c r="E254" s="296">
        <v>481</v>
      </c>
      <c r="F254" s="296">
        <v>2341.75</v>
      </c>
      <c r="G254" s="296">
        <v>4750</v>
      </c>
      <c r="H254" s="296">
        <v>2341.75</v>
      </c>
      <c r="K254" s="296">
        <v>2360.75</v>
      </c>
      <c r="N254" s="296">
        <v>0</v>
      </c>
      <c r="P254" s="296">
        <v>2275.25</v>
      </c>
    </row>
    <row r="255" spans="1:16" x14ac:dyDescent="0.2">
      <c r="C255" s="296">
        <v>482</v>
      </c>
      <c r="D255" s="296" t="s">
        <v>430</v>
      </c>
      <c r="E255" s="296">
        <v>482</v>
      </c>
      <c r="F255" s="296">
        <v>8381</v>
      </c>
      <c r="G255" s="296">
        <v>17000</v>
      </c>
      <c r="H255" s="296">
        <v>8160</v>
      </c>
      <c r="K255" s="296">
        <v>8226.2099999999991</v>
      </c>
      <c r="N255" s="296">
        <v>-221</v>
      </c>
      <c r="P255" s="296">
        <v>7928.28</v>
      </c>
    </row>
    <row r="256" spans="1:16" x14ac:dyDescent="0.2">
      <c r="C256" s="296">
        <v>483</v>
      </c>
      <c r="D256" s="296" t="s">
        <v>431</v>
      </c>
      <c r="E256" s="296">
        <v>483</v>
      </c>
      <c r="F256" s="296">
        <v>8011.25</v>
      </c>
      <c r="G256" s="296">
        <v>16250</v>
      </c>
      <c r="H256" s="296">
        <v>7800</v>
      </c>
      <c r="K256" s="296">
        <v>7863.29</v>
      </c>
      <c r="N256" s="296">
        <v>-211.25</v>
      </c>
      <c r="P256" s="296">
        <v>7578.5</v>
      </c>
    </row>
    <row r="257" spans="1:16" x14ac:dyDescent="0.2">
      <c r="B257" s="296">
        <v>3</v>
      </c>
      <c r="C257" s="296">
        <v>484</v>
      </c>
      <c r="D257" s="296" t="s">
        <v>432</v>
      </c>
      <c r="E257" s="296">
        <v>484</v>
      </c>
      <c r="F257" s="296">
        <v>17255</v>
      </c>
      <c r="G257" s="296">
        <v>35000</v>
      </c>
      <c r="H257" s="296">
        <v>16269</v>
      </c>
      <c r="K257" s="296">
        <v>16401</v>
      </c>
      <c r="N257" s="296">
        <v>-986</v>
      </c>
      <c r="P257" s="296">
        <v>15807</v>
      </c>
    </row>
    <row r="258" spans="1:16" x14ac:dyDescent="0.2">
      <c r="C258" s="296">
        <v>486</v>
      </c>
      <c r="D258" s="296" t="s">
        <v>433</v>
      </c>
      <c r="E258" s="296">
        <v>486</v>
      </c>
      <c r="F258" s="296">
        <v>10229.75</v>
      </c>
      <c r="G258" s="296">
        <v>20750</v>
      </c>
      <c r="H258" s="296">
        <v>10229.75</v>
      </c>
      <c r="K258" s="296">
        <v>10312.75</v>
      </c>
      <c r="N258" s="296">
        <v>0</v>
      </c>
      <c r="P258" s="296">
        <v>9939.25</v>
      </c>
    </row>
    <row r="259" spans="1:16" x14ac:dyDescent="0.2">
      <c r="A259" s="296" t="s">
        <v>1349</v>
      </c>
      <c r="C259" s="296">
        <v>487</v>
      </c>
      <c r="D259" s="296" t="s">
        <v>434</v>
      </c>
      <c r="E259" s="296">
        <v>487</v>
      </c>
      <c r="F259" s="296">
        <v>5176.5</v>
      </c>
      <c r="G259" s="296">
        <v>10500</v>
      </c>
      <c r="H259" s="296">
        <v>5176.5</v>
      </c>
      <c r="I259" s="296">
        <v>1</v>
      </c>
      <c r="K259" s="296">
        <v>0</v>
      </c>
      <c r="N259" s="296">
        <v>0</v>
      </c>
      <c r="P259" s="296">
        <v>4989.0200000000004</v>
      </c>
    </row>
    <row r="260" spans="1:16" x14ac:dyDescent="0.2">
      <c r="C260" s="296">
        <v>488</v>
      </c>
      <c r="D260" s="296" t="s">
        <v>435</v>
      </c>
      <c r="E260" s="296">
        <v>488</v>
      </c>
      <c r="F260" s="296">
        <v>6162.5</v>
      </c>
      <c r="G260" s="296">
        <v>12500</v>
      </c>
      <c r="H260" s="296">
        <v>9367</v>
      </c>
      <c r="K260" s="296">
        <v>9443</v>
      </c>
      <c r="N260" s="296">
        <v>3204.5</v>
      </c>
      <c r="P260" s="296">
        <v>9101</v>
      </c>
    </row>
    <row r="261" spans="1:16" x14ac:dyDescent="0.2">
      <c r="B261" s="296">
        <v>4</v>
      </c>
      <c r="C261" s="296">
        <v>489</v>
      </c>
      <c r="D261" s="296" t="s">
        <v>436</v>
      </c>
      <c r="E261" s="296">
        <v>489</v>
      </c>
      <c r="F261" s="296">
        <v>3993.2999999999997</v>
      </c>
      <c r="G261" s="296">
        <v>8100</v>
      </c>
      <c r="H261" s="296">
        <v>7560</v>
      </c>
      <c r="K261" s="296">
        <v>7621.34</v>
      </c>
      <c r="N261" s="296">
        <v>3566.7000000000003</v>
      </c>
      <c r="P261" s="296">
        <v>7345.32</v>
      </c>
    </row>
    <row r="262" spans="1:16" x14ac:dyDescent="0.2">
      <c r="C262" s="296">
        <v>492</v>
      </c>
      <c r="D262" s="296" t="s">
        <v>437</v>
      </c>
      <c r="E262" s="296">
        <v>492</v>
      </c>
      <c r="F262" s="296">
        <v>10599.5</v>
      </c>
      <c r="G262" s="296">
        <v>21500</v>
      </c>
      <c r="H262" s="296">
        <v>11339</v>
      </c>
      <c r="K262" s="296">
        <v>11431</v>
      </c>
      <c r="N262" s="296">
        <v>739.5</v>
      </c>
      <c r="P262" s="296">
        <v>11017</v>
      </c>
    </row>
    <row r="263" spans="1:16" x14ac:dyDescent="0.2">
      <c r="C263" s="296">
        <v>494</v>
      </c>
      <c r="D263" s="296" t="s">
        <v>438</v>
      </c>
      <c r="E263" s="296">
        <v>494</v>
      </c>
      <c r="F263" s="296">
        <v>6902</v>
      </c>
      <c r="G263" s="296">
        <v>14000</v>
      </c>
      <c r="H263" s="296">
        <v>6720</v>
      </c>
      <c r="K263" s="296">
        <v>6774.52</v>
      </c>
      <c r="N263" s="296">
        <v>-182</v>
      </c>
      <c r="P263" s="296">
        <v>6529.17</v>
      </c>
    </row>
    <row r="264" spans="1:16" x14ac:dyDescent="0.2">
      <c r="C264" s="296">
        <v>495</v>
      </c>
      <c r="D264" s="296" t="s">
        <v>439</v>
      </c>
      <c r="E264" s="296">
        <v>495</v>
      </c>
      <c r="F264" s="296">
        <v>9243.75</v>
      </c>
      <c r="G264" s="296">
        <v>18750</v>
      </c>
      <c r="H264" s="296">
        <v>9243.75</v>
      </c>
      <c r="K264" s="296">
        <v>9318.75</v>
      </c>
      <c r="N264" s="296">
        <v>0</v>
      </c>
      <c r="P264" s="296">
        <v>8981.25</v>
      </c>
    </row>
    <row r="265" spans="1:16" x14ac:dyDescent="0.2">
      <c r="C265" s="296">
        <v>496</v>
      </c>
      <c r="D265" s="296" t="s">
        <v>440</v>
      </c>
      <c r="E265" s="296">
        <v>496</v>
      </c>
      <c r="F265" s="296">
        <v>6409</v>
      </c>
      <c r="G265" s="296">
        <v>13000</v>
      </c>
      <c r="H265" s="296">
        <v>6240</v>
      </c>
      <c r="K265" s="296">
        <v>6290.63</v>
      </c>
      <c r="N265" s="296">
        <v>-169</v>
      </c>
      <c r="P265" s="296">
        <v>6062.8</v>
      </c>
    </row>
    <row r="266" spans="1:16" x14ac:dyDescent="0.2">
      <c r="C266" s="296">
        <v>499</v>
      </c>
      <c r="D266" s="296" t="s">
        <v>441</v>
      </c>
      <c r="E266" s="296">
        <v>499</v>
      </c>
      <c r="F266" s="296">
        <v>11339</v>
      </c>
      <c r="G266" s="296">
        <v>23000</v>
      </c>
      <c r="H266" s="296">
        <v>11339</v>
      </c>
      <c r="K266" s="296">
        <v>11431</v>
      </c>
      <c r="N266" s="296">
        <v>0</v>
      </c>
      <c r="P266" s="296">
        <v>11017</v>
      </c>
    </row>
    <row r="267" spans="1:16" x14ac:dyDescent="0.2">
      <c r="C267" s="296">
        <v>501</v>
      </c>
      <c r="D267" s="296" t="s">
        <v>442</v>
      </c>
      <c r="E267" s="296">
        <v>501</v>
      </c>
      <c r="F267" s="296">
        <v>8923.3000000000011</v>
      </c>
      <c r="G267" s="296">
        <v>18100.000000000004</v>
      </c>
      <c r="H267" s="296">
        <v>7560</v>
      </c>
      <c r="K267" s="296">
        <v>7621.34</v>
      </c>
      <c r="N267" s="296">
        <v>-1363.3000000000011</v>
      </c>
      <c r="P267" s="296">
        <v>7345.32</v>
      </c>
    </row>
    <row r="268" spans="1:16" x14ac:dyDescent="0.2">
      <c r="C268" s="296">
        <v>502</v>
      </c>
      <c r="D268" s="296" t="s">
        <v>443</v>
      </c>
      <c r="E268" s="296">
        <v>502</v>
      </c>
      <c r="F268" s="296">
        <v>12164.775</v>
      </c>
      <c r="G268" s="296">
        <v>24675</v>
      </c>
      <c r="H268" s="296">
        <v>12143</v>
      </c>
      <c r="K268" s="296">
        <v>12241.52</v>
      </c>
      <c r="N268" s="296">
        <v>-21.774999999999636</v>
      </c>
      <c r="P268" s="296">
        <v>11798.17</v>
      </c>
    </row>
    <row r="269" spans="1:16" x14ac:dyDescent="0.2">
      <c r="C269" s="296">
        <v>503</v>
      </c>
      <c r="D269" s="296" t="s">
        <v>444</v>
      </c>
      <c r="E269" s="296">
        <v>503</v>
      </c>
      <c r="F269" s="296">
        <v>14420.25</v>
      </c>
      <c r="G269" s="296">
        <v>29250</v>
      </c>
      <c r="H269" s="296">
        <v>19350.25</v>
      </c>
      <c r="K269" s="296">
        <v>19507.25</v>
      </c>
      <c r="N269" s="296">
        <v>4930</v>
      </c>
      <c r="P269" s="296">
        <v>18800.75</v>
      </c>
    </row>
    <row r="270" spans="1:16" x14ac:dyDescent="0.2">
      <c r="C270" s="296">
        <v>504</v>
      </c>
      <c r="D270" s="296" t="s">
        <v>445</v>
      </c>
      <c r="E270" s="296">
        <v>504</v>
      </c>
      <c r="F270" s="296">
        <v>21322.25</v>
      </c>
      <c r="G270" s="296">
        <v>43250</v>
      </c>
      <c r="H270" s="296">
        <v>21322.25</v>
      </c>
      <c r="K270" s="296">
        <v>21495.25</v>
      </c>
      <c r="N270" s="296">
        <v>0</v>
      </c>
      <c r="P270" s="296">
        <v>20716.75</v>
      </c>
    </row>
    <row r="271" spans="1:16" x14ac:dyDescent="0.2">
      <c r="C271" s="296">
        <v>505</v>
      </c>
      <c r="D271" s="296" t="s">
        <v>447</v>
      </c>
      <c r="E271" s="296" t="s">
        <v>446</v>
      </c>
      <c r="F271" s="296">
        <v>36728.5</v>
      </c>
      <c r="G271" s="296">
        <v>74500</v>
      </c>
      <c r="H271" s="296">
        <v>36728.5</v>
      </c>
      <c r="K271" s="296">
        <v>37026.5</v>
      </c>
      <c r="N271" s="296">
        <v>0</v>
      </c>
      <c r="P271" s="296">
        <v>35685.5</v>
      </c>
    </row>
    <row r="272" spans="1:16" x14ac:dyDescent="0.2">
      <c r="C272" s="296">
        <v>506</v>
      </c>
      <c r="D272" s="296" t="s">
        <v>448</v>
      </c>
      <c r="E272" s="296">
        <v>506</v>
      </c>
      <c r="F272" s="296">
        <v>10106.5</v>
      </c>
      <c r="G272" s="296">
        <v>20500</v>
      </c>
      <c r="H272" s="296">
        <v>10106.5</v>
      </c>
      <c r="K272" s="296">
        <v>10188.5</v>
      </c>
      <c r="N272" s="296">
        <v>0</v>
      </c>
      <c r="P272" s="296">
        <v>9819.5</v>
      </c>
    </row>
    <row r="273" spans="1:16" x14ac:dyDescent="0.2">
      <c r="C273" s="296">
        <v>507</v>
      </c>
      <c r="D273" s="296" t="s">
        <v>449</v>
      </c>
      <c r="E273" s="296">
        <v>507</v>
      </c>
      <c r="F273" s="296">
        <v>24033.75</v>
      </c>
      <c r="G273" s="296">
        <v>48750</v>
      </c>
      <c r="H273" s="296">
        <v>24033.75</v>
      </c>
      <c r="K273" s="296">
        <v>24228.75</v>
      </c>
      <c r="N273" s="296">
        <v>0</v>
      </c>
      <c r="P273" s="296">
        <v>23351.25</v>
      </c>
    </row>
    <row r="274" spans="1:16" x14ac:dyDescent="0.2">
      <c r="C274" s="296">
        <v>508</v>
      </c>
      <c r="D274" s="296" t="s">
        <v>450</v>
      </c>
      <c r="E274" s="296" t="s">
        <v>1355</v>
      </c>
      <c r="F274" s="296">
        <v>25882.5</v>
      </c>
      <c r="G274" s="296">
        <v>52500</v>
      </c>
      <c r="H274" s="296">
        <v>44370</v>
      </c>
      <c r="J274" s="296" t="s">
        <v>1356</v>
      </c>
      <c r="K274" s="296">
        <v>44730</v>
      </c>
      <c r="N274" s="296">
        <v>18487.5</v>
      </c>
      <c r="P274" s="296">
        <v>43110</v>
      </c>
    </row>
    <row r="275" spans="1:16" x14ac:dyDescent="0.2">
      <c r="C275" s="296">
        <v>509</v>
      </c>
      <c r="D275" s="296" t="s">
        <v>451</v>
      </c>
      <c r="E275" s="296">
        <v>509</v>
      </c>
      <c r="F275" s="296">
        <v>1626.9</v>
      </c>
      <c r="G275" s="296">
        <v>3300</v>
      </c>
      <c r="H275" s="296">
        <v>1626.9</v>
      </c>
      <c r="K275" s="296">
        <v>1640.1</v>
      </c>
      <c r="N275" s="296">
        <v>0</v>
      </c>
      <c r="P275" s="296">
        <v>1580.7</v>
      </c>
    </row>
    <row r="276" spans="1:16" x14ac:dyDescent="0.2">
      <c r="A276" s="296" t="s">
        <v>1349</v>
      </c>
      <c r="C276" s="296">
        <v>511</v>
      </c>
      <c r="D276" s="296" t="s">
        <v>452</v>
      </c>
      <c r="E276" s="296">
        <v>511</v>
      </c>
      <c r="F276" s="296">
        <v>11585.5</v>
      </c>
      <c r="G276" s="296">
        <v>23500</v>
      </c>
      <c r="H276" s="296">
        <v>2317.1</v>
      </c>
      <c r="I276" s="296">
        <v>1</v>
      </c>
      <c r="K276" s="296">
        <v>0</v>
      </c>
      <c r="N276" s="296">
        <v>0</v>
      </c>
      <c r="P276" s="296">
        <v>2233.1799999999998</v>
      </c>
    </row>
    <row r="277" spans="1:16" x14ac:dyDescent="0.2">
      <c r="C277" s="296">
        <v>512</v>
      </c>
      <c r="D277" s="296" t="s">
        <v>453</v>
      </c>
      <c r="E277" s="296">
        <v>512</v>
      </c>
      <c r="F277" s="296">
        <v>11585.5</v>
      </c>
      <c r="G277" s="296">
        <v>23500</v>
      </c>
      <c r="H277" s="296">
        <v>11585.5</v>
      </c>
      <c r="K277" s="296">
        <v>11679.5</v>
      </c>
      <c r="N277" s="296">
        <v>0</v>
      </c>
      <c r="P277" s="296">
        <v>11256.5</v>
      </c>
    </row>
    <row r="278" spans="1:16" x14ac:dyDescent="0.2">
      <c r="C278" s="296">
        <v>513</v>
      </c>
      <c r="D278" s="296" t="s">
        <v>454</v>
      </c>
      <c r="E278" s="296">
        <v>513</v>
      </c>
      <c r="F278" s="296">
        <v>7395</v>
      </c>
      <c r="G278" s="296">
        <v>15000</v>
      </c>
      <c r="H278" s="296">
        <v>7200</v>
      </c>
      <c r="K278" s="296">
        <v>7258.42</v>
      </c>
      <c r="N278" s="296">
        <v>-195</v>
      </c>
      <c r="P278" s="296">
        <v>6995.54</v>
      </c>
    </row>
    <row r="279" spans="1:16" x14ac:dyDescent="0.2">
      <c r="C279" s="296">
        <v>514</v>
      </c>
      <c r="D279" s="296" t="s">
        <v>455</v>
      </c>
      <c r="E279" s="296">
        <v>514</v>
      </c>
      <c r="F279" s="296">
        <v>9983.25</v>
      </c>
      <c r="G279" s="296">
        <v>20250</v>
      </c>
      <c r="H279" s="296">
        <v>10476.25</v>
      </c>
      <c r="K279" s="296">
        <v>10561.25</v>
      </c>
      <c r="N279" s="296">
        <v>493</v>
      </c>
      <c r="P279" s="296">
        <v>10178.75</v>
      </c>
    </row>
    <row r="280" spans="1:16" x14ac:dyDescent="0.2">
      <c r="C280" s="296">
        <v>515</v>
      </c>
      <c r="D280" s="296" t="s">
        <v>456</v>
      </c>
      <c r="E280" s="296">
        <v>515</v>
      </c>
      <c r="F280" s="296">
        <v>58174</v>
      </c>
      <c r="G280" s="296">
        <v>118000</v>
      </c>
      <c r="H280" s="296">
        <v>67048</v>
      </c>
      <c r="K280" s="296">
        <v>67592</v>
      </c>
      <c r="N280" s="296">
        <v>8874</v>
      </c>
      <c r="P280" s="296">
        <v>65144</v>
      </c>
    </row>
    <row r="281" spans="1:16" x14ac:dyDescent="0.2">
      <c r="C281" s="296">
        <v>517</v>
      </c>
      <c r="D281" s="296" t="s">
        <v>457</v>
      </c>
      <c r="E281" s="296">
        <v>517</v>
      </c>
      <c r="F281" s="296">
        <v>5176.5</v>
      </c>
      <c r="G281" s="296">
        <v>10500</v>
      </c>
      <c r="H281" s="296">
        <v>5880</v>
      </c>
      <c r="K281" s="296">
        <v>5927.71</v>
      </c>
      <c r="N281" s="296">
        <v>703.5</v>
      </c>
      <c r="P281" s="296">
        <v>5713.02</v>
      </c>
    </row>
    <row r="282" spans="1:16" x14ac:dyDescent="0.2">
      <c r="B282" s="296">
        <v>3</v>
      </c>
      <c r="C282" s="296">
        <v>521</v>
      </c>
      <c r="D282" s="296" t="s">
        <v>458</v>
      </c>
      <c r="E282" s="296">
        <v>521</v>
      </c>
      <c r="F282" s="296">
        <v>7764.75</v>
      </c>
      <c r="G282" s="296">
        <v>15750</v>
      </c>
      <c r="H282" s="296">
        <v>7560</v>
      </c>
      <c r="K282" s="296">
        <v>7621.34</v>
      </c>
      <c r="N282" s="296">
        <v>-204.75</v>
      </c>
      <c r="P282" s="296">
        <v>7345.32</v>
      </c>
    </row>
    <row r="283" spans="1:16" x14ac:dyDescent="0.2">
      <c r="C283" s="296">
        <v>522</v>
      </c>
      <c r="D283" s="296" t="s">
        <v>459</v>
      </c>
      <c r="E283" s="296">
        <v>522</v>
      </c>
      <c r="F283" s="296">
        <v>11832</v>
      </c>
      <c r="G283" s="296">
        <v>24000</v>
      </c>
      <c r="H283" s="296">
        <v>14420.25</v>
      </c>
      <c r="K283" s="296">
        <v>14537.25</v>
      </c>
      <c r="N283" s="296">
        <v>2588.25</v>
      </c>
      <c r="P283" s="296">
        <v>14010.75</v>
      </c>
    </row>
    <row r="284" spans="1:16" x14ac:dyDescent="0.2">
      <c r="A284" s="296" t="s">
        <v>1349</v>
      </c>
      <c r="C284" s="296">
        <v>527</v>
      </c>
      <c r="D284" s="296" t="s">
        <v>460</v>
      </c>
      <c r="E284" s="296">
        <v>527</v>
      </c>
      <c r="F284" s="296">
        <v>6606.2</v>
      </c>
      <c r="G284" s="296">
        <v>13400</v>
      </c>
      <c r="H284" s="296">
        <v>6606.2</v>
      </c>
      <c r="I284" s="296">
        <v>1</v>
      </c>
      <c r="K284" s="296">
        <v>0</v>
      </c>
      <c r="N284" s="296">
        <v>0</v>
      </c>
      <c r="P284" s="296">
        <v>6366.94</v>
      </c>
    </row>
    <row r="285" spans="1:16" x14ac:dyDescent="0.2">
      <c r="C285" s="296">
        <v>528</v>
      </c>
      <c r="D285" s="296" t="s">
        <v>461</v>
      </c>
      <c r="E285" s="296">
        <v>528</v>
      </c>
      <c r="F285" s="296">
        <v>34263.5</v>
      </c>
      <c r="G285" s="296">
        <v>69500</v>
      </c>
      <c r="H285" s="296">
        <v>34263.5</v>
      </c>
      <c r="J285" s="296" t="s">
        <v>1357</v>
      </c>
      <c r="K285" s="296">
        <v>34541.5</v>
      </c>
      <c r="N285" s="296">
        <v>0</v>
      </c>
    </row>
    <row r="286" spans="1:16" x14ac:dyDescent="0.2">
      <c r="C286" s="296">
        <v>529</v>
      </c>
      <c r="D286" s="296" t="s">
        <v>462</v>
      </c>
      <c r="E286" s="296">
        <v>529</v>
      </c>
      <c r="F286" s="296">
        <v>8085.2</v>
      </c>
      <c r="G286" s="296">
        <v>16400</v>
      </c>
      <c r="H286" s="296">
        <v>8085.2</v>
      </c>
      <c r="J286" s="296" t="s">
        <v>1357</v>
      </c>
      <c r="K286" s="296">
        <v>8150.8</v>
      </c>
      <c r="N286" s="296">
        <v>0</v>
      </c>
    </row>
    <row r="287" spans="1:16" x14ac:dyDescent="0.2">
      <c r="C287" s="296">
        <v>530</v>
      </c>
      <c r="D287" s="296" t="s">
        <v>463</v>
      </c>
      <c r="E287" s="296">
        <v>530</v>
      </c>
      <c r="F287" s="296">
        <v>8775.4</v>
      </c>
      <c r="G287" s="296">
        <v>17800</v>
      </c>
      <c r="H287" s="296">
        <v>8775.4</v>
      </c>
      <c r="J287" s="296" t="s">
        <v>1357</v>
      </c>
      <c r="K287" s="296">
        <v>8846.6</v>
      </c>
      <c r="N287" s="296">
        <v>0</v>
      </c>
    </row>
    <row r="288" spans="1:16" x14ac:dyDescent="0.2">
      <c r="A288" s="296" t="s">
        <v>1349</v>
      </c>
      <c r="C288" s="296">
        <v>531</v>
      </c>
      <c r="D288" s="296" t="s">
        <v>464</v>
      </c>
      <c r="E288" s="296">
        <v>531</v>
      </c>
      <c r="F288" s="296">
        <v>7197.8</v>
      </c>
      <c r="G288" s="296">
        <v>14600</v>
      </c>
      <c r="H288" s="296">
        <v>7345.7</v>
      </c>
      <c r="I288" s="296">
        <v>1</v>
      </c>
      <c r="K288" s="296">
        <v>0</v>
      </c>
      <c r="N288" s="296">
        <v>0</v>
      </c>
      <c r="P288" s="296">
        <v>7079.66</v>
      </c>
    </row>
    <row r="289" spans="1:16" x14ac:dyDescent="0.2">
      <c r="C289" s="296">
        <v>532</v>
      </c>
      <c r="D289" s="296" t="s">
        <v>465</v>
      </c>
      <c r="E289" s="296">
        <v>532</v>
      </c>
      <c r="F289" s="296">
        <v>32045</v>
      </c>
      <c r="G289" s="296">
        <v>65000</v>
      </c>
      <c r="H289" s="296">
        <v>32045</v>
      </c>
      <c r="J289" s="296" t="s">
        <v>1357</v>
      </c>
      <c r="K289" s="296">
        <v>32305</v>
      </c>
      <c r="N289" s="296">
        <v>0</v>
      </c>
    </row>
    <row r="290" spans="1:16" x14ac:dyDescent="0.2">
      <c r="A290" s="296" t="s">
        <v>1349</v>
      </c>
      <c r="C290" s="296">
        <v>551</v>
      </c>
      <c r="D290" s="296" t="s">
        <v>466</v>
      </c>
      <c r="E290" s="296">
        <v>551</v>
      </c>
      <c r="F290" s="296">
        <v>22776.600000000002</v>
      </c>
      <c r="G290" s="296">
        <v>46200.000000000007</v>
      </c>
      <c r="H290" s="296">
        <v>22776.6</v>
      </c>
      <c r="I290" s="296">
        <v>1</v>
      </c>
      <c r="K290" s="296">
        <v>0</v>
      </c>
      <c r="N290" s="296">
        <v>0</v>
      </c>
      <c r="P290" s="296">
        <v>21951.69</v>
      </c>
    </row>
    <row r="291" spans="1:16" x14ac:dyDescent="0.2">
      <c r="C291" s="296">
        <v>552</v>
      </c>
      <c r="D291" s="296" t="s">
        <v>467</v>
      </c>
      <c r="E291" s="296">
        <v>552</v>
      </c>
      <c r="F291" s="296">
        <v>167620</v>
      </c>
      <c r="G291" s="296">
        <v>340000</v>
      </c>
      <c r="H291" s="296">
        <v>167620</v>
      </c>
      <c r="K291" s="296">
        <v>168980</v>
      </c>
      <c r="N291" s="296">
        <v>0</v>
      </c>
      <c r="P291" s="296">
        <v>162860</v>
      </c>
    </row>
    <row r="292" spans="1:16" x14ac:dyDescent="0.2">
      <c r="C292" s="296">
        <v>553</v>
      </c>
      <c r="D292" s="296" t="s">
        <v>468</v>
      </c>
      <c r="E292" s="296">
        <v>553</v>
      </c>
      <c r="F292" s="296">
        <v>11141.800000000001</v>
      </c>
      <c r="G292" s="296">
        <v>22600.000000000004</v>
      </c>
      <c r="H292" s="296">
        <v>12916.6</v>
      </c>
      <c r="K292" s="296">
        <v>13021.4</v>
      </c>
      <c r="N292" s="296">
        <v>1774.7999999999993</v>
      </c>
      <c r="P292" s="296">
        <v>12549.8</v>
      </c>
    </row>
    <row r="293" spans="1:16" x14ac:dyDescent="0.2">
      <c r="A293" s="296" t="s">
        <v>1349</v>
      </c>
      <c r="C293" s="296">
        <v>554</v>
      </c>
      <c r="D293" s="296" t="s">
        <v>469</v>
      </c>
      <c r="E293" s="296">
        <v>554</v>
      </c>
      <c r="F293" s="296">
        <v>20213</v>
      </c>
      <c r="G293" s="296">
        <v>41000</v>
      </c>
      <c r="H293" s="296">
        <v>20213</v>
      </c>
      <c r="I293" s="296">
        <v>1</v>
      </c>
      <c r="K293" s="296">
        <v>0</v>
      </c>
      <c r="N293" s="296">
        <v>0</v>
      </c>
      <c r="P293" s="296">
        <v>19480.939999999999</v>
      </c>
    </row>
    <row r="294" spans="1:16" x14ac:dyDescent="0.2">
      <c r="A294" s="296" t="s">
        <v>1349</v>
      </c>
      <c r="C294" s="296">
        <v>555</v>
      </c>
      <c r="D294" s="296" t="s">
        <v>470</v>
      </c>
      <c r="E294" s="296">
        <v>555</v>
      </c>
      <c r="F294" s="296">
        <v>111911</v>
      </c>
      <c r="G294" s="296">
        <v>227000</v>
      </c>
      <c r="H294" s="296">
        <v>29678.6</v>
      </c>
      <c r="I294" s="296">
        <v>1</v>
      </c>
      <c r="K294" s="296">
        <v>0</v>
      </c>
      <c r="N294" s="296">
        <v>0</v>
      </c>
      <c r="P294" s="296">
        <v>28603.72</v>
      </c>
    </row>
    <row r="295" spans="1:16" x14ac:dyDescent="0.2">
      <c r="A295" s="296" t="s">
        <v>1349</v>
      </c>
      <c r="C295" s="296">
        <v>556</v>
      </c>
      <c r="D295" s="296" t="s">
        <v>471</v>
      </c>
      <c r="E295" s="296">
        <v>556</v>
      </c>
      <c r="F295" s="296">
        <v>70499</v>
      </c>
      <c r="G295" s="296">
        <v>143000</v>
      </c>
      <c r="H295" s="296">
        <v>14099.8</v>
      </c>
      <c r="I295" s="296">
        <v>1</v>
      </c>
      <c r="K295" s="296">
        <v>0</v>
      </c>
      <c r="N295" s="296">
        <v>0</v>
      </c>
      <c r="P295" s="296">
        <v>13589.14</v>
      </c>
    </row>
    <row r="296" spans="1:16" x14ac:dyDescent="0.2">
      <c r="A296" s="296" t="s">
        <v>1349</v>
      </c>
      <c r="C296" s="296">
        <v>557</v>
      </c>
      <c r="D296" s="296" t="s">
        <v>472</v>
      </c>
      <c r="E296" s="296">
        <v>557</v>
      </c>
      <c r="F296" s="296">
        <v>71485</v>
      </c>
      <c r="G296" s="296">
        <v>145000</v>
      </c>
      <c r="H296" s="296">
        <v>14297</v>
      </c>
      <c r="I296" s="296">
        <v>1</v>
      </c>
      <c r="K296" s="296">
        <v>0</v>
      </c>
      <c r="N296" s="296">
        <v>0</v>
      </c>
      <c r="P296" s="296">
        <v>13779.2</v>
      </c>
    </row>
    <row r="297" spans="1:16" x14ac:dyDescent="0.2">
      <c r="C297" s="296">
        <v>558</v>
      </c>
      <c r="D297" s="296" t="s">
        <v>473</v>
      </c>
      <c r="E297" s="296">
        <v>558</v>
      </c>
      <c r="F297" s="296">
        <v>126947.5</v>
      </c>
      <c r="G297" s="296">
        <v>257500</v>
      </c>
      <c r="H297" s="296">
        <v>126947.5</v>
      </c>
      <c r="K297" s="296">
        <v>127977.5</v>
      </c>
      <c r="N297" s="296">
        <v>0</v>
      </c>
      <c r="P297" s="296">
        <v>123342.5</v>
      </c>
    </row>
    <row r="298" spans="1:16" x14ac:dyDescent="0.2">
      <c r="A298" s="296" t="s">
        <v>1349</v>
      </c>
      <c r="C298" s="296">
        <v>559</v>
      </c>
      <c r="D298" s="296" t="s">
        <v>474</v>
      </c>
      <c r="E298" s="296">
        <v>559</v>
      </c>
      <c r="F298" s="296">
        <v>24551.4</v>
      </c>
      <c r="G298" s="296">
        <v>49800</v>
      </c>
      <c r="H298" s="296">
        <v>24551.4</v>
      </c>
      <c r="I298" s="296">
        <v>1</v>
      </c>
      <c r="K298" s="296">
        <v>0</v>
      </c>
      <c r="N298" s="296">
        <v>0</v>
      </c>
      <c r="P298" s="296">
        <v>23662.21</v>
      </c>
    </row>
    <row r="299" spans="1:16" x14ac:dyDescent="0.2">
      <c r="C299" s="296">
        <v>560</v>
      </c>
      <c r="D299" s="296" t="s">
        <v>475</v>
      </c>
      <c r="E299" s="296">
        <v>560</v>
      </c>
      <c r="F299" s="296">
        <v>158992.5</v>
      </c>
      <c r="G299" s="296">
        <v>322500</v>
      </c>
      <c r="H299" s="296">
        <v>208952.78</v>
      </c>
      <c r="J299" s="296" t="s">
        <v>1358</v>
      </c>
      <c r="K299" s="296">
        <v>210648.14</v>
      </c>
      <c r="N299" s="296">
        <v>49960.28</v>
      </c>
      <c r="P299" s="296">
        <v>203019.03</v>
      </c>
    </row>
    <row r="300" spans="1:16" x14ac:dyDescent="0.2">
      <c r="A300" s="296" t="s">
        <v>1349</v>
      </c>
      <c r="C300" s="296">
        <v>561</v>
      </c>
      <c r="D300" s="296" t="s">
        <v>522</v>
      </c>
      <c r="E300" s="296">
        <v>561</v>
      </c>
      <c r="F300" s="296">
        <v>20410.2</v>
      </c>
      <c r="G300" s="296">
        <v>41400</v>
      </c>
      <c r="H300" s="296">
        <v>34756.519999999997</v>
      </c>
      <c r="I300" s="296">
        <v>1</v>
      </c>
      <c r="K300" s="296">
        <v>0</v>
      </c>
      <c r="N300" s="296">
        <v>0</v>
      </c>
      <c r="P300" s="296">
        <v>33497.730000000003</v>
      </c>
    </row>
    <row r="301" spans="1:16" x14ac:dyDescent="0.2">
      <c r="C301" s="296">
        <v>562</v>
      </c>
      <c r="D301" s="296" t="s">
        <v>476</v>
      </c>
      <c r="E301" s="296">
        <v>562</v>
      </c>
      <c r="F301" s="296">
        <v>115855</v>
      </c>
      <c r="G301" s="296">
        <v>235000</v>
      </c>
      <c r="H301" s="296">
        <v>108460</v>
      </c>
      <c r="K301" s="296">
        <v>109340</v>
      </c>
      <c r="N301" s="296">
        <v>-7395</v>
      </c>
      <c r="P301" s="296">
        <v>105380</v>
      </c>
    </row>
    <row r="302" spans="1:16" x14ac:dyDescent="0.2">
      <c r="A302" s="296" t="s">
        <v>1349</v>
      </c>
      <c r="C302" s="296">
        <v>990</v>
      </c>
      <c r="D302" s="296" t="s">
        <v>477</v>
      </c>
      <c r="E302" s="296">
        <v>995</v>
      </c>
      <c r="F302" s="296">
        <v>0</v>
      </c>
      <c r="G302" s="296">
        <v>0</v>
      </c>
      <c r="H302" s="296">
        <v>7345.7</v>
      </c>
      <c r="I302" s="296">
        <v>1</v>
      </c>
      <c r="K302" s="296">
        <v>0</v>
      </c>
      <c r="N302" s="296">
        <v>0</v>
      </c>
      <c r="P302" s="296">
        <v>7079.66</v>
      </c>
    </row>
    <row r="303" spans="1:16" x14ac:dyDescent="0.2">
      <c r="A303" s="296" t="s">
        <v>1349</v>
      </c>
      <c r="C303" s="296">
        <v>991</v>
      </c>
      <c r="D303" s="296" t="s">
        <v>478</v>
      </c>
      <c r="E303" s="296">
        <v>996</v>
      </c>
      <c r="F303" s="296">
        <v>0</v>
      </c>
      <c r="G303" s="296">
        <v>0</v>
      </c>
      <c r="H303" s="296">
        <v>704.99</v>
      </c>
      <c r="I303" s="296">
        <v>1</v>
      </c>
      <c r="K303" s="296">
        <v>0</v>
      </c>
      <c r="N303" s="296">
        <v>0</v>
      </c>
      <c r="P303" s="296">
        <v>679.46</v>
      </c>
    </row>
    <row r="304" spans="1:16" x14ac:dyDescent="0.2">
      <c r="A304" s="296" t="s">
        <v>1349</v>
      </c>
      <c r="C304" s="296">
        <v>992</v>
      </c>
      <c r="D304" s="296" t="s">
        <v>479</v>
      </c>
      <c r="E304" s="296">
        <v>997</v>
      </c>
      <c r="F304" s="296">
        <v>0</v>
      </c>
      <c r="G304" s="296">
        <v>0</v>
      </c>
      <c r="H304" s="296">
        <v>14592.8</v>
      </c>
      <c r="I304" s="296">
        <v>1</v>
      </c>
      <c r="K304" s="296">
        <v>0</v>
      </c>
      <c r="N304" s="296">
        <v>0</v>
      </c>
      <c r="P304" s="296">
        <v>14064.29</v>
      </c>
    </row>
    <row r="305" spans="1:16" x14ac:dyDescent="0.2">
      <c r="A305" s="296" t="s">
        <v>1349</v>
      </c>
      <c r="C305" s="296">
        <v>993</v>
      </c>
      <c r="D305" s="296" t="s">
        <v>480</v>
      </c>
      <c r="E305" s="296">
        <v>998</v>
      </c>
      <c r="F305" s="296">
        <v>0</v>
      </c>
      <c r="G305" s="296">
        <v>0</v>
      </c>
      <c r="H305" s="296">
        <v>7099.2</v>
      </c>
      <c r="I305" s="296">
        <v>1</v>
      </c>
      <c r="K305" s="296">
        <v>0</v>
      </c>
      <c r="N305" s="296">
        <v>0</v>
      </c>
      <c r="P305" s="296">
        <v>6842.09</v>
      </c>
    </row>
    <row r="306" spans="1:16" x14ac:dyDescent="0.2">
      <c r="A306" s="296" t="s">
        <v>1349</v>
      </c>
      <c r="C306" s="296">
        <v>994</v>
      </c>
      <c r="D306" s="296" t="s">
        <v>481</v>
      </c>
      <c r="E306" s="296">
        <v>999</v>
      </c>
      <c r="F306" s="296">
        <v>0</v>
      </c>
      <c r="G306" s="296">
        <v>0</v>
      </c>
      <c r="H306" s="296">
        <v>6803.4</v>
      </c>
      <c r="I306" s="296">
        <v>1</v>
      </c>
      <c r="K306" s="296">
        <v>0</v>
      </c>
      <c r="N306" s="296">
        <v>0</v>
      </c>
      <c r="P306" s="296">
        <v>6557</v>
      </c>
    </row>
    <row r="307" spans="1:16" x14ac:dyDescent="0.2">
      <c r="A307" s="296" t="s">
        <v>1349</v>
      </c>
      <c r="C307" s="296">
        <v>599</v>
      </c>
      <c r="D307" s="296" t="s">
        <v>946</v>
      </c>
      <c r="E307" s="296">
        <v>1000</v>
      </c>
      <c r="F307" s="296">
        <v>0</v>
      </c>
      <c r="G307" s="296">
        <v>0</v>
      </c>
      <c r="H307" s="296">
        <v>30000</v>
      </c>
      <c r="I307" s="296">
        <v>1</v>
      </c>
      <c r="J307" s="296" t="s">
        <v>1359</v>
      </c>
      <c r="K307" s="296">
        <v>0</v>
      </c>
      <c r="N307" s="296">
        <v>0</v>
      </c>
      <c r="P307" s="296">
        <v>28913.48</v>
      </c>
    </row>
    <row r="308" spans="1:16" x14ac:dyDescent="0.2">
      <c r="C308" s="296">
        <v>0</v>
      </c>
      <c r="D308" s="296" t="s">
        <v>1360</v>
      </c>
      <c r="E308" s="296">
        <v>0</v>
      </c>
      <c r="F308" s="296">
        <v>0</v>
      </c>
      <c r="G308" s="296">
        <v>0</v>
      </c>
      <c r="H308" s="296">
        <v>0</v>
      </c>
      <c r="K308" s="296">
        <v>0</v>
      </c>
      <c r="N308" s="296">
        <v>0</v>
      </c>
      <c r="P308" s="296">
        <v>0</v>
      </c>
    </row>
    <row r="309" spans="1:16" x14ac:dyDescent="0.2">
      <c r="F309" s="296">
        <v>5246947.2349999994</v>
      </c>
      <c r="G309" s="296">
        <v>10642895</v>
      </c>
      <c r="H309" s="296">
        <v>4887507.1300000018</v>
      </c>
      <c r="K309" s="296">
        <v>3792454.8499999996</v>
      </c>
      <c r="P309" s="296">
        <v>4657682.5299999993</v>
      </c>
    </row>
    <row r="312" spans="1:16" x14ac:dyDescent="0.2">
      <c r="H312" s="296">
        <v>5204852.9700000016</v>
      </c>
    </row>
    <row r="316" spans="1:16" x14ac:dyDescent="0.2">
      <c r="G316" s="296">
        <v>131</v>
      </c>
      <c r="H316" s="296">
        <v>48807</v>
      </c>
      <c r="J316" s="296" t="s">
        <v>1361</v>
      </c>
    </row>
    <row r="317" spans="1:16" x14ac:dyDescent="0.2">
      <c r="G317" s="296">
        <v>148</v>
      </c>
      <c r="H317" s="296">
        <v>21332.25</v>
      </c>
      <c r="J317" s="296" t="s">
        <v>1361</v>
      </c>
    </row>
    <row r="318" spans="1:16" x14ac:dyDescent="0.2">
      <c r="G318" s="296">
        <v>537</v>
      </c>
      <c r="H318" s="296">
        <v>29826.5</v>
      </c>
      <c r="J318" s="296" t="s">
        <v>1361</v>
      </c>
    </row>
    <row r="319" spans="1:16" x14ac:dyDescent="0.2">
      <c r="G319" s="296">
        <v>542</v>
      </c>
      <c r="H319" s="296">
        <v>28347.5</v>
      </c>
      <c r="J319" s="296" t="s">
        <v>1361</v>
      </c>
    </row>
    <row r="320" spans="1:16" x14ac:dyDescent="0.2">
      <c r="G320" s="296">
        <v>543</v>
      </c>
      <c r="H320" s="296">
        <v>32045</v>
      </c>
      <c r="J320" s="296" t="s">
        <v>1361</v>
      </c>
    </row>
    <row r="321" spans="7:10" x14ac:dyDescent="0.2">
      <c r="G321" s="296">
        <v>546</v>
      </c>
      <c r="H321" s="296">
        <v>55709</v>
      </c>
      <c r="J321" s="296" t="s">
        <v>1361</v>
      </c>
    </row>
    <row r="322" spans="7:10" x14ac:dyDescent="0.2">
      <c r="G322" s="296">
        <v>547</v>
      </c>
      <c r="H322" s="296">
        <v>33770.5</v>
      </c>
      <c r="J322" s="296" t="s">
        <v>1361</v>
      </c>
    </row>
    <row r="323" spans="7:10" x14ac:dyDescent="0.2">
      <c r="G323" s="296">
        <v>548</v>
      </c>
      <c r="H323" s="296">
        <v>30779.59</v>
      </c>
      <c r="J323" s="296" t="s">
        <v>1361</v>
      </c>
    </row>
    <row r="324" spans="7:10" x14ac:dyDescent="0.2">
      <c r="G324" s="296">
        <v>550</v>
      </c>
      <c r="H324" s="296">
        <v>36728.5</v>
      </c>
      <c r="J324" s="296" t="s">
        <v>1361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A182" sqref="A182"/>
    </sheetView>
  </sheetViews>
  <sheetFormatPr defaultRowHeight="11.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249977111117893"/>
    <pageSetUpPr fitToPage="1"/>
  </sheetPr>
  <dimension ref="A1:H22"/>
  <sheetViews>
    <sheetView showGridLines="0" zoomScale="75" zoomScaleNormal="75" workbookViewId="0">
      <selection activeCell="D10" sqref="D10"/>
    </sheetView>
  </sheetViews>
  <sheetFormatPr defaultRowHeight="25.5" x14ac:dyDescent="0.35"/>
  <cols>
    <col min="1" max="1" width="74" style="14" customWidth="1"/>
    <col min="2" max="4" width="31.83203125" style="14" customWidth="1"/>
    <col min="5" max="5" width="9.33203125" style="14"/>
    <col min="6" max="6" width="55.83203125" style="14" customWidth="1"/>
    <col min="7" max="16384" width="9.33203125" style="14"/>
  </cols>
  <sheetData>
    <row r="1" spans="1:8" x14ac:dyDescent="0.35">
      <c r="A1" s="484" t="str">
        <f>'Main Menu'!G3</f>
        <v>000 - School</v>
      </c>
      <c r="B1" s="485"/>
      <c r="C1" s="485"/>
      <c r="D1" s="485"/>
      <c r="E1" s="485"/>
      <c r="F1" s="486"/>
      <c r="H1" s="452">
        <f>VALUE('School Funding Summary'!A3)</f>
        <v>0</v>
      </c>
    </row>
    <row r="3" spans="1:8" ht="26.25" x14ac:dyDescent="0.4">
      <c r="A3" s="478" t="s">
        <v>111</v>
      </c>
      <c r="B3" s="478"/>
      <c r="C3" s="478"/>
      <c r="D3" s="478"/>
      <c r="F3" s="128"/>
    </row>
    <row r="4" spans="1:8" x14ac:dyDescent="0.35">
      <c r="A4" s="15"/>
      <c r="B4" s="15"/>
      <c r="C4" s="15"/>
      <c r="D4" s="15"/>
    </row>
    <row r="5" spans="1:8" ht="78" customHeight="1" x14ac:dyDescent="0.35">
      <c r="B5" s="130" t="s">
        <v>1275</v>
      </c>
      <c r="C5" s="130" t="s">
        <v>510</v>
      </c>
      <c r="D5" s="130" t="s">
        <v>1276</v>
      </c>
      <c r="F5" s="140" t="s">
        <v>113</v>
      </c>
    </row>
    <row r="6" spans="1:8" ht="26.25" customHeight="1" x14ac:dyDescent="0.35">
      <c r="A6" s="132" t="s">
        <v>504</v>
      </c>
      <c r="B6" s="131" t="s">
        <v>51</v>
      </c>
      <c r="C6" s="131" t="s">
        <v>511</v>
      </c>
      <c r="D6" s="131" t="s">
        <v>1277</v>
      </c>
    </row>
    <row r="7" spans="1:8" x14ac:dyDescent="0.35">
      <c r="A7" s="132" t="s">
        <v>46</v>
      </c>
      <c r="B7" s="134">
        <f>IF($H$1="",0,INDEX('Adjusted Factors'!$M:$M,MATCH($H$1,'Adjusted Factors'!$A:$A,0)))</f>
        <v>0</v>
      </c>
      <c r="C7" s="135">
        <v>0</v>
      </c>
      <c r="D7" s="135">
        <v>0</v>
      </c>
      <c r="E7" s="133"/>
      <c r="F7" s="479" t="s">
        <v>1328</v>
      </c>
    </row>
    <row r="8" spans="1:8" x14ac:dyDescent="0.35">
      <c r="A8" s="132" t="s">
        <v>27</v>
      </c>
      <c r="B8" s="134">
        <f>IF($H$1="",0,INDEX('Adjusted Factors'!$R:$R,MATCH($H$1,'Adjusted Factors'!$A:$A,0)))</f>
        <v>0</v>
      </c>
      <c r="C8" s="135">
        <v>0</v>
      </c>
      <c r="D8" s="135">
        <v>0</v>
      </c>
      <c r="E8" s="133"/>
      <c r="F8" s="480"/>
    </row>
    <row r="9" spans="1:8" x14ac:dyDescent="0.35">
      <c r="A9" s="132" t="s">
        <v>28</v>
      </c>
      <c r="B9" s="134">
        <f>IF($H$1="",0,INDEX('Adjusted Factors'!$S:$S,MATCH($H$1,'Adjusted Factors'!$A:$A,0)))</f>
        <v>0</v>
      </c>
      <c r="C9" s="135">
        <v>0</v>
      </c>
      <c r="D9" s="135">
        <v>0</v>
      </c>
      <c r="E9" s="133"/>
      <c r="F9" s="480"/>
    </row>
    <row r="10" spans="1:8" x14ac:dyDescent="0.35">
      <c r="A10" s="132" t="s">
        <v>52</v>
      </c>
      <c r="B10" s="136">
        <f>SUM(B7:B9)</f>
        <v>0</v>
      </c>
      <c r="C10" s="136">
        <f>SUM(C7:C9)</f>
        <v>0</v>
      </c>
      <c r="D10" s="136">
        <f>SUM(D7:D9)</f>
        <v>0</v>
      </c>
      <c r="E10" s="133"/>
      <c r="F10" s="481"/>
    </row>
    <row r="11" spans="1:8" x14ac:dyDescent="0.35">
      <c r="A11" s="133"/>
      <c r="B11" s="133"/>
      <c r="C11" s="133"/>
      <c r="D11" s="133"/>
      <c r="E11" s="133"/>
      <c r="F11" s="133"/>
    </row>
    <row r="12" spans="1:8" x14ac:dyDescent="0.35">
      <c r="A12" s="132" t="s">
        <v>53</v>
      </c>
      <c r="B12" s="137">
        <v>-1.4999999999999999E-2</v>
      </c>
      <c r="C12" s="138">
        <v>-1.4999999999999999E-2</v>
      </c>
      <c r="D12" s="138">
        <v>-1.4999999999999999E-2</v>
      </c>
      <c r="E12" s="133"/>
      <c r="F12" s="482" t="s">
        <v>112</v>
      </c>
    </row>
    <row r="13" spans="1:8" x14ac:dyDescent="0.35">
      <c r="A13" s="132" t="s">
        <v>54</v>
      </c>
      <c r="B13" s="137">
        <v>5.4999999999999997E-3</v>
      </c>
      <c r="C13" s="138">
        <f>B13</f>
        <v>5.4999999999999997E-3</v>
      </c>
      <c r="D13" s="138">
        <f>C13</f>
        <v>5.4999999999999997E-3</v>
      </c>
      <c r="E13" s="133"/>
      <c r="F13" s="483"/>
    </row>
    <row r="14" spans="1:8" x14ac:dyDescent="0.35">
      <c r="A14" s="133"/>
      <c r="B14" s="133"/>
      <c r="C14" s="133"/>
      <c r="D14" s="133"/>
      <c r="E14" s="133"/>
      <c r="F14" s="133"/>
    </row>
    <row r="15" spans="1:8" x14ac:dyDescent="0.35">
      <c r="A15" s="133"/>
      <c r="B15" s="133"/>
      <c r="C15" s="133"/>
      <c r="D15" s="133"/>
      <c r="E15" s="133"/>
      <c r="F15" s="133"/>
    </row>
    <row r="16" spans="1:8" x14ac:dyDescent="0.35">
      <c r="A16" s="132" t="s">
        <v>1396</v>
      </c>
      <c r="B16" s="136">
        <f>ROUNDUP(IF(ISERROR(VLOOKUP($H$1,'Adjusted Factors'!$A:$BR,67,FALSE)),0,(VLOOKUP($H$1,'Adjusted Factors'!$A:$BR,67,FALSE)))*80%,0)</f>
        <v>0</v>
      </c>
      <c r="C16" s="139">
        <v>0</v>
      </c>
      <c r="D16" s="139">
        <v>0</v>
      </c>
      <c r="E16" s="133"/>
      <c r="F16" s="140" t="s">
        <v>68</v>
      </c>
    </row>
    <row r="17" spans="1:6" x14ac:dyDescent="0.35">
      <c r="A17" s="132" t="s">
        <v>1397</v>
      </c>
      <c r="B17" s="136">
        <f>ROUNDUP(IF(ISERROR(VLOOKUP($H$1,'Adjusted Factors'!$A:$BR,68,FALSE)),0,(VLOOKUP($H$1,'Adjusted Factors'!$A:$BR,68,FALSE)))*80%,0)</f>
        <v>0</v>
      </c>
      <c r="C17" s="139">
        <v>0</v>
      </c>
      <c r="D17" s="139">
        <v>0</v>
      </c>
      <c r="E17" s="133"/>
      <c r="F17" s="451"/>
    </row>
    <row r="18" spans="1:6" x14ac:dyDescent="0.35">
      <c r="A18" s="132" t="s">
        <v>1398</v>
      </c>
      <c r="B18" s="136">
        <f>ROUNDUP(IF(ISERROR(VLOOKUP($H$1,'Adjusted Factors'!$A:$BR,69,FALSE)),0,(VLOOKUP($H$1,'Adjusted Factors'!$A:$BR,69,FALSE)))*80%,0)</f>
        <v>0</v>
      </c>
      <c r="C18" s="139">
        <v>0</v>
      </c>
      <c r="D18" s="139">
        <v>0</v>
      </c>
      <c r="E18" s="133"/>
      <c r="F18" s="451"/>
    </row>
    <row r="19" spans="1:6" x14ac:dyDescent="0.35">
      <c r="A19" s="133"/>
      <c r="B19" s="133"/>
      <c r="C19" s="133"/>
      <c r="D19" s="133"/>
      <c r="E19" s="133"/>
      <c r="F19" s="133"/>
    </row>
    <row r="20" spans="1:6" x14ac:dyDescent="0.35">
      <c r="A20" s="132" t="s">
        <v>505</v>
      </c>
      <c r="B20" s="136">
        <f>IF(ISERROR(VLOOKUP(VALUE($H$1),'Adjusted Factors'!$A:$BR,65,FALSE)),0,(VLOOKUP(VALUE($H$1),'Adjusted Factors'!$A:$BR,65,FALSE)))</f>
        <v>0</v>
      </c>
      <c r="C20" s="139">
        <v>0</v>
      </c>
      <c r="D20" s="139">
        <v>0</v>
      </c>
      <c r="E20" s="133"/>
      <c r="F20" s="479" t="s">
        <v>1329</v>
      </c>
    </row>
    <row r="21" spans="1:6" x14ac:dyDescent="0.35">
      <c r="A21" s="132" t="s">
        <v>506</v>
      </c>
      <c r="B21" s="136">
        <f>IF(ISERROR(VLOOKUP(VALUE($H$1),'Adjusted Factors'!$A:$BR,66,FALSE)),0,(VLOOKUP(VALUE($H$1),'Adjusted Factors'!$A:$BR,66,FALSE)))</f>
        <v>0</v>
      </c>
      <c r="C21" s="139">
        <v>0</v>
      </c>
      <c r="D21" s="139">
        <v>0</v>
      </c>
      <c r="E21" s="133"/>
      <c r="F21" s="480"/>
    </row>
    <row r="22" spans="1:6" x14ac:dyDescent="0.35">
      <c r="A22" s="132" t="s">
        <v>110</v>
      </c>
      <c r="B22" s="136">
        <f>IF(ISERROR(VLOOKUP(VALUE($H$1),'Adjusted Factors'!$A:$BR,64,FALSE)),0,(VLOOKUP(VALUE($H$1),'Adjusted Factors'!$A:$BR,64,FALSE)))</f>
        <v>0</v>
      </c>
      <c r="C22" s="139">
        <v>0</v>
      </c>
      <c r="D22" s="139">
        <v>0</v>
      </c>
      <c r="E22" s="133"/>
      <c r="F22" s="481"/>
    </row>
  </sheetData>
  <sheetProtection sheet="1" objects="1" scenarios="1" formatColumns="0" formatRows="0"/>
  <protectedRanges>
    <protectedRange sqref="C7:D22" name="Range1"/>
  </protectedRanges>
  <mergeCells count="5">
    <mergeCell ref="A3:D3"/>
    <mergeCell ref="F7:F10"/>
    <mergeCell ref="F12:F13"/>
    <mergeCell ref="F20:F22"/>
    <mergeCell ref="A1:F1"/>
  </mergeCells>
  <conditionalFormatting sqref="C7:D9">
    <cfRule type="expression" dxfId="30" priority="1">
      <formula>$F$3="SPEC"</formula>
    </cfRule>
    <cfRule type="expression" dxfId="29" priority="2">
      <formula>$F$3="PRU"</formula>
    </cfRule>
  </conditionalFormatting>
  <dataValidations disablePrompts="1" count="1">
    <dataValidation allowBlank="1" showInputMessage="1" showErrorMessage="1" errorTitle="MFG Value" error="You are attempting to change the MFG Value." sqref="C12" xr:uid="{00000000-0002-0000-0100-000000000000}"/>
  </dataValidations>
  <printOptions horizontalCentered="1" verticalCentered="1"/>
  <pageMargins left="0" right="0" top="0" bottom="0" header="0" footer="0"/>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249977111117893"/>
    <pageSetUpPr fitToPage="1"/>
  </sheetPr>
  <dimension ref="A1:M64"/>
  <sheetViews>
    <sheetView showGridLines="0" workbookViewId="0">
      <selection activeCell="A45" sqref="A45"/>
    </sheetView>
  </sheetViews>
  <sheetFormatPr defaultRowHeight="11.25" x14ac:dyDescent="0.2"/>
  <cols>
    <col min="1" max="1" width="54.1640625" style="57" customWidth="1"/>
    <col min="2" max="4" width="17.83203125" style="57" customWidth="1"/>
    <col min="5" max="5" width="42.33203125" style="57" customWidth="1"/>
    <col min="6" max="258" width="9.33203125" style="57"/>
    <col min="259" max="259" width="54.1640625" style="57" customWidth="1"/>
    <col min="260" max="260" width="17.83203125" style="57" customWidth="1"/>
    <col min="261" max="261" width="42.33203125" style="57" customWidth="1"/>
    <col min="262" max="514" width="9.33203125" style="57"/>
    <col min="515" max="515" width="54.1640625" style="57" customWidth="1"/>
    <col min="516" max="516" width="17.83203125" style="57" customWidth="1"/>
    <col min="517" max="517" width="42.33203125" style="57" customWidth="1"/>
    <col min="518" max="770" width="9.33203125" style="57"/>
    <col min="771" max="771" width="54.1640625" style="57" customWidth="1"/>
    <col min="772" max="772" width="17.83203125" style="57" customWidth="1"/>
    <col min="773" max="773" width="42.33203125" style="57" customWidth="1"/>
    <col min="774" max="1026" width="9.33203125" style="57"/>
    <col min="1027" max="1027" width="54.1640625" style="57" customWidth="1"/>
    <col min="1028" max="1028" width="17.83203125" style="57" customWidth="1"/>
    <col min="1029" max="1029" width="42.33203125" style="57" customWidth="1"/>
    <col min="1030" max="1282" width="9.33203125" style="57"/>
    <col min="1283" max="1283" width="54.1640625" style="57" customWidth="1"/>
    <col min="1284" max="1284" width="17.83203125" style="57" customWidth="1"/>
    <col min="1285" max="1285" width="42.33203125" style="57" customWidth="1"/>
    <col min="1286" max="1538" width="9.33203125" style="57"/>
    <col min="1539" max="1539" width="54.1640625" style="57" customWidth="1"/>
    <col min="1540" max="1540" width="17.83203125" style="57" customWidth="1"/>
    <col min="1541" max="1541" width="42.33203125" style="57" customWidth="1"/>
    <col min="1542" max="1794" width="9.33203125" style="57"/>
    <col min="1795" max="1795" width="54.1640625" style="57" customWidth="1"/>
    <col min="1796" max="1796" width="17.83203125" style="57" customWidth="1"/>
    <col min="1797" max="1797" width="42.33203125" style="57" customWidth="1"/>
    <col min="1798" max="2050" width="9.33203125" style="57"/>
    <col min="2051" max="2051" width="54.1640625" style="57" customWidth="1"/>
    <col min="2052" max="2052" width="17.83203125" style="57" customWidth="1"/>
    <col min="2053" max="2053" width="42.33203125" style="57" customWidth="1"/>
    <col min="2054" max="2306" width="9.33203125" style="57"/>
    <col min="2307" max="2307" width="54.1640625" style="57" customWidth="1"/>
    <col min="2308" max="2308" width="17.83203125" style="57" customWidth="1"/>
    <col min="2309" max="2309" width="42.33203125" style="57" customWidth="1"/>
    <col min="2310" max="2562" width="9.33203125" style="57"/>
    <col min="2563" max="2563" width="54.1640625" style="57" customWidth="1"/>
    <col min="2564" max="2564" width="17.83203125" style="57" customWidth="1"/>
    <col min="2565" max="2565" width="42.33203125" style="57" customWidth="1"/>
    <col min="2566" max="2818" width="9.33203125" style="57"/>
    <col min="2819" max="2819" width="54.1640625" style="57" customWidth="1"/>
    <col min="2820" max="2820" width="17.83203125" style="57" customWidth="1"/>
    <col min="2821" max="2821" width="42.33203125" style="57" customWidth="1"/>
    <col min="2822" max="3074" width="9.33203125" style="57"/>
    <col min="3075" max="3075" width="54.1640625" style="57" customWidth="1"/>
    <col min="3076" max="3076" width="17.83203125" style="57" customWidth="1"/>
    <col min="3077" max="3077" width="42.33203125" style="57" customWidth="1"/>
    <col min="3078" max="3330" width="9.33203125" style="57"/>
    <col min="3331" max="3331" width="54.1640625" style="57" customWidth="1"/>
    <col min="3332" max="3332" width="17.83203125" style="57" customWidth="1"/>
    <col min="3333" max="3333" width="42.33203125" style="57" customWidth="1"/>
    <col min="3334" max="3586" width="9.33203125" style="57"/>
    <col min="3587" max="3587" width="54.1640625" style="57" customWidth="1"/>
    <col min="3588" max="3588" width="17.83203125" style="57" customWidth="1"/>
    <col min="3589" max="3589" width="42.33203125" style="57" customWidth="1"/>
    <col min="3590" max="3842" width="9.33203125" style="57"/>
    <col min="3843" max="3843" width="54.1640625" style="57" customWidth="1"/>
    <col min="3844" max="3844" width="17.83203125" style="57" customWidth="1"/>
    <col min="3845" max="3845" width="42.33203125" style="57" customWidth="1"/>
    <col min="3846" max="4098" width="9.33203125" style="57"/>
    <col min="4099" max="4099" width="54.1640625" style="57" customWidth="1"/>
    <col min="4100" max="4100" width="17.83203125" style="57" customWidth="1"/>
    <col min="4101" max="4101" width="42.33203125" style="57" customWidth="1"/>
    <col min="4102" max="4354" width="9.33203125" style="57"/>
    <col min="4355" max="4355" width="54.1640625" style="57" customWidth="1"/>
    <col min="4356" max="4356" width="17.83203125" style="57" customWidth="1"/>
    <col min="4357" max="4357" width="42.33203125" style="57" customWidth="1"/>
    <col min="4358" max="4610" width="9.33203125" style="57"/>
    <col min="4611" max="4611" width="54.1640625" style="57" customWidth="1"/>
    <col min="4612" max="4612" width="17.83203125" style="57" customWidth="1"/>
    <col min="4613" max="4613" width="42.33203125" style="57" customWidth="1"/>
    <col min="4614" max="4866" width="9.33203125" style="57"/>
    <col min="4867" max="4867" width="54.1640625" style="57" customWidth="1"/>
    <col min="4868" max="4868" width="17.83203125" style="57" customWidth="1"/>
    <col min="4869" max="4869" width="42.33203125" style="57" customWidth="1"/>
    <col min="4870" max="5122" width="9.33203125" style="57"/>
    <col min="5123" max="5123" width="54.1640625" style="57" customWidth="1"/>
    <col min="5124" max="5124" width="17.83203125" style="57" customWidth="1"/>
    <col min="5125" max="5125" width="42.33203125" style="57" customWidth="1"/>
    <col min="5126" max="5378" width="9.33203125" style="57"/>
    <col min="5379" max="5379" width="54.1640625" style="57" customWidth="1"/>
    <col min="5380" max="5380" width="17.83203125" style="57" customWidth="1"/>
    <col min="5381" max="5381" width="42.33203125" style="57" customWidth="1"/>
    <col min="5382" max="5634" width="9.33203125" style="57"/>
    <col min="5635" max="5635" width="54.1640625" style="57" customWidth="1"/>
    <col min="5636" max="5636" width="17.83203125" style="57" customWidth="1"/>
    <col min="5637" max="5637" width="42.33203125" style="57" customWidth="1"/>
    <col min="5638" max="5890" width="9.33203125" style="57"/>
    <col min="5891" max="5891" width="54.1640625" style="57" customWidth="1"/>
    <col min="5892" max="5892" width="17.83203125" style="57" customWidth="1"/>
    <col min="5893" max="5893" width="42.33203125" style="57" customWidth="1"/>
    <col min="5894" max="6146" width="9.33203125" style="57"/>
    <col min="6147" max="6147" width="54.1640625" style="57" customWidth="1"/>
    <col min="6148" max="6148" width="17.83203125" style="57" customWidth="1"/>
    <col min="6149" max="6149" width="42.33203125" style="57" customWidth="1"/>
    <col min="6150" max="6402" width="9.33203125" style="57"/>
    <col min="6403" max="6403" width="54.1640625" style="57" customWidth="1"/>
    <col min="6404" max="6404" width="17.83203125" style="57" customWidth="1"/>
    <col min="6405" max="6405" width="42.33203125" style="57" customWidth="1"/>
    <col min="6406" max="6658" width="9.33203125" style="57"/>
    <col min="6659" max="6659" width="54.1640625" style="57" customWidth="1"/>
    <col min="6660" max="6660" width="17.83203125" style="57" customWidth="1"/>
    <col min="6661" max="6661" width="42.33203125" style="57" customWidth="1"/>
    <col min="6662" max="6914" width="9.33203125" style="57"/>
    <col min="6915" max="6915" width="54.1640625" style="57" customWidth="1"/>
    <col min="6916" max="6916" width="17.83203125" style="57" customWidth="1"/>
    <col min="6917" max="6917" width="42.33203125" style="57" customWidth="1"/>
    <col min="6918" max="7170" width="9.33203125" style="57"/>
    <col min="7171" max="7171" width="54.1640625" style="57" customWidth="1"/>
    <col min="7172" max="7172" width="17.83203125" style="57" customWidth="1"/>
    <col min="7173" max="7173" width="42.33203125" style="57" customWidth="1"/>
    <col min="7174" max="7426" width="9.33203125" style="57"/>
    <col min="7427" max="7427" width="54.1640625" style="57" customWidth="1"/>
    <col min="7428" max="7428" width="17.83203125" style="57" customWidth="1"/>
    <col min="7429" max="7429" width="42.33203125" style="57" customWidth="1"/>
    <col min="7430" max="7682" width="9.33203125" style="57"/>
    <col min="7683" max="7683" width="54.1640625" style="57" customWidth="1"/>
    <col min="7684" max="7684" width="17.83203125" style="57" customWidth="1"/>
    <col min="7685" max="7685" width="42.33203125" style="57" customWidth="1"/>
    <col min="7686" max="7938" width="9.33203125" style="57"/>
    <col min="7939" max="7939" width="54.1640625" style="57" customWidth="1"/>
    <col min="7940" max="7940" width="17.83203125" style="57" customWidth="1"/>
    <col min="7941" max="7941" width="42.33203125" style="57" customWidth="1"/>
    <col min="7942" max="8194" width="9.33203125" style="57"/>
    <col min="8195" max="8195" width="54.1640625" style="57" customWidth="1"/>
    <col min="8196" max="8196" width="17.83203125" style="57" customWidth="1"/>
    <col min="8197" max="8197" width="42.33203125" style="57" customWidth="1"/>
    <col min="8198" max="8450" width="9.33203125" style="57"/>
    <col min="8451" max="8451" width="54.1640625" style="57" customWidth="1"/>
    <col min="8452" max="8452" width="17.83203125" style="57" customWidth="1"/>
    <col min="8453" max="8453" width="42.33203125" style="57" customWidth="1"/>
    <col min="8454" max="8706" width="9.33203125" style="57"/>
    <col min="8707" max="8707" width="54.1640625" style="57" customWidth="1"/>
    <col min="8708" max="8708" width="17.83203125" style="57" customWidth="1"/>
    <col min="8709" max="8709" width="42.33203125" style="57" customWidth="1"/>
    <col min="8710" max="8962" width="9.33203125" style="57"/>
    <col min="8963" max="8963" width="54.1640625" style="57" customWidth="1"/>
    <col min="8964" max="8964" width="17.83203125" style="57" customWidth="1"/>
    <col min="8965" max="8965" width="42.33203125" style="57" customWidth="1"/>
    <col min="8966" max="9218" width="9.33203125" style="57"/>
    <col min="9219" max="9219" width="54.1640625" style="57" customWidth="1"/>
    <col min="9220" max="9220" width="17.83203125" style="57" customWidth="1"/>
    <col min="9221" max="9221" width="42.33203125" style="57" customWidth="1"/>
    <col min="9222" max="9474" width="9.33203125" style="57"/>
    <col min="9475" max="9475" width="54.1640625" style="57" customWidth="1"/>
    <col min="9476" max="9476" width="17.83203125" style="57" customWidth="1"/>
    <col min="9477" max="9477" width="42.33203125" style="57" customWidth="1"/>
    <col min="9478" max="9730" width="9.33203125" style="57"/>
    <col min="9731" max="9731" width="54.1640625" style="57" customWidth="1"/>
    <col min="9732" max="9732" width="17.83203125" style="57" customWidth="1"/>
    <col min="9733" max="9733" width="42.33203125" style="57" customWidth="1"/>
    <col min="9734" max="9986" width="9.33203125" style="57"/>
    <col min="9987" max="9987" width="54.1640625" style="57" customWidth="1"/>
    <col min="9988" max="9988" width="17.83203125" style="57" customWidth="1"/>
    <col min="9989" max="9989" width="42.33203125" style="57" customWidth="1"/>
    <col min="9990" max="10242" width="9.33203125" style="57"/>
    <col min="10243" max="10243" width="54.1640625" style="57" customWidth="1"/>
    <col min="10244" max="10244" width="17.83203125" style="57" customWidth="1"/>
    <col min="10245" max="10245" width="42.33203125" style="57" customWidth="1"/>
    <col min="10246" max="10498" width="9.33203125" style="57"/>
    <col min="10499" max="10499" width="54.1640625" style="57" customWidth="1"/>
    <col min="10500" max="10500" width="17.83203125" style="57" customWidth="1"/>
    <col min="10501" max="10501" width="42.33203125" style="57" customWidth="1"/>
    <col min="10502" max="10754" width="9.33203125" style="57"/>
    <col min="10755" max="10755" width="54.1640625" style="57" customWidth="1"/>
    <col min="10756" max="10756" width="17.83203125" style="57" customWidth="1"/>
    <col min="10757" max="10757" width="42.33203125" style="57" customWidth="1"/>
    <col min="10758" max="11010" width="9.33203125" style="57"/>
    <col min="11011" max="11011" width="54.1640625" style="57" customWidth="1"/>
    <col min="11012" max="11012" width="17.83203125" style="57" customWidth="1"/>
    <col min="11013" max="11013" width="42.33203125" style="57" customWidth="1"/>
    <col min="11014" max="11266" width="9.33203125" style="57"/>
    <col min="11267" max="11267" width="54.1640625" style="57" customWidth="1"/>
    <col min="11268" max="11268" width="17.83203125" style="57" customWidth="1"/>
    <col min="11269" max="11269" width="42.33203125" style="57" customWidth="1"/>
    <col min="11270" max="11522" width="9.33203125" style="57"/>
    <col min="11523" max="11523" width="54.1640625" style="57" customWidth="1"/>
    <col min="11524" max="11524" width="17.83203125" style="57" customWidth="1"/>
    <col min="11525" max="11525" width="42.33203125" style="57" customWidth="1"/>
    <col min="11526" max="11778" width="9.33203125" style="57"/>
    <col min="11779" max="11779" width="54.1640625" style="57" customWidth="1"/>
    <col min="11780" max="11780" width="17.83203125" style="57" customWidth="1"/>
    <col min="11781" max="11781" width="42.33203125" style="57" customWidth="1"/>
    <col min="11782" max="12034" width="9.33203125" style="57"/>
    <col min="12035" max="12035" width="54.1640625" style="57" customWidth="1"/>
    <col min="12036" max="12036" width="17.83203125" style="57" customWidth="1"/>
    <col min="12037" max="12037" width="42.33203125" style="57" customWidth="1"/>
    <col min="12038" max="12290" width="9.33203125" style="57"/>
    <col min="12291" max="12291" width="54.1640625" style="57" customWidth="1"/>
    <col min="12292" max="12292" width="17.83203125" style="57" customWidth="1"/>
    <col min="12293" max="12293" width="42.33203125" style="57" customWidth="1"/>
    <col min="12294" max="12546" width="9.33203125" style="57"/>
    <col min="12547" max="12547" width="54.1640625" style="57" customWidth="1"/>
    <col min="12548" max="12548" width="17.83203125" style="57" customWidth="1"/>
    <col min="12549" max="12549" width="42.33203125" style="57" customWidth="1"/>
    <col min="12550" max="12802" width="9.33203125" style="57"/>
    <col min="12803" max="12803" width="54.1640625" style="57" customWidth="1"/>
    <col min="12804" max="12804" width="17.83203125" style="57" customWidth="1"/>
    <col min="12805" max="12805" width="42.33203125" style="57" customWidth="1"/>
    <col min="12806" max="13058" width="9.33203125" style="57"/>
    <col min="13059" max="13059" width="54.1640625" style="57" customWidth="1"/>
    <col min="13060" max="13060" width="17.83203125" style="57" customWidth="1"/>
    <col min="13061" max="13061" width="42.33203125" style="57" customWidth="1"/>
    <col min="13062" max="13314" width="9.33203125" style="57"/>
    <col min="13315" max="13315" width="54.1640625" style="57" customWidth="1"/>
    <col min="13316" max="13316" width="17.83203125" style="57" customWidth="1"/>
    <col min="13317" max="13317" width="42.33203125" style="57" customWidth="1"/>
    <col min="13318" max="13570" width="9.33203125" style="57"/>
    <col min="13571" max="13571" width="54.1640625" style="57" customWidth="1"/>
    <col min="13572" max="13572" width="17.83203125" style="57" customWidth="1"/>
    <col min="13573" max="13573" width="42.33203125" style="57" customWidth="1"/>
    <col min="13574" max="13826" width="9.33203125" style="57"/>
    <col min="13827" max="13827" width="54.1640625" style="57" customWidth="1"/>
    <col min="13828" max="13828" width="17.83203125" style="57" customWidth="1"/>
    <col min="13829" max="13829" width="42.33203125" style="57" customWidth="1"/>
    <col min="13830" max="14082" width="9.33203125" style="57"/>
    <col min="14083" max="14083" width="54.1640625" style="57" customWidth="1"/>
    <col min="14084" max="14084" width="17.83203125" style="57" customWidth="1"/>
    <col min="14085" max="14085" width="42.33203125" style="57" customWidth="1"/>
    <col min="14086" max="14338" width="9.33203125" style="57"/>
    <col min="14339" max="14339" width="54.1640625" style="57" customWidth="1"/>
    <col min="14340" max="14340" width="17.83203125" style="57" customWidth="1"/>
    <col min="14341" max="14341" width="42.33203125" style="57" customWidth="1"/>
    <col min="14342" max="14594" width="9.33203125" style="57"/>
    <col min="14595" max="14595" width="54.1640625" style="57" customWidth="1"/>
    <col min="14596" max="14596" width="17.83203125" style="57" customWidth="1"/>
    <col min="14597" max="14597" width="42.33203125" style="57" customWidth="1"/>
    <col min="14598" max="14850" width="9.33203125" style="57"/>
    <col min="14851" max="14851" width="54.1640625" style="57" customWidth="1"/>
    <col min="14852" max="14852" width="17.83203125" style="57" customWidth="1"/>
    <col min="14853" max="14853" width="42.33203125" style="57" customWidth="1"/>
    <col min="14854" max="15106" width="9.33203125" style="57"/>
    <col min="15107" max="15107" width="54.1640625" style="57" customWidth="1"/>
    <col min="15108" max="15108" width="17.83203125" style="57" customWidth="1"/>
    <col min="15109" max="15109" width="42.33203125" style="57" customWidth="1"/>
    <col min="15110" max="15362" width="9.33203125" style="57"/>
    <col min="15363" max="15363" width="54.1640625" style="57" customWidth="1"/>
    <col min="15364" max="15364" width="17.83203125" style="57" customWidth="1"/>
    <col min="15365" max="15365" width="42.33203125" style="57" customWidth="1"/>
    <col min="15366" max="15618" width="9.33203125" style="57"/>
    <col min="15619" max="15619" width="54.1640625" style="57" customWidth="1"/>
    <col min="15620" max="15620" width="17.83203125" style="57" customWidth="1"/>
    <col min="15621" max="15621" width="42.33203125" style="57" customWidth="1"/>
    <col min="15622" max="15874" width="9.33203125" style="57"/>
    <col min="15875" max="15875" width="54.1640625" style="57" customWidth="1"/>
    <col min="15876" max="15876" width="17.83203125" style="57" customWidth="1"/>
    <col min="15877" max="15877" width="42.33203125" style="57" customWidth="1"/>
    <col min="15878" max="16130" width="9.33203125" style="57"/>
    <col min="16131" max="16131" width="54.1640625" style="57" customWidth="1"/>
    <col min="16132" max="16132" width="17.83203125" style="57" customWidth="1"/>
    <col min="16133" max="16133" width="42.33203125" style="57" customWidth="1"/>
    <col min="16134" max="16384" width="9.33203125" style="57"/>
  </cols>
  <sheetData>
    <row r="1" spans="1:6" s="47" customFormat="1" ht="30.75" customHeight="1" x14ac:dyDescent="0.2">
      <c r="A1" s="496" t="s">
        <v>1278</v>
      </c>
      <c r="B1" s="497"/>
      <c r="C1" s="497"/>
      <c r="D1" s="497"/>
      <c r="E1" s="498"/>
      <c r="F1" s="4"/>
    </row>
    <row r="2" spans="1:6" s="47" customFormat="1" ht="30.75" customHeight="1" x14ac:dyDescent="0.2">
      <c r="A2" s="487" t="str">
        <f>'Main Menu'!G3</f>
        <v>000 - School</v>
      </c>
      <c r="B2" s="488"/>
      <c r="C2" s="488"/>
      <c r="D2" s="488"/>
      <c r="E2" s="489"/>
      <c r="F2" s="4"/>
    </row>
    <row r="3" spans="1:6" s="47" customFormat="1" ht="30.75" hidden="1" customHeight="1" x14ac:dyDescent="0.2">
      <c r="A3" s="490" t="str">
        <f>LEFT(A2,3)</f>
        <v>000</v>
      </c>
      <c r="B3" s="491"/>
      <c r="C3" s="491"/>
      <c r="D3" s="491"/>
      <c r="E3" s="492"/>
      <c r="F3" s="4"/>
    </row>
    <row r="4" spans="1:6" x14ac:dyDescent="0.2">
      <c r="A4" s="54"/>
      <c r="B4" s="55"/>
      <c r="C4" s="55"/>
      <c r="D4" s="55"/>
      <c r="E4" s="56"/>
    </row>
    <row r="5" spans="1:6" ht="36.75" customHeight="1" x14ac:dyDescent="0.2">
      <c r="A5" s="48" t="s">
        <v>66</v>
      </c>
      <c r="B5" s="77" t="s">
        <v>109</v>
      </c>
      <c r="C5" s="77" t="s">
        <v>512</v>
      </c>
      <c r="D5" s="77" t="s">
        <v>1279</v>
      </c>
      <c r="E5" s="48" t="s">
        <v>67</v>
      </c>
    </row>
    <row r="6" spans="1:6" x14ac:dyDescent="0.2">
      <c r="A6" s="58"/>
      <c r="B6" s="58"/>
      <c r="C6" s="59"/>
      <c r="D6" s="59"/>
      <c r="E6" s="59"/>
    </row>
    <row r="7" spans="1:6" ht="12.75" x14ac:dyDescent="0.2">
      <c r="A7" s="49" t="s">
        <v>68</v>
      </c>
      <c r="B7" s="50"/>
      <c r="C7" s="75"/>
      <c r="D7" s="75"/>
      <c r="E7" s="56"/>
    </row>
    <row r="8" spans="1:6" s="62" customFormat="1" x14ac:dyDescent="0.2">
      <c r="A8" s="60"/>
      <c r="B8" s="60"/>
      <c r="C8" s="61"/>
      <c r="D8" s="61"/>
      <c r="E8" s="61"/>
    </row>
    <row r="9" spans="1:6" ht="12.75" x14ac:dyDescent="0.2">
      <c r="A9" s="81" t="s">
        <v>69</v>
      </c>
      <c r="B9" s="431">
        <f>'Data Input'!B16*15*3.87*13+'Data Input'!B17*15*3.87*14+'Data Input'!B18*15*3.87*11</f>
        <v>0</v>
      </c>
      <c r="C9" s="431">
        <f>'Data Input'!C16*15*3.87*13+'Data Input'!C17*15*3.87*14+'Data Input'!C18*15*3.87*11</f>
        <v>0</v>
      </c>
      <c r="D9" s="431">
        <f>'Data Input'!D16*15*3.87*13+'Data Input'!D17*15*3.87*14+'Data Input'!D18*15*3.87*11</f>
        <v>0</v>
      </c>
      <c r="E9" s="61"/>
    </row>
    <row r="10" spans="1:6" ht="12.75" x14ac:dyDescent="0.2">
      <c r="A10" s="81" t="s">
        <v>70</v>
      </c>
      <c r="B10" s="431">
        <v>0</v>
      </c>
      <c r="C10" s="431">
        <f t="shared" ref="C10:D12" si="0">B10</f>
        <v>0</v>
      </c>
      <c r="D10" s="431">
        <f t="shared" si="0"/>
        <v>0</v>
      </c>
      <c r="E10" s="61"/>
    </row>
    <row r="11" spans="1:6" ht="12.75" x14ac:dyDescent="0.2">
      <c r="A11" s="81" t="s">
        <v>36</v>
      </c>
      <c r="B11" s="431">
        <f>IF('Data Input'!H1=266,55670+0,0)</f>
        <v>0</v>
      </c>
      <c r="C11" s="431">
        <f t="shared" si="0"/>
        <v>0</v>
      </c>
      <c r="D11" s="431">
        <f t="shared" si="0"/>
        <v>0</v>
      </c>
      <c r="E11" s="61"/>
    </row>
    <row r="12" spans="1:6" ht="12.75" x14ac:dyDescent="0.2">
      <c r="A12" s="81" t="s">
        <v>71</v>
      </c>
      <c r="B12" s="431">
        <v>0</v>
      </c>
      <c r="C12" s="431">
        <f t="shared" si="0"/>
        <v>0</v>
      </c>
      <c r="D12" s="431">
        <f t="shared" si="0"/>
        <v>0</v>
      </c>
      <c r="E12" s="56"/>
    </row>
    <row r="13" spans="1:6" x14ac:dyDescent="0.2">
      <c r="A13" s="63"/>
      <c r="B13" s="432"/>
      <c r="C13" s="433"/>
      <c r="D13" s="433"/>
      <c r="E13" s="56"/>
    </row>
    <row r="14" spans="1:6" ht="12.75" x14ac:dyDescent="0.2">
      <c r="A14" s="49" t="s">
        <v>72</v>
      </c>
      <c r="B14" s="434">
        <f>SUM(B9:B11)</f>
        <v>0</v>
      </c>
      <c r="C14" s="434">
        <f>SUM(C9:C11)</f>
        <v>0</v>
      </c>
      <c r="D14" s="434">
        <f>SUM(D9:D11)</f>
        <v>0</v>
      </c>
      <c r="E14" s="56"/>
    </row>
    <row r="15" spans="1:6" x14ac:dyDescent="0.2">
      <c r="A15" s="65"/>
      <c r="B15" s="435"/>
      <c r="C15" s="436"/>
      <c r="D15" s="436"/>
      <c r="E15" s="66"/>
    </row>
    <row r="16" spans="1:6" x14ac:dyDescent="0.2">
      <c r="A16" s="58"/>
      <c r="B16" s="437"/>
      <c r="C16" s="438"/>
      <c r="D16" s="438"/>
      <c r="E16" s="59"/>
    </row>
    <row r="17" spans="1:5" ht="12.75" x14ac:dyDescent="0.2">
      <c r="A17" s="49" t="s">
        <v>73</v>
      </c>
      <c r="B17" s="432"/>
      <c r="C17" s="433"/>
      <c r="D17" s="433"/>
      <c r="E17" s="56"/>
    </row>
    <row r="18" spans="1:5" x14ac:dyDescent="0.2">
      <c r="A18" s="63"/>
      <c r="B18" s="432"/>
      <c r="C18" s="433"/>
      <c r="D18" s="433"/>
      <c r="E18" s="56"/>
    </row>
    <row r="19" spans="1:5" ht="12.75" x14ac:dyDescent="0.2">
      <c r="A19" s="81" t="s">
        <v>74</v>
      </c>
      <c r="B19" s="431" t="str">
        <f>'3 Year Schools Block &amp; MFG'!J13</f>
        <v/>
      </c>
      <c r="C19" s="431" t="str">
        <f>'3 Year Schools Block &amp; MFG'!W13</f>
        <v/>
      </c>
      <c r="D19" s="431" t="str">
        <f>'3 Year Schools Block &amp; MFG'!AF13</f>
        <v/>
      </c>
      <c r="E19" s="56"/>
    </row>
    <row r="20" spans="1:5" ht="12.75" x14ac:dyDescent="0.2">
      <c r="A20" s="81" t="s">
        <v>75</v>
      </c>
      <c r="B20" s="431">
        <f>'3 Year Schools Block &amp; MFG'!J17</f>
        <v>0</v>
      </c>
      <c r="C20" s="431">
        <f>'3 Year Schools Block &amp; MFG'!W17</f>
        <v>0</v>
      </c>
      <c r="D20" s="431">
        <f>'3 Year Schools Block &amp; MFG'!AF17</f>
        <v>0</v>
      </c>
      <c r="E20" s="56"/>
    </row>
    <row r="21" spans="1:5" ht="12.75" x14ac:dyDescent="0.2">
      <c r="A21" s="81" t="s">
        <v>76</v>
      </c>
      <c r="B21" s="431">
        <f>'3 Year Schools Block &amp; MFG'!J28</f>
        <v>0</v>
      </c>
      <c r="C21" s="431">
        <f>'3 Year Schools Block &amp; MFG'!W28</f>
        <v>0</v>
      </c>
      <c r="D21" s="431">
        <f>'3 Year Schools Block &amp; MFG'!AF28</f>
        <v>0</v>
      </c>
      <c r="E21" s="56"/>
    </row>
    <row r="22" spans="1:5" ht="12.75" x14ac:dyDescent="0.2">
      <c r="A22" s="81" t="s">
        <v>77</v>
      </c>
      <c r="B22" s="431">
        <f>'3 Year Schools Block &amp; MFG'!J29</f>
        <v>0</v>
      </c>
      <c r="C22" s="431">
        <f>'3 Year Schools Block &amp; MFG'!W29</f>
        <v>0</v>
      </c>
      <c r="D22" s="431">
        <f>'3 Year Schools Block &amp; MFG'!AF29</f>
        <v>0</v>
      </c>
      <c r="E22" s="56"/>
    </row>
    <row r="23" spans="1:5" ht="12.75" x14ac:dyDescent="0.2">
      <c r="A23" s="81" t="s">
        <v>78</v>
      </c>
      <c r="B23" s="431">
        <f>'3 Year Schools Block &amp; MFG'!J31</f>
        <v>0</v>
      </c>
      <c r="C23" s="431">
        <f>'3 Year Schools Block &amp; MFG'!W31</f>
        <v>0</v>
      </c>
      <c r="D23" s="431">
        <f>'3 Year Schools Block &amp; MFG'!AF31</f>
        <v>0</v>
      </c>
      <c r="E23" s="56"/>
    </row>
    <row r="24" spans="1:5" ht="12.75" x14ac:dyDescent="0.2">
      <c r="A24" s="81" t="s">
        <v>6</v>
      </c>
      <c r="B24" s="431">
        <f>'3 Year Schools Block &amp; MFG'!J35</f>
        <v>0</v>
      </c>
      <c r="C24" s="431">
        <f>'3 Year Schools Block &amp; MFG'!W35</f>
        <v>0</v>
      </c>
      <c r="D24" s="431">
        <f>'3 Year Schools Block &amp; MFG'!AF35</f>
        <v>0</v>
      </c>
      <c r="E24" s="56"/>
    </row>
    <row r="25" spans="1:5" ht="12.75" x14ac:dyDescent="0.2">
      <c r="A25" s="81" t="s">
        <v>755</v>
      </c>
      <c r="B25" s="431" t="str">
        <f>'3 Year Schools Block &amp; MFG'!J37</f>
        <v/>
      </c>
      <c r="C25" s="431" t="str">
        <f>'3 Year Schools Block &amp; MFG'!W37</f>
        <v/>
      </c>
      <c r="D25" s="431" t="str">
        <f>'3 Year Schools Block &amp; MFG'!AF37</f>
        <v/>
      </c>
      <c r="E25" s="56"/>
    </row>
    <row r="26" spans="1:5" ht="12.75" x14ac:dyDescent="0.2">
      <c r="A26" s="81" t="s">
        <v>8</v>
      </c>
      <c r="B26" s="431" t="str">
        <f>'3 Year Schools Block &amp; MFG'!J38</f>
        <v/>
      </c>
      <c r="C26" s="431" t="str">
        <f>'3 Year Schools Block &amp; MFG'!W38</f>
        <v/>
      </c>
      <c r="D26" s="431" t="str">
        <f>'3 Year Schools Block &amp; MFG'!AF38</f>
        <v/>
      </c>
      <c r="E26" s="56"/>
    </row>
    <row r="27" spans="1:5" ht="12.75" x14ac:dyDescent="0.2">
      <c r="A27" s="81" t="s">
        <v>81</v>
      </c>
      <c r="B27" s="431" t="str">
        <f>'3 Year Schools Block &amp; MFG'!J36</f>
        <v/>
      </c>
      <c r="C27" s="431" t="str">
        <f>'3 Year Schools Block &amp; MFG'!W36</f>
        <v/>
      </c>
      <c r="D27" s="431" t="str">
        <f>'3 Year Schools Block &amp; MFG'!AF36</f>
        <v/>
      </c>
      <c r="E27" s="56"/>
    </row>
    <row r="28" spans="1:5" ht="12.75" x14ac:dyDescent="0.2">
      <c r="A28" s="81" t="s">
        <v>82</v>
      </c>
      <c r="B28" s="431" t="str">
        <f>'3 Year Schools Block &amp; MFG'!J39</f>
        <v/>
      </c>
      <c r="C28" s="431" t="str">
        <f>'3 Year Schools Block &amp; MFG'!W39</f>
        <v/>
      </c>
      <c r="D28" s="431" t="str">
        <f>'3 Year Schools Block &amp; MFG'!AF39</f>
        <v/>
      </c>
      <c r="E28" s="56"/>
    </row>
    <row r="29" spans="1:5" ht="12.75" x14ac:dyDescent="0.2">
      <c r="A29" s="81" t="s">
        <v>83</v>
      </c>
      <c r="B29" s="431">
        <f>'3 Year Schools Block &amp; MFG'!J43</f>
        <v>0</v>
      </c>
      <c r="C29" s="431">
        <f>IFERROR('3 Year Schools Block &amp; MFG'!W43,0)</f>
        <v>0</v>
      </c>
      <c r="D29" s="431">
        <f>IFERROR('3 Year Schools Block &amp; MFG'!AF43,0)</f>
        <v>0</v>
      </c>
      <c r="E29" s="64" t="s">
        <v>114</v>
      </c>
    </row>
    <row r="30" spans="1:5" ht="12.75" x14ac:dyDescent="0.2">
      <c r="A30" s="81" t="s">
        <v>1367</v>
      </c>
      <c r="B30" s="439">
        <f>'3 Year Schools Block &amp; MFG'!J48</f>
        <v>0</v>
      </c>
      <c r="C30" s="439">
        <f>'3 Year Schools Block &amp; MFG'!W48</f>
        <v>0</v>
      </c>
      <c r="D30" s="439">
        <f>'3 Year Schools Block &amp; MFG'!AF48</f>
        <v>0</v>
      </c>
      <c r="E30" s="64"/>
    </row>
    <row r="31" spans="1:5" x14ac:dyDescent="0.2">
      <c r="A31" s="63"/>
      <c r="B31" s="432"/>
      <c r="C31" s="432"/>
      <c r="D31" s="432"/>
      <c r="E31" s="56"/>
    </row>
    <row r="32" spans="1:5" ht="12.75" x14ac:dyDescent="0.2">
      <c r="A32" s="49" t="s">
        <v>84</v>
      </c>
      <c r="B32" s="434">
        <f>SUM(B19:B30)</f>
        <v>0</v>
      </c>
      <c r="C32" s="434">
        <f>SUM(C19:C30)</f>
        <v>0</v>
      </c>
      <c r="D32" s="434">
        <f>SUM(D19:D30)</f>
        <v>0</v>
      </c>
      <c r="E32" s="56"/>
    </row>
    <row r="33" spans="1:5" x14ac:dyDescent="0.2">
      <c r="A33" s="65"/>
      <c r="B33" s="435"/>
      <c r="C33" s="436"/>
      <c r="D33" s="436"/>
      <c r="E33" s="66"/>
    </row>
    <row r="34" spans="1:5" x14ac:dyDescent="0.2">
      <c r="A34" s="58"/>
      <c r="B34" s="437"/>
      <c r="C34" s="438"/>
      <c r="D34" s="438"/>
      <c r="E34" s="59"/>
    </row>
    <row r="35" spans="1:5" ht="12.75" x14ac:dyDescent="0.2">
      <c r="A35" s="49" t="s">
        <v>85</v>
      </c>
      <c r="B35" s="432"/>
      <c r="C35" s="433"/>
      <c r="D35" s="433"/>
      <c r="E35" s="56"/>
    </row>
    <row r="36" spans="1:5" x14ac:dyDescent="0.2">
      <c r="A36" s="63"/>
      <c r="B36" s="432"/>
      <c r="C36" s="433"/>
      <c r="D36" s="433"/>
      <c r="E36" s="56"/>
    </row>
    <row r="37" spans="1:5" ht="12.75" x14ac:dyDescent="0.2">
      <c r="A37" s="81" t="s">
        <v>86</v>
      </c>
      <c r="B37" s="431">
        <f>SUM('Data Input'!B20*10000)+SUM('Data Input'!B21*10000)</f>
        <v>0</v>
      </c>
      <c r="C37" s="431">
        <f>SUM('Data Input'!C20*10000)+SUM('Data Input'!C21*10000)</f>
        <v>0</v>
      </c>
      <c r="D37" s="431">
        <f>SUM('Data Input'!D20*10000)+SUM('Data Input'!D21*10000)</f>
        <v>0</v>
      </c>
      <c r="E37" s="56"/>
    </row>
    <row r="38" spans="1:5" ht="12.75" x14ac:dyDescent="0.2">
      <c r="A38" s="81" t="s">
        <v>87</v>
      </c>
      <c r="B38" s="431">
        <f>'Data Input'!B22*10000</f>
        <v>0</v>
      </c>
      <c r="C38" s="431">
        <f>'Data Input'!C22*10000</f>
        <v>0</v>
      </c>
      <c r="D38" s="431">
        <f>'Data Input'!D22*10000</f>
        <v>0</v>
      </c>
      <c r="E38" s="56"/>
    </row>
    <row r="39" spans="1:5" x14ac:dyDescent="0.2">
      <c r="A39" s="63"/>
      <c r="B39" s="432"/>
      <c r="C39" s="433"/>
      <c r="D39" s="433"/>
      <c r="E39" s="56"/>
    </row>
    <row r="40" spans="1:5" ht="12.75" x14ac:dyDescent="0.2">
      <c r="A40" s="49" t="s">
        <v>88</v>
      </c>
      <c r="B40" s="434">
        <f>SUM(B37:B38)</f>
        <v>0</v>
      </c>
      <c r="C40" s="434">
        <f>SUM(C37:C38)</f>
        <v>0</v>
      </c>
      <c r="D40" s="434">
        <f>SUM(D37:D38)</f>
        <v>0</v>
      </c>
      <c r="E40" s="56"/>
    </row>
    <row r="41" spans="1:5" x14ac:dyDescent="0.2">
      <c r="A41" s="65"/>
      <c r="B41" s="435"/>
      <c r="C41" s="436"/>
      <c r="D41" s="436"/>
      <c r="E41" s="66"/>
    </row>
    <row r="42" spans="1:5" x14ac:dyDescent="0.2">
      <c r="A42" s="68"/>
      <c r="B42" s="437"/>
      <c r="C42" s="438"/>
      <c r="D42" s="438"/>
      <c r="E42" s="59"/>
    </row>
    <row r="43" spans="1:5" ht="12.75" x14ac:dyDescent="0.2">
      <c r="A43" s="51" t="s">
        <v>89</v>
      </c>
      <c r="B43" s="434">
        <f>B40+B32+B14</f>
        <v>0</v>
      </c>
      <c r="C43" s="434">
        <f>C40+C32+C14</f>
        <v>0</v>
      </c>
      <c r="D43" s="434">
        <f>D40+D32+D14</f>
        <v>0</v>
      </c>
      <c r="E43" s="56"/>
    </row>
    <row r="44" spans="1:5" x14ac:dyDescent="0.2">
      <c r="A44" s="69"/>
      <c r="B44" s="435"/>
      <c r="C44" s="436"/>
      <c r="D44" s="436"/>
      <c r="E44" s="66"/>
    </row>
    <row r="45" spans="1:5" x14ac:dyDescent="0.2">
      <c r="A45" s="68"/>
      <c r="B45" s="437"/>
      <c r="C45" s="438"/>
      <c r="D45" s="438"/>
      <c r="E45" s="59"/>
    </row>
    <row r="46" spans="1:5" ht="12.75" x14ac:dyDescent="0.2">
      <c r="A46" s="51" t="s">
        <v>90</v>
      </c>
      <c r="B46" s="440">
        <v>0</v>
      </c>
      <c r="C46" s="440">
        <v>0</v>
      </c>
      <c r="D46" s="440">
        <v>0</v>
      </c>
      <c r="E46" s="64" t="s">
        <v>91</v>
      </c>
    </row>
    <row r="47" spans="1:5" x14ac:dyDescent="0.2">
      <c r="A47" s="69"/>
      <c r="B47" s="435"/>
      <c r="C47" s="436"/>
      <c r="D47" s="436"/>
      <c r="E47" s="66"/>
    </row>
    <row r="48" spans="1:5" x14ac:dyDescent="0.2">
      <c r="A48" s="68"/>
      <c r="B48" s="437"/>
      <c r="C48" s="438"/>
      <c r="D48" s="438"/>
      <c r="E48" s="59"/>
    </row>
    <row r="49" spans="1:13" ht="12.75" x14ac:dyDescent="0.2">
      <c r="A49" s="51" t="s">
        <v>92</v>
      </c>
      <c r="B49" s="434">
        <f>B46+B43</f>
        <v>0</v>
      </c>
      <c r="C49" s="434">
        <f>C46+C43</f>
        <v>0</v>
      </c>
      <c r="D49" s="434">
        <f>D46+D43</f>
        <v>0</v>
      </c>
      <c r="E49" s="56"/>
    </row>
    <row r="50" spans="1:13" x14ac:dyDescent="0.2">
      <c r="A50" s="69"/>
      <c r="B50" s="67"/>
      <c r="C50" s="76"/>
      <c r="D50" s="76"/>
      <c r="E50" s="66"/>
    </row>
    <row r="51" spans="1:13" x14ac:dyDescent="0.2">
      <c r="B51" s="70"/>
      <c r="C51" s="70"/>
      <c r="D51" s="70"/>
    </row>
    <row r="52" spans="1:13" x14ac:dyDescent="0.2">
      <c r="B52" s="70"/>
      <c r="C52" s="70"/>
      <c r="D52" s="70"/>
    </row>
    <row r="53" spans="1:13" x14ac:dyDescent="0.2">
      <c r="A53" s="493" t="s">
        <v>93</v>
      </c>
      <c r="B53" s="494"/>
      <c r="C53" s="494"/>
      <c r="D53" s="494"/>
      <c r="E53" s="495"/>
    </row>
    <row r="54" spans="1:13" x14ac:dyDescent="0.2">
      <c r="A54" s="71" t="s">
        <v>94</v>
      </c>
      <c r="B54" s="453">
        <f>B49-B55</f>
        <v>0</v>
      </c>
      <c r="C54" s="453">
        <f>C49-C55</f>
        <v>0</v>
      </c>
      <c r="D54" s="453">
        <f>D49-D55</f>
        <v>0</v>
      </c>
      <c r="E54" s="64" t="s">
        <v>95</v>
      </c>
      <c r="M54" s="78"/>
    </row>
    <row r="55" spans="1:13" x14ac:dyDescent="0.2">
      <c r="A55" s="71" t="s">
        <v>96</v>
      </c>
      <c r="B55" s="453">
        <f>SUM(B46:B46)</f>
        <v>0</v>
      </c>
      <c r="C55" s="453">
        <f>SUM(C46:C46)</f>
        <v>0</v>
      </c>
      <c r="D55" s="453">
        <f>SUM(D46:D46)</f>
        <v>0</v>
      </c>
      <c r="E55" s="64" t="s">
        <v>97</v>
      </c>
      <c r="M55" s="78"/>
    </row>
    <row r="56" spans="1:13" x14ac:dyDescent="0.2">
      <c r="A56" s="71" t="s">
        <v>98</v>
      </c>
      <c r="B56" s="453">
        <v>0</v>
      </c>
      <c r="C56" s="453">
        <v>0</v>
      </c>
      <c r="D56" s="453">
        <v>0</v>
      </c>
      <c r="E56" s="64" t="s">
        <v>99</v>
      </c>
      <c r="M56" s="78"/>
    </row>
    <row r="57" spans="1:13" x14ac:dyDescent="0.2">
      <c r="A57" s="71" t="s">
        <v>100</v>
      </c>
      <c r="B57" s="453">
        <v>0</v>
      </c>
      <c r="C57" s="453">
        <v>0</v>
      </c>
      <c r="D57" s="453">
        <v>0</v>
      </c>
      <c r="E57" s="64" t="s">
        <v>101</v>
      </c>
      <c r="M57" s="78"/>
    </row>
    <row r="58" spans="1:13" x14ac:dyDescent="0.2">
      <c r="A58" s="52" t="s">
        <v>52</v>
      </c>
      <c r="B58" s="454">
        <f>SUM(B54:B57)</f>
        <v>0</v>
      </c>
      <c r="C58" s="454">
        <f>SUM(C54:C57)</f>
        <v>0</v>
      </c>
      <c r="D58" s="454">
        <f>SUM(D54:D57)</f>
        <v>0</v>
      </c>
      <c r="E58" s="72"/>
      <c r="M58" s="79"/>
    </row>
    <row r="59" spans="1:13" x14ac:dyDescent="0.2">
      <c r="B59" s="441"/>
      <c r="C59" s="441"/>
      <c r="D59" s="441"/>
      <c r="M59" s="55"/>
    </row>
    <row r="60" spans="1:13" x14ac:dyDescent="0.2">
      <c r="A60" s="53" t="s">
        <v>102</v>
      </c>
      <c r="B60" s="442"/>
      <c r="C60" s="442"/>
      <c r="D60" s="442"/>
      <c r="E60" s="59"/>
      <c r="M60" s="55"/>
    </row>
    <row r="61" spans="1:13" x14ac:dyDescent="0.2">
      <c r="A61" s="71" t="s">
        <v>103</v>
      </c>
      <c r="B61" s="453">
        <f>ROUND(B22,0)</f>
        <v>0</v>
      </c>
      <c r="C61" s="453">
        <f>ROUND(C22,0)</f>
        <v>0</v>
      </c>
      <c r="D61" s="453">
        <f>ROUND(D22,0)</f>
        <v>0</v>
      </c>
      <c r="E61" s="64" t="s">
        <v>104</v>
      </c>
      <c r="M61" s="78"/>
    </row>
    <row r="62" spans="1:13" x14ac:dyDescent="0.2">
      <c r="A62" s="73" t="s">
        <v>105</v>
      </c>
      <c r="B62" s="453">
        <f>ROUND(B20*50%,0)</f>
        <v>0</v>
      </c>
      <c r="C62" s="453">
        <f>ROUND(C20*50%,0)</f>
        <v>0</v>
      </c>
      <c r="D62" s="453">
        <f>ROUND(D20*50%,0)</f>
        <v>0</v>
      </c>
      <c r="E62" s="64" t="s">
        <v>106</v>
      </c>
      <c r="M62" s="78"/>
    </row>
    <row r="63" spans="1:13" x14ac:dyDescent="0.2">
      <c r="A63" s="73" t="s">
        <v>107</v>
      </c>
      <c r="B63" s="453">
        <f>ROUND(B24*0.087719298,0)</f>
        <v>0</v>
      </c>
      <c r="C63" s="453">
        <f>ROUND(C24*0.087719298,0)</f>
        <v>0</v>
      </c>
      <c r="D63" s="453">
        <f>ROUND(D24*0.087719298,0)</f>
        <v>0</v>
      </c>
      <c r="E63" s="74" t="s">
        <v>108</v>
      </c>
      <c r="M63" s="80"/>
    </row>
    <row r="64" spans="1:13" x14ac:dyDescent="0.2">
      <c r="A64" s="52" t="s">
        <v>52</v>
      </c>
      <c r="B64" s="455">
        <f>SUM(B61:B63)</f>
        <v>0</v>
      </c>
      <c r="C64" s="455">
        <f>SUM(C61:C63)</f>
        <v>0</v>
      </c>
      <c r="D64" s="455">
        <f>SUM(D61:D63)</f>
        <v>0</v>
      </c>
      <c r="E64" s="66"/>
      <c r="M64" s="55"/>
    </row>
  </sheetData>
  <sheetProtection sheet="1" objects="1" scenarios="1"/>
  <mergeCells count="4">
    <mergeCell ref="A2:E2"/>
    <mergeCell ref="A3:E3"/>
    <mergeCell ref="A53:E53"/>
    <mergeCell ref="A1:E1"/>
  </mergeCells>
  <pageMargins left="0" right="0" top="0" bottom="0" header="0" footer="0"/>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8" tint="-0.249977111117893"/>
    <pageSetUpPr fitToPage="1"/>
  </sheetPr>
  <dimension ref="A1:AF122"/>
  <sheetViews>
    <sheetView showGridLines="0" zoomScale="75" zoomScaleNormal="75" workbookViewId="0">
      <pane xSplit="1" topLeftCell="B1" activePane="topRight" state="frozen"/>
      <selection pane="topRight" activeCell="V48" sqref="V48"/>
    </sheetView>
  </sheetViews>
  <sheetFormatPr defaultRowHeight="11.25" x14ac:dyDescent="0.2"/>
  <cols>
    <col min="1" max="1" width="29.1640625" customWidth="1"/>
    <col min="2" max="2" width="2.5" customWidth="1"/>
    <col min="3" max="3" width="32.33203125" customWidth="1"/>
    <col min="4" max="4" width="30.5" customWidth="1"/>
    <col min="5" max="6" width="14.6640625" customWidth="1"/>
    <col min="7" max="7" width="14.33203125" customWidth="1"/>
    <col min="8" max="8" width="13.5" customWidth="1"/>
    <col min="9" max="9" width="18" customWidth="1"/>
    <col min="10" max="10" width="22.1640625" customWidth="1"/>
    <col min="11" max="11" width="2.5" customWidth="1"/>
    <col min="12" max="15" width="9.33203125" hidden="1" customWidth="1"/>
    <col min="16" max="16" width="32.1640625" customWidth="1"/>
    <col min="17" max="17" width="30.5" customWidth="1"/>
    <col min="18" max="19" width="14.6640625" customWidth="1"/>
    <col min="20" max="20" width="14.33203125" customWidth="1"/>
    <col min="21" max="21" width="13.5" customWidth="1"/>
    <col min="22" max="22" width="19.1640625" customWidth="1"/>
    <col min="23" max="23" width="23.83203125" customWidth="1"/>
    <col min="24" max="24" width="2.33203125" customWidth="1"/>
    <col min="25" max="25" width="32.1640625" customWidth="1"/>
    <col min="26" max="26" width="30.83203125" customWidth="1"/>
    <col min="27" max="28" width="14.6640625" customWidth="1"/>
    <col min="29" max="29" width="14.33203125" customWidth="1"/>
    <col min="30" max="30" width="13.5" customWidth="1"/>
    <col min="31" max="31" width="19.1640625" customWidth="1"/>
    <col min="32" max="32" width="23.83203125" customWidth="1"/>
    <col min="33" max="34" width="9.33203125" customWidth="1"/>
  </cols>
  <sheetData>
    <row r="1" spans="1:32" ht="105" customHeight="1" thickBot="1" x14ac:dyDescent="0.25">
      <c r="A1" s="113"/>
      <c r="C1" s="573"/>
      <c r="D1" s="574"/>
      <c r="E1" s="574"/>
      <c r="F1" s="574"/>
      <c r="G1" s="574"/>
      <c r="H1" s="574"/>
      <c r="I1" s="574"/>
      <c r="J1" s="575"/>
      <c r="M1" s="551" t="s">
        <v>57</v>
      </c>
      <c r="N1" s="552"/>
      <c r="O1" s="552"/>
      <c r="P1" s="573"/>
      <c r="Q1" s="574"/>
      <c r="R1" s="574"/>
      <c r="S1" s="574"/>
      <c r="T1" s="574"/>
      <c r="U1" s="574"/>
      <c r="V1" s="574"/>
      <c r="W1" s="575"/>
      <c r="Y1" s="573"/>
      <c r="Z1" s="574"/>
      <c r="AA1" s="574"/>
      <c r="AB1" s="574"/>
      <c r="AC1" s="574"/>
      <c r="AD1" s="574"/>
      <c r="AE1" s="574"/>
      <c r="AF1" s="575"/>
    </row>
    <row r="2" spans="1:32" ht="21" thickBot="1" x14ac:dyDescent="0.25">
      <c r="A2" s="113"/>
      <c r="C2" s="499" t="s">
        <v>12</v>
      </c>
      <c r="D2" s="500"/>
      <c r="E2" s="500"/>
      <c r="F2" s="500"/>
      <c r="G2" s="500"/>
      <c r="H2" s="500"/>
      <c r="I2" s="500"/>
      <c r="J2" s="501"/>
      <c r="K2" s="4"/>
      <c r="L2" s="4"/>
      <c r="M2" s="82" t="e">
        <f>#REF!</f>
        <v>#REF!</v>
      </c>
      <c r="P2" s="499" t="s">
        <v>55</v>
      </c>
      <c r="Q2" s="500"/>
      <c r="R2" s="500"/>
      <c r="S2" s="500"/>
      <c r="T2" s="500"/>
      <c r="U2" s="500"/>
      <c r="V2" s="500"/>
      <c r="W2" s="501"/>
      <c r="Y2" s="499" t="s">
        <v>55</v>
      </c>
      <c r="Z2" s="500"/>
      <c r="AA2" s="500"/>
      <c r="AB2" s="500"/>
      <c r="AC2" s="500"/>
      <c r="AD2" s="500"/>
      <c r="AE2" s="500"/>
      <c r="AF2" s="501"/>
    </row>
    <row r="3" spans="1:32" ht="20.25" x14ac:dyDescent="0.2">
      <c r="A3" s="113"/>
      <c r="C3" s="40" t="s">
        <v>13</v>
      </c>
      <c r="D3" s="567" t="str">
        <f>'Main Menu'!J6</f>
        <v>000 - School</v>
      </c>
      <c r="E3" s="567"/>
      <c r="F3" s="567"/>
      <c r="G3" s="567"/>
      <c r="H3" s="567"/>
      <c r="I3" s="567"/>
      <c r="J3" s="568"/>
      <c r="K3" s="90"/>
      <c r="L3" s="3" t="e">
        <f>#REF!</f>
        <v>#REF!</v>
      </c>
      <c r="M3" s="2" t="s">
        <v>14</v>
      </c>
      <c r="P3" s="40" t="s">
        <v>13</v>
      </c>
      <c r="Q3" s="523" t="str">
        <f>D3</f>
        <v>000 - School</v>
      </c>
      <c r="R3" s="524"/>
      <c r="S3" s="524"/>
      <c r="T3" s="524"/>
      <c r="U3" s="524"/>
      <c r="V3" s="524"/>
      <c r="W3" s="525"/>
      <c r="Y3" s="40" t="s">
        <v>13</v>
      </c>
      <c r="Z3" s="523" t="str">
        <f>Q3</f>
        <v>000 - School</v>
      </c>
      <c r="AA3" s="524"/>
      <c r="AB3" s="524"/>
      <c r="AC3" s="524"/>
      <c r="AD3" s="524"/>
      <c r="AE3" s="524"/>
      <c r="AF3" s="525"/>
    </row>
    <row r="4" spans="1:32" ht="20.25" x14ac:dyDescent="0.2">
      <c r="A4" s="113"/>
      <c r="B4" s="430">
        <f>VALUE(D4)</f>
        <v>0</v>
      </c>
      <c r="C4" s="40" t="s">
        <v>15</v>
      </c>
      <c r="D4" s="526" t="str">
        <f>'School Funding Summary'!A3</f>
        <v>000</v>
      </c>
      <c r="E4" s="526"/>
      <c r="F4" s="526"/>
      <c r="G4" s="526"/>
      <c r="H4" s="526"/>
      <c r="I4" s="526"/>
      <c r="J4" s="527"/>
      <c r="K4" s="91"/>
      <c r="L4" s="3" t="s">
        <v>16</v>
      </c>
      <c r="M4" s="2" t="s">
        <v>17</v>
      </c>
      <c r="P4" s="40" t="s">
        <v>15</v>
      </c>
      <c r="Q4" s="526" t="str">
        <f>D4</f>
        <v>000</v>
      </c>
      <c r="R4" s="526"/>
      <c r="S4" s="526"/>
      <c r="T4" s="526"/>
      <c r="U4" s="526"/>
      <c r="V4" s="526"/>
      <c r="W4" s="527"/>
      <c r="Y4" s="40" t="s">
        <v>15</v>
      </c>
      <c r="Z4" s="526" t="str">
        <f>Q4</f>
        <v>000</v>
      </c>
      <c r="AA4" s="526"/>
      <c r="AB4" s="526"/>
      <c r="AC4" s="526"/>
      <c r="AD4" s="526"/>
      <c r="AE4" s="526"/>
      <c r="AF4" s="527"/>
    </row>
    <row r="5" spans="1:32" ht="12.75" x14ac:dyDescent="0.2">
      <c r="A5" s="113"/>
      <c r="C5" s="40"/>
      <c r="D5" s="41"/>
      <c r="E5" s="41"/>
      <c r="F5" s="41"/>
      <c r="G5" s="41"/>
      <c r="H5" s="41"/>
      <c r="I5" s="41"/>
      <c r="J5" s="42"/>
      <c r="K5" s="41"/>
      <c r="L5" s="2"/>
      <c r="M5" s="2"/>
      <c r="P5" s="40"/>
      <c r="Q5" s="41"/>
      <c r="R5" s="41"/>
      <c r="S5" s="41"/>
      <c r="T5" s="41"/>
      <c r="U5" s="41"/>
      <c r="V5" s="41"/>
      <c r="W5" s="42"/>
      <c r="Y5" s="40"/>
      <c r="Z5" s="41"/>
      <c r="AA5" s="41"/>
      <c r="AB5" s="41"/>
      <c r="AC5" s="41"/>
      <c r="AD5" s="41"/>
      <c r="AE5" s="41"/>
      <c r="AF5" s="42"/>
    </row>
    <row r="6" spans="1:32" ht="20.25" x14ac:dyDescent="0.2">
      <c r="A6" s="113"/>
      <c r="C6" s="528" t="s">
        <v>1366</v>
      </c>
      <c r="D6" s="529"/>
      <c r="E6" s="529"/>
      <c r="F6" s="529"/>
      <c r="G6" s="529"/>
      <c r="H6" s="529"/>
      <c r="I6" s="529"/>
      <c r="J6" s="530"/>
      <c r="K6" s="95"/>
      <c r="L6" s="2"/>
      <c r="M6" s="551" t="s">
        <v>57</v>
      </c>
      <c r="N6" s="552"/>
      <c r="O6" s="576"/>
      <c r="P6" s="528" t="s">
        <v>1364</v>
      </c>
      <c r="Q6" s="529"/>
      <c r="R6" s="529"/>
      <c r="S6" s="529"/>
      <c r="T6" s="529"/>
      <c r="U6" s="529"/>
      <c r="V6" s="529"/>
      <c r="W6" s="530"/>
      <c r="Y6" s="528" t="s">
        <v>1365</v>
      </c>
      <c r="Z6" s="529"/>
      <c r="AA6" s="529"/>
      <c r="AB6" s="529"/>
      <c r="AC6" s="529"/>
      <c r="AD6" s="529"/>
      <c r="AE6" s="529"/>
      <c r="AF6" s="530"/>
    </row>
    <row r="7" spans="1:32" ht="12.75" x14ac:dyDescent="0.2">
      <c r="A7" s="113"/>
      <c r="C7" s="43"/>
      <c r="D7" s="44"/>
      <c r="E7" s="44"/>
      <c r="F7" s="44"/>
      <c r="G7" s="44"/>
      <c r="H7" s="44"/>
      <c r="I7" s="44"/>
      <c r="J7" s="45"/>
      <c r="K7" s="44"/>
      <c r="L7" s="2"/>
      <c r="M7" s="2"/>
      <c r="P7" s="43"/>
      <c r="Q7" s="44"/>
      <c r="R7" s="44"/>
      <c r="S7" s="44"/>
      <c r="T7" s="44"/>
      <c r="U7" s="44"/>
      <c r="V7" s="44"/>
      <c r="W7" s="45"/>
      <c r="Y7" s="43"/>
      <c r="Z7" s="44"/>
      <c r="AA7" s="44"/>
      <c r="AB7" s="44"/>
      <c r="AC7" s="44"/>
      <c r="AD7" s="44"/>
      <c r="AE7" s="44"/>
      <c r="AF7" s="45"/>
    </row>
    <row r="8" spans="1:32" ht="20.25" x14ac:dyDescent="0.2">
      <c r="A8" s="113"/>
      <c r="C8" s="528" t="s">
        <v>18</v>
      </c>
      <c r="D8" s="529"/>
      <c r="E8" s="529"/>
      <c r="F8" s="529"/>
      <c r="G8" s="529"/>
      <c r="H8" s="529"/>
      <c r="I8" s="529"/>
      <c r="J8" s="530"/>
      <c r="K8" s="95"/>
      <c r="L8" s="2"/>
      <c r="M8" s="10" t="s">
        <v>48</v>
      </c>
      <c r="N8" s="11" t="s">
        <v>49</v>
      </c>
      <c r="O8" s="11" t="s">
        <v>50</v>
      </c>
      <c r="P8" s="528" t="s">
        <v>18</v>
      </c>
      <c r="Q8" s="529"/>
      <c r="R8" s="529"/>
      <c r="S8" s="529"/>
      <c r="T8" s="529"/>
      <c r="U8" s="529"/>
      <c r="V8" s="529"/>
      <c r="W8" s="530"/>
      <c r="Y8" s="528" t="s">
        <v>18</v>
      </c>
      <c r="Z8" s="529"/>
      <c r="AA8" s="529"/>
      <c r="AB8" s="529"/>
      <c r="AC8" s="529"/>
      <c r="AD8" s="529"/>
      <c r="AE8" s="529"/>
      <c r="AF8" s="530"/>
    </row>
    <row r="9" spans="1:32" ht="24" customHeight="1" x14ac:dyDescent="0.2">
      <c r="A9" s="113"/>
      <c r="C9" s="531" t="s">
        <v>19</v>
      </c>
      <c r="D9" s="20"/>
      <c r="E9" s="533"/>
      <c r="F9" s="534"/>
      <c r="G9" s="535" t="s">
        <v>20</v>
      </c>
      <c r="H9" s="536"/>
      <c r="I9" s="21" t="s">
        <v>21</v>
      </c>
      <c r="J9" s="21" t="s">
        <v>22</v>
      </c>
      <c r="K9" s="96"/>
      <c r="L9" s="2"/>
      <c r="M9" s="7"/>
      <c r="N9" s="5"/>
      <c r="O9" s="5"/>
      <c r="P9" s="531" t="s">
        <v>19</v>
      </c>
      <c r="Q9" s="20"/>
      <c r="R9" s="533"/>
      <c r="S9" s="534"/>
      <c r="T9" s="535" t="s">
        <v>20</v>
      </c>
      <c r="U9" s="536"/>
      <c r="V9" s="21" t="s">
        <v>21</v>
      </c>
      <c r="W9" s="21" t="s">
        <v>22</v>
      </c>
      <c r="Y9" s="531" t="s">
        <v>19</v>
      </c>
      <c r="Z9" s="20"/>
      <c r="AA9" s="533"/>
      <c r="AB9" s="534"/>
      <c r="AC9" s="535" t="s">
        <v>20</v>
      </c>
      <c r="AD9" s="536"/>
      <c r="AE9" s="21" t="s">
        <v>21</v>
      </c>
      <c r="AF9" s="21" t="s">
        <v>22</v>
      </c>
    </row>
    <row r="10" spans="1:32" ht="12.75" x14ac:dyDescent="0.2">
      <c r="A10" s="113"/>
      <c r="C10" s="532"/>
      <c r="D10" s="22" t="s">
        <v>23</v>
      </c>
      <c r="E10" s="515" t="s">
        <v>24</v>
      </c>
      <c r="F10" s="517"/>
      <c r="G10" s="515">
        <v>0</v>
      </c>
      <c r="H10" s="517">
        <v>0</v>
      </c>
      <c r="I10" s="313">
        <v>0</v>
      </c>
      <c r="J10" s="314"/>
      <c r="K10" s="97"/>
      <c r="L10" s="2"/>
      <c r="M10" s="7"/>
      <c r="N10" s="5"/>
      <c r="O10" s="5"/>
      <c r="P10" s="532"/>
      <c r="Q10" s="22" t="s">
        <v>23</v>
      </c>
      <c r="R10" s="515" t="s">
        <v>24</v>
      </c>
      <c r="S10" s="517"/>
      <c r="T10" s="515">
        <v>0</v>
      </c>
      <c r="U10" s="517">
        <v>0</v>
      </c>
      <c r="V10" s="313">
        <v>0</v>
      </c>
      <c r="W10" s="314"/>
      <c r="Y10" s="532"/>
      <c r="Z10" s="22" t="s">
        <v>23</v>
      </c>
      <c r="AA10" s="515" t="s">
        <v>24</v>
      </c>
      <c r="AB10" s="517"/>
      <c r="AC10" s="515">
        <v>0</v>
      </c>
      <c r="AD10" s="517">
        <v>0</v>
      </c>
      <c r="AE10" s="313">
        <v>0</v>
      </c>
      <c r="AF10" s="314"/>
    </row>
    <row r="11" spans="1:32" ht="21.75" customHeight="1" x14ac:dyDescent="0.2">
      <c r="A11" s="113"/>
      <c r="C11" s="532"/>
      <c r="D11" s="24"/>
      <c r="E11" s="537" t="s">
        <v>25</v>
      </c>
      <c r="F11" s="538"/>
      <c r="G11" s="537" t="s">
        <v>26</v>
      </c>
      <c r="H11" s="538"/>
      <c r="I11" s="315"/>
      <c r="J11" s="23"/>
      <c r="K11" s="46"/>
      <c r="L11" s="2"/>
      <c r="M11" s="7"/>
      <c r="N11" s="5"/>
      <c r="O11" s="5"/>
      <c r="P11" s="532"/>
      <c r="Q11" s="24"/>
      <c r="R11" s="537" t="s">
        <v>25</v>
      </c>
      <c r="S11" s="538"/>
      <c r="T11" s="537" t="s">
        <v>26</v>
      </c>
      <c r="U11" s="538"/>
      <c r="V11" s="315"/>
      <c r="W11" s="23"/>
      <c r="Y11" s="532"/>
      <c r="Z11" s="24"/>
      <c r="AA11" s="537" t="s">
        <v>25</v>
      </c>
      <c r="AB11" s="538"/>
      <c r="AC11" s="537" t="s">
        <v>26</v>
      </c>
      <c r="AD11" s="538"/>
      <c r="AE11" s="315"/>
      <c r="AF11" s="23"/>
    </row>
    <row r="12" spans="1:32" ht="24" customHeight="1" x14ac:dyDescent="0.2">
      <c r="A12" s="113"/>
      <c r="C12" s="532"/>
      <c r="D12" s="25" t="s">
        <v>1280</v>
      </c>
      <c r="E12" s="563">
        <v>2726</v>
      </c>
      <c r="F12" s="564"/>
      <c r="G12" s="546">
        <f>IF($B$4="",0,INDEX('Adjusted Factors'!$M:$M,MATCH($B$4,'Adjusted Factors'!$A:$A,0)))</f>
        <v>0</v>
      </c>
      <c r="H12" s="547"/>
      <c r="I12" s="316">
        <f>IF(G12="",0,E12*G12)</f>
        <v>0</v>
      </c>
      <c r="J12" s="317"/>
      <c r="K12" s="98"/>
      <c r="L12" s="2"/>
      <c r="M12" s="7"/>
      <c r="N12" s="6"/>
      <c r="O12" s="5"/>
      <c r="P12" s="532"/>
      <c r="Q12" s="25" t="s">
        <v>1280</v>
      </c>
      <c r="R12" s="563">
        <v>2726</v>
      </c>
      <c r="S12" s="564"/>
      <c r="T12" s="546">
        <f>'Data Input'!C7</f>
        <v>0</v>
      </c>
      <c r="U12" s="547"/>
      <c r="V12" s="316">
        <f>IF(T12="",0,R12*T12)</f>
        <v>0</v>
      </c>
      <c r="W12" s="317"/>
      <c r="Y12" s="532"/>
      <c r="Z12" s="25" t="s">
        <v>1280</v>
      </c>
      <c r="AA12" s="563">
        <v>2726</v>
      </c>
      <c r="AB12" s="564"/>
      <c r="AC12" s="546">
        <f>'Data Input'!D7</f>
        <v>0</v>
      </c>
      <c r="AD12" s="547"/>
      <c r="AE12" s="316">
        <f>IF(AC12="",0,AA12*AC12)</f>
        <v>0</v>
      </c>
      <c r="AF12" s="317"/>
    </row>
    <row r="13" spans="1:32" ht="24" customHeight="1" x14ac:dyDescent="0.2">
      <c r="A13" s="113"/>
      <c r="C13" s="532"/>
      <c r="D13" s="26" t="s">
        <v>1281</v>
      </c>
      <c r="E13" s="556">
        <v>3930</v>
      </c>
      <c r="F13" s="557"/>
      <c r="G13" s="542">
        <f>IF($B$4="",0,INDEX('Adjusted Factors'!$R:$R,MATCH($B$4,'Adjusted Factors'!$A:$A,0)))</f>
        <v>0</v>
      </c>
      <c r="H13" s="543"/>
      <c r="I13" s="318">
        <f>IF(G13="",0,E13*G13)</f>
        <v>0</v>
      </c>
      <c r="J13" s="319" t="str">
        <f>IF(SUM(I12:I14)=0,"",SUM(I12:I14))</f>
        <v/>
      </c>
      <c r="K13" s="99"/>
      <c r="L13" s="2"/>
      <c r="M13" s="12">
        <f>SUM(G12:H14)</f>
        <v>0</v>
      </c>
      <c r="N13" s="12">
        <f>G12</f>
        <v>0</v>
      </c>
      <c r="O13" s="12">
        <f>SUM(G13:H14)</f>
        <v>0</v>
      </c>
      <c r="P13" s="532"/>
      <c r="Q13" s="26" t="s">
        <v>1281</v>
      </c>
      <c r="R13" s="556">
        <v>3930</v>
      </c>
      <c r="S13" s="557"/>
      <c r="T13" s="542">
        <f>'Data Input'!C8</f>
        <v>0</v>
      </c>
      <c r="U13" s="543"/>
      <c r="V13" s="318">
        <f>IF(T13="",0,R13*T13)</f>
        <v>0</v>
      </c>
      <c r="W13" s="319" t="str">
        <f>IF(SUM(V12:V14)=0,"",SUM(V12:V14))</f>
        <v/>
      </c>
      <c r="Y13" s="532"/>
      <c r="Z13" s="26" t="s">
        <v>1281</v>
      </c>
      <c r="AA13" s="556">
        <v>3930</v>
      </c>
      <c r="AB13" s="557"/>
      <c r="AC13" s="542">
        <f>'Data Input'!D8</f>
        <v>0</v>
      </c>
      <c r="AD13" s="543"/>
      <c r="AE13" s="318">
        <f>IF(AC13="",0,AA13*AC13)</f>
        <v>0</v>
      </c>
      <c r="AF13" s="319" t="str">
        <f>IF(SUM(AE12:AE14)=0,"",SUM(AE12:AE14))</f>
        <v/>
      </c>
    </row>
    <row r="14" spans="1:32" ht="24" customHeight="1" x14ac:dyDescent="0.2">
      <c r="A14" s="113"/>
      <c r="C14" s="532"/>
      <c r="D14" s="27" t="s">
        <v>1282</v>
      </c>
      <c r="E14" s="558">
        <v>4334</v>
      </c>
      <c r="F14" s="559"/>
      <c r="G14" s="507">
        <f>IF($B$4="",0,INDEX('Adjusted Factors'!$S:$S,MATCH($B$4,'Adjusted Factors'!$A:$A,0)))</f>
        <v>0</v>
      </c>
      <c r="H14" s="508"/>
      <c r="I14" s="315">
        <f>IF(G14="",0,E14*G14)</f>
        <v>0</v>
      </c>
      <c r="J14" s="30"/>
      <c r="K14" s="46"/>
      <c r="L14" s="2"/>
      <c r="M14" s="7"/>
      <c r="N14" s="5"/>
      <c r="O14" s="6"/>
      <c r="P14" s="532"/>
      <c r="Q14" s="27" t="s">
        <v>1282</v>
      </c>
      <c r="R14" s="558">
        <v>4334</v>
      </c>
      <c r="S14" s="559"/>
      <c r="T14" s="507">
        <f>'Data Input'!C9</f>
        <v>0</v>
      </c>
      <c r="U14" s="508"/>
      <c r="V14" s="315">
        <f>IF(T14="",0,R14*T14)</f>
        <v>0</v>
      </c>
      <c r="W14" s="30"/>
      <c r="Y14" s="532"/>
      <c r="Z14" s="27" t="s">
        <v>1282</v>
      </c>
      <c r="AA14" s="558">
        <v>4334</v>
      </c>
      <c r="AB14" s="559"/>
      <c r="AC14" s="507">
        <f>'Data Input'!D9</f>
        <v>0</v>
      </c>
      <c r="AD14" s="508"/>
      <c r="AE14" s="315">
        <f>IF(AC14="",0,AA14*AC14)</f>
        <v>0</v>
      </c>
      <c r="AF14" s="30"/>
    </row>
    <row r="15" spans="1:32" ht="12.75" customHeight="1" x14ac:dyDescent="0.2">
      <c r="A15" s="113"/>
      <c r="C15" s="320"/>
      <c r="D15" s="321"/>
      <c r="E15" s="321"/>
      <c r="F15" s="321"/>
      <c r="G15" s="321"/>
      <c r="H15" s="321"/>
      <c r="I15" s="321"/>
      <c r="J15" s="321"/>
      <c r="K15" s="100"/>
      <c r="L15" s="2"/>
      <c r="M15" s="7"/>
      <c r="N15" s="5"/>
      <c r="O15" s="5"/>
      <c r="P15" s="320"/>
      <c r="Q15" s="321"/>
      <c r="R15" s="321"/>
      <c r="S15" s="321"/>
      <c r="T15" s="321"/>
      <c r="U15" s="321"/>
      <c r="V15" s="321"/>
      <c r="W15" s="321"/>
      <c r="Y15" s="320"/>
      <c r="Z15" s="321"/>
      <c r="AA15" s="321"/>
      <c r="AB15" s="321"/>
      <c r="AC15" s="321"/>
      <c r="AD15" s="321"/>
      <c r="AE15" s="321"/>
      <c r="AF15" s="321"/>
    </row>
    <row r="16" spans="1:32" ht="48" x14ac:dyDescent="0.2">
      <c r="A16" s="113"/>
      <c r="C16" s="521" t="s">
        <v>29</v>
      </c>
      <c r="D16" s="28"/>
      <c r="E16" s="29" t="s">
        <v>30</v>
      </c>
      <c r="F16" s="29" t="s">
        <v>31</v>
      </c>
      <c r="G16" s="29" t="s">
        <v>32</v>
      </c>
      <c r="H16" s="29" t="s">
        <v>33</v>
      </c>
      <c r="I16" s="29" t="s">
        <v>21</v>
      </c>
      <c r="J16" s="29" t="s">
        <v>22</v>
      </c>
      <c r="K16" s="96"/>
      <c r="L16" s="2"/>
      <c r="M16" s="7"/>
      <c r="N16" s="5"/>
      <c r="O16" s="5"/>
      <c r="P16" s="521" t="s">
        <v>29</v>
      </c>
      <c r="Q16" s="28"/>
      <c r="R16" s="29" t="s">
        <v>30</v>
      </c>
      <c r="S16" s="29" t="s">
        <v>31</v>
      </c>
      <c r="T16" s="29" t="s">
        <v>32</v>
      </c>
      <c r="U16" s="29" t="s">
        <v>33</v>
      </c>
      <c r="V16" s="29" t="s">
        <v>21</v>
      </c>
      <c r="W16" s="29" t="s">
        <v>22</v>
      </c>
      <c r="Y16" s="521" t="s">
        <v>29</v>
      </c>
      <c r="Z16" s="28"/>
      <c r="AA16" s="29" t="s">
        <v>30</v>
      </c>
      <c r="AB16" s="29" t="s">
        <v>31</v>
      </c>
      <c r="AC16" s="29" t="s">
        <v>32</v>
      </c>
      <c r="AD16" s="29" t="s">
        <v>33</v>
      </c>
      <c r="AE16" s="29" t="s">
        <v>21</v>
      </c>
      <c r="AF16" s="29" t="s">
        <v>22</v>
      </c>
    </row>
    <row r="17" spans="1:32" ht="18" customHeight="1" x14ac:dyDescent="0.2">
      <c r="A17" s="113"/>
      <c r="C17" s="521"/>
      <c r="D17" s="30" t="s">
        <v>884</v>
      </c>
      <c r="E17" s="322">
        <v>400</v>
      </c>
      <c r="F17" s="323"/>
      <c r="G17" s="324">
        <f>IF($B$4="",0,INDEX('Adjusted Factors'!$Y:$Y,MATCH($B$4,'Adjusted Factors'!$A:$A,0)))</f>
        <v>0</v>
      </c>
      <c r="H17" s="325"/>
      <c r="I17" s="326">
        <f>IF(SUM($G$12:$G$14)=0,0,E17*G17)</f>
        <v>0</v>
      </c>
      <c r="J17" s="502">
        <f>SUM(I17:I25)</f>
        <v>0</v>
      </c>
      <c r="K17" s="99"/>
      <c r="L17" s="2"/>
      <c r="M17" s="8"/>
      <c r="N17" s="13">
        <f>IFERROR(G17/$N$13,0)</f>
        <v>0</v>
      </c>
      <c r="O17" s="9"/>
      <c r="P17" s="521"/>
      <c r="Q17" s="30" t="s">
        <v>884</v>
      </c>
      <c r="R17" s="322">
        <v>400</v>
      </c>
      <c r="S17" s="323"/>
      <c r="T17" s="324">
        <f>$T$12*N17</f>
        <v>0</v>
      </c>
      <c r="U17" s="325"/>
      <c r="V17" s="326">
        <f>IF(SUM($G$12:$G$14)=0,0,R17*T17)</f>
        <v>0</v>
      </c>
      <c r="W17" s="502">
        <f>SUM(V17:V25)</f>
        <v>0</v>
      </c>
      <c r="Y17" s="521"/>
      <c r="Z17" s="30" t="s">
        <v>884</v>
      </c>
      <c r="AA17" s="322">
        <v>400</v>
      </c>
      <c r="AB17" s="323"/>
      <c r="AC17" s="324">
        <f>$AC$12*N17</f>
        <v>0</v>
      </c>
      <c r="AD17" s="325"/>
      <c r="AE17" s="326">
        <f>IF(SUM($G$12:$G$14)=0,0,AA17*AC17)</f>
        <v>0</v>
      </c>
      <c r="AF17" s="502">
        <f>SUM(AE17:AE25)</f>
        <v>0</v>
      </c>
    </row>
    <row r="18" spans="1:32" ht="18" customHeight="1" x14ac:dyDescent="0.2">
      <c r="A18" s="113"/>
      <c r="C18" s="521"/>
      <c r="D18" s="30" t="s">
        <v>1283</v>
      </c>
      <c r="E18" s="327"/>
      <c r="F18" s="328">
        <v>400</v>
      </c>
      <c r="G18" s="329"/>
      <c r="H18" s="330">
        <f>IF($B$4="",0,INDEX('Adjusted Factors'!$AA:$AA,MATCH($B$4,'Adjusted Factors'!$A:$A,0)))</f>
        <v>0</v>
      </c>
      <c r="I18" s="318">
        <f>IF(SUM($G$12:$G$14)=0,0,F18*H18)</f>
        <v>0</v>
      </c>
      <c r="J18" s="503"/>
      <c r="K18" s="101"/>
      <c r="L18" s="2"/>
      <c r="M18" s="9"/>
      <c r="N18" s="9"/>
      <c r="O18" s="13">
        <f>IFERROR(H18/$O$13,0)</f>
        <v>0</v>
      </c>
      <c r="P18" s="521"/>
      <c r="Q18" s="30" t="s">
        <v>1283</v>
      </c>
      <c r="R18" s="327"/>
      <c r="S18" s="328">
        <v>400</v>
      </c>
      <c r="T18" s="329"/>
      <c r="U18" s="330">
        <f>SUM($T$13:$T$14)*O18</f>
        <v>0</v>
      </c>
      <c r="V18" s="318">
        <f>IF(SUM($G$12:$G$14)=0,0,S18*U18)</f>
        <v>0</v>
      </c>
      <c r="W18" s="503"/>
      <c r="Y18" s="521"/>
      <c r="Z18" s="30" t="s">
        <v>1283</v>
      </c>
      <c r="AA18" s="327"/>
      <c r="AB18" s="328">
        <v>400</v>
      </c>
      <c r="AC18" s="329"/>
      <c r="AD18" s="330">
        <f>($AC$13+$AC$14)*O18</f>
        <v>0</v>
      </c>
      <c r="AE18" s="318">
        <f>IF(SUM($G$12:$G$14)=0,0,AB18*AD18)</f>
        <v>0</v>
      </c>
      <c r="AF18" s="503"/>
    </row>
    <row r="19" spans="1:32" ht="18" customHeight="1" x14ac:dyDescent="0.2">
      <c r="A19" s="113"/>
      <c r="C19" s="521"/>
      <c r="D19" s="30" t="s">
        <v>1284</v>
      </c>
      <c r="E19" s="315">
        <v>0</v>
      </c>
      <c r="F19" s="315">
        <v>0</v>
      </c>
      <c r="G19" s="331">
        <f>IF($B$4="",0,INDEX('Adjusted Factors'!$AC:$AC,MATCH($B$4,'Adjusted Factors'!$A:$A,0)))</f>
        <v>0</v>
      </c>
      <c r="H19" s="331">
        <f>IF($B$4="",0,INDEX('Adjusted Factors'!$AJ:$AJ,MATCH($B$4,'Adjusted Factors'!$A:$A,0)))</f>
        <v>0</v>
      </c>
      <c r="I19" s="315">
        <f>IF(SUM($G$12:$G$14)=0,0,SUM(E19*G19)+SUM(F19*H19))</f>
        <v>0</v>
      </c>
      <c r="J19" s="503"/>
      <c r="K19" s="101"/>
      <c r="L19" s="2"/>
      <c r="M19" s="9"/>
      <c r="N19" s="13">
        <f>IFERROR(G19/$N$13,0)</f>
        <v>0</v>
      </c>
      <c r="O19" s="13">
        <f t="shared" ref="O19:O25" si="0">IFERROR(H19/$O$13,0)</f>
        <v>0</v>
      </c>
      <c r="P19" s="521"/>
      <c r="Q19" s="30" t="s">
        <v>1284</v>
      </c>
      <c r="R19" s="315">
        <v>0</v>
      </c>
      <c r="S19" s="315">
        <v>0</v>
      </c>
      <c r="T19" s="331">
        <f t="shared" ref="T19:T25" si="1">$T$12*N19</f>
        <v>0</v>
      </c>
      <c r="U19" s="331">
        <f t="shared" ref="U19:U25" si="2">SUM($T$13:$T$14)*O19</f>
        <v>0</v>
      </c>
      <c r="V19" s="315">
        <f>IF(SUM($G$12:$G$14)=0,0,SUM(R19*T19)+SUM(S19*U19))</f>
        <v>0</v>
      </c>
      <c r="W19" s="503"/>
      <c r="Y19" s="521"/>
      <c r="Z19" s="30" t="s">
        <v>1284</v>
      </c>
      <c r="AA19" s="315">
        <v>0</v>
      </c>
      <c r="AB19" s="315">
        <v>0</v>
      </c>
      <c r="AC19" s="331">
        <f>$AC$12*N19</f>
        <v>0</v>
      </c>
      <c r="AD19" s="331">
        <f t="shared" ref="AD19:AD25" si="3">($AC$13+$AC$14)*O19</f>
        <v>0</v>
      </c>
      <c r="AE19" s="315">
        <f>IF(SUM($G$12:$G$14)=0,0,SUM(AA19*AC19)+SUM(AB19*AD19))</f>
        <v>0</v>
      </c>
      <c r="AF19" s="503"/>
    </row>
    <row r="20" spans="1:32" ht="18" customHeight="1" x14ac:dyDescent="0.2">
      <c r="A20" s="113"/>
      <c r="C20" s="521"/>
      <c r="D20" s="30" t="s">
        <v>1285</v>
      </c>
      <c r="E20" s="318">
        <v>150.15</v>
      </c>
      <c r="F20" s="318">
        <v>150.15</v>
      </c>
      <c r="G20" s="330">
        <f>IF($B$4="",0,INDEX('Adjusted Factors'!$AD:$AD,MATCH($B$4,'Adjusted Factors'!$A:$A,0)))</f>
        <v>0</v>
      </c>
      <c r="H20" s="330">
        <f>IF($B$4="",0,INDEX('Adjusted Factors'!$AK:$AK,MATCH($B$4,'Adjusted Factors'!$A:$A,0)))</f>
        <v>0</v>
      </c>
      <c r="I20" s="318">
        <f>IF(SUM($G$12:$G$14)=0,0,SUM(E20*G20)+SUM(F20*H20))</f>
        <v>0</v>
      </c>
      <c r="J20" s="503"/>
      <c r="K20" s="101"/>
      <c r="L20" s="2"/>
      <c r="M20" s="9"/>
      <c r="N20" s="13">
        <f>IFERROR(G20/$N$13,0)</f>
        <v>0</v>
      </c>
      <c r="O20" s="13">
        <f t="shared" si="0"/>
        <v>0</v>
      </c>
      <c r="P20" s="521"/>
      <c r="Q20" s="30" t="s">
        <v>1285</v>
      </c>
      <c r="R20" s="318">
        <v>150.15</v>
      </c>
      <c r="S20" s="318">
        <v>150.15</v>
      </c>
      <c r="T20" s="330">
        <f t="shared" si="1"/>
        <v>0</v>
      </c>
      <c r="U20" s="330">
        <f t="shared" si="2"/>
        <v>0</v>
      </c>
      <c r="V20" s="318">
        <f>IF(SUM($G$12:$G$14)=0,0,SUM(R20*T20)+SUM(S20*U20))</f>
        <v>0</v>
      </c>
      <c r="W20" s="503"/>
      <c r="Y20" s="521"/>
      <c r="Z20" s="30" t="s">
        <v>1285</v>
      </c>
      <c r="AA20" s="318">
        <v>150.15</v>
      </c>
      <c r="AB20" s="318">
        <v>150.15</v>
      </c>
      <c r="AC20" s="330">
        <f t="shared" ref="AC20:AC25" si="4">$AC$12*N20</f>
        <v>0</v>
      </c>
      <c r="AD20" s="330">
        <f t="shared" si="3"/>
        <v>0</v>
      </c>
      <c r="AE20" s="318">
        <f>IF(SUM($G$12:$G$14)=0,0,SUM(AA20*AC20)+SUM(AB20*AD20))</f>
        <v>0</v>
      </c>
      <c r="AF20" s="503"/>
    </row>
    <row r="21" spans="1:32" ht="18" customHeight="1" x14ac:dyDescent="0.2">
      <c r="A21" s="113"/>
      <c r="C21" s="521"/>
      <c r="D21" s="30" t="s">
        <v>1286</v>
      </c>
      <c r="E21" s="315">
        <v>491.40000000000003</v>
      </c>
      <c r="F21" s="315">
        <v>491.40000000000003</v>
      </c>
      <c r="G21" s="331">
        <f>IF($B$4="",0,INDEX('Adjusted Factors'!$AE:$AE,MATCH($B$4,'Adjusted Factors'!$A:$A,0)))</f>
        <v>0</v>
      </c>
      <c r="H21" s="331">
        <f>IF($B$4="",0,INDEX('Adjusted Factors'!$AL:$AL,MATCH($B$4,'Adjusted Factors'!$A:$A,0)))</f>
        <v>0</v>
      </c>
      <c r="I21" s="315">
        <f>IF(SUM(I12:I14)=0,0,SUM(E21*G21)+SUM(F21*H21))</f>
        <v>0</v>
      </c>
      <c r="J21" s="503"/>
      <c r="K21" s="101"/>
      <c r="L21" s="2"/>
      <c r="M21" s="9"/>
      <c r="N21" s="13">
        <f t="shared" ref="N21:N25" si="5">IFERROR(G21/$N$13,0)</f>
        <v>0</v>
      </c>
      <c r="O21" s="13">
        <f t="shared" si="0"/>
        <v>0</v>
      </c>
      <c r="P21" s="521"/>
      <c r="Q21" s="30" t="s">
        <v>1286</v>
      </c>
      <c r="R21" s="315">
        <v>491.40000000000003</v>
      </c>
      <c r="S21" s="315">
        <v>491.40000000000003</v>
      </c>
      <c r="T21" s="331">
        <f t="shared" si="1"/>
        <v>0</v>
      </c>
      <c r="U21" s="331">
        <f t="shared" si="2"/>
        <v>0</v>
      </c>
      <c r="V21" s="315">
        <f>IF(SUM(V12:V14)=0,0,SUM(R21*T21)+SUM(S21*U21))</f>
        <v>0</v>
      </c>
      <c r="W21" s="503"/>
      <c r="Y21" s="521"/>
      <c r="Z21" s="30" t="s">
        <v>1286</v>
      </c>
      <c r="AA21" s="315">
        <v>491.40000000000003</v>
      </c>
      <c r="AB21" s="315">
        <v>491.40000000000003</v>
      </c>
      <c r="AC21" s="331">
        <f t="shared" si="4"/>
        <v>0</v>
      </c>
      <c r="AD21" s="331">
        <f t="shared" si="3"/>
        <v>0</v>
      </c>
      <c r="AE21" s="315">
        <f>IF(SUM(AE12:AE14)=0,0,SUM(AA21*AC21)+SUM(AB21*AD21))</f>
        <v>0</v>
      </c>
      <c r="AF21" s="503"/>
    </row>
    <row r="22" spans="1:32" ht="18" customHeight="1" x14ac:dyDescent="0.2">
      <c r="A22" s="113"/>
      <c r="C22" s="521"/>
      <c r="D22" s="30" t="s">
        <v>1287</v>
      </c>
      <c r="E22" s="318">
        <v>1119.3</v>
      </c>
      <c r="F22" s="318">
        <v>1119.3</v>
      </c>
      <c r="G22" s="330">
        <f>IF($B$4="",0,INDEX('Adjusted Factors'!$AF:$AF,MATCH($B$4,'Adjusted Factors'!$A:$A,0)))</f>
        <v>0</v>
      </c>
      <c r="H22" s="330">
        <f>IF($B$4="",0,INDEX('Adjusted Factors'!$AM:$AM,MATCH($B$4,'Adjusted Factors'!$A:$A,0)))</f>
        <v>0</v>
      </c>
      <c r="I22" s="318">
        <f>IF(SUM(I12:I14)=0,0,SUM(E22*G22)+SUM(F22*H22))</f>
        <v>0</v>
      </c>
      <c r="J22" s="503"/>
      <c r="K22" s="101"/>
      <c r="L22" s="2"/>
      <c r="M22" s="9"/>
      <c r="N22" s="13">
        <f t="shared" si="5"/>
        <v>0</v>
      </c>
      <c r="O22" s="13">
        <f t="shared" si="0"/>
        <v>0</v>
      </c>
      <c r="P22" s="521"/>
      <c r="Q22" s="30" t="s">
        <v>1287</v>
      </c>
      <c r="R22" s="318">
        <v>1119.3</v>
      </c>
      <c r="S22" s="318">
        <v>1119.3</v>
      </c>
      <c r="T22" s="330">
        <f t="shared" si="1"/>
        <v>0</v>
      </c>
      <c r="U22" s="330">
        <f t="shared" si="2"/>
        <v>0</v>
      </c>
      <c r="V22" s="318">
        <f>IF(SUM(V12:V14)=0,0,SUM(R22*T22)+SUM(S22*U22))</f>
        <v>0</v>
      </c>
      <c r="W22" s="503"/>
      <c r="Y22" s="521"/>
      <c r="Z22" s="30" t="s">
        <v>1287</v>
      </c>
      <c r="AA22" s="318">
        <v>1119.3</v>
      </c>
      <c r="AB22" s="318">
        <v>1119.3</v>
      </c>
      <c r="AC22" s="330">
        <f t="shared" si="4"/>
        <v>0</v>
      </c>
      <c r="AD22" s="330">
        <f t="shared" si="3"/>
        <v>0</v>
      </c>
      <c r="AE22" s="318">
        <f>IF(SUM(AE12:AE14)=0,0,SUM(AA22*AC22)+SUM(AB22*AD22))</f>
        <v>0</v>
      </c>
      <c r="AF22" s="503"/>
    </row>
    <row r="23" spans="1:32" ht="18" customHeight="1" x14ac:dyDescent="0.2">
      <c r="A23" s="113"/>
      <c r="C23" s="521"/>
      <c r="D23" s="30" t="s">
        <v>1288</v>
      </c>
      <c r="E23" s="315">
        <v>1164.8</v>
      </c>
      <c r="F23" s="315">
        <v>1164.8</v>
      </c>
      <c r="G23" s="331">
        <f>IF($B$4="",0,INDEX('Adjusted Factors'!$AG:$AG,MATCH($B$4,'Adjusted Factors'!$A:$A,0)))</f>
        <v>0</v>
      </c>
      <c r="H23" s="331">
        <f>IF($B$4="",0,INDEX('Adjusted Factors'!$AN:$AN,MATCH($B$4,'Adjusted Factors'!$A:$A,0)))</f>
        <v>0</v>
      </c>
      <c r="I23" s="315">
        <f>IF(SUM(I12:I14)=0,0,SUM(E23*G23)+SUM(F23*H23))</f>
        <v>0</v>
      </c>
      <c r="J23" s="503"/>
      <c r="K23" s="101"/>
      <c r="L23" s="2"/>
      <c r="M23" s="9"/>
      <c r="N23" s="13">
        <f t="shared" si="5"/>
        <v>0</v>
      </c>
      <c r="O23" s="13">
        <f t="shared" si="0"/>
        <v>0</v>
      </c>
      <c r="P23" s="521"/>
      <c r="Q23" s="30" t="s">
        <v>1288</v>
      </c>
      <c r="R23" s="315">
        <v>1164.8</v>
      </c>
      <c r="S23" s="315">
        <v>1164.8</v>
      </c>
      <c r="T23" s="331">
        <f t="shared" si="1"/>
        <v>0</v>
      </c>
      <c r="U23" s="331">
        <f t="shared" si="2"/>
        <v>0</v>
      </c>
      <c r="V23" s="315">
        <f>IF(SUM(V12:V14)=0,0,SUM(R23*T23)+SUM(S23*U23))</f>
        <v>0</v>
      </c>
      <c r="W23" s="503"/>
      <c r="Y23" s="521"/>
      <c r="Z23" s="30" t="s">
        <v>1288</v>
      </c>
      <c r="AA23" s="315">
        <v>1164.8</v>
      </c>
      <c r="AB23" s="315">
        <v>1164.8</v>
      </c>
      <c r="AC23" s="331">
        <f t="shared" si="4"/>
        <v>0</v>
      </c>
      <c r="AD23" s="331">
        <f t="shared" si="3"/>
        <v>0</v>
      </c>
      <c r="AE23" s="315">
        <f>IF(SUM(AE12:AE14)=0,0,SUM(AA23*AC23)+SUM(AB23*AD23))</f>
        <v>0</v>
      </c>
      <c r="AF23" s="503"/>
    </row>
    <row r="24" spans="1:32" ht="18" customHeight="1" x14ac:dyDescent="0.2">
      <c r="A24" s="113"/>
      <c r="C24" s="521"/>
      <c r="D24" s="30" t="s">
        <v>1289</v>
      </c>
      <c r="E24" s="318">
        <v>1242.1500000000001</v>
      </c>
      <c r="F24" s="318">
        <v>1242.1500000000001</v>
      </c>
      <c r="G24" s="330">
        <f>IF($B$4="",0,INDEX('Adjusted Factors'!$AH:$AH,MATCH($B$4,'Adjusted Factors'!$A:$A,0)))</f>
        <v>0</v>
      </c>
      <c r="H24" s="330">
        <f>IF($B$4="",0,INDEX('Adjusted Factors'!$AO:$AO,MATCH($B$4,'Adjusted Factors'!$A:$A,0)))</f>
        <v>0</v>
      </c>
      <c r="I24" s="318">
        <f>IF(SUM(I12:I14)=0,0,SUM(E24*G24)+SUM(F24*H24))</f>
        <v>0</v>
      </c>
      <c r="J24" s="503"/>
      <c r="K24" s="101"/>
      <c r="L24" s="2"/>
      <c r="M24" s="9"/>
      <c r="N24" s="13">
        <f t="shared" si="5"/>
        <v>0</v>
      </c>
      <c r="O24" s="13">
        <f t="shared" si="0"/>
        <v>0</v>
      </c>
      <c r="P24" s="521"/>
      <c r="Q24" s="30" t="s">
        <v>1289</v>
      </c>
      <c r="R24" s="318">
        <v>1242.1500000000001</v>
      </c>
      <c r="S24" s="318">
        <v>1242.1500000000001</v>
      </c>
      <c r="T24" s="330">
        <f t="shared" si="1"/>
        <v>0</v>
      </c>
      <c r="U24" s="330">
        <f t="shared" si="2"/>
        <v>0</v>
      </c>
      <c r="V24" s="318">
        <f>IF(SUM(V12:V14)=0,0,SUM(R24*T24)+SUM(S24*U24))</f>
        <v>0</v>
      </c>
      <c r="W24" s="503"/>
      <c r="Y24" s="521"/>
      <c r="Z24" s="30" t="s">
        <v>1289</v>
      </c>
      <c r="AA24" s="318">
        <v>1242.1500000000001</v>
      </c>
      <c r="AB24" s="318">
        <v>1242.1500000000001</v>
      </c>
      <c r="AC24" s="330">
        <f t="shared" si="4"/>
        <v>0</v>
      </c>
      <c r="AD24" s="330">
        <f t="shared" si="3"/>
        <v>0</v>
      </c>
      <c r="AE24" s="318">
        <f>IF(SUM(AE12:AE14)=0,0,SUM(AA24*AC24)+SUM(AB24*AD24))</f>
        <v>0</v>
      </c>
      <c r="AF24" s="503"/>
    </row>
    <row r="25" spans="1:32" ht="18" customHeight="1" x14ac:dyDescent="0.2">
      <c r="A25" s="113"/>
      <c r="C25" s="522"/>
      <c r="D25" s="31" t="s">
        <v>1290</v>
      </c>
      <c r="E25" s="332">
        <v>1460.55</v>
      </c>
      <c r="F25" s="332">
        <v>1460.55</v>
      </c>
      <c r="G25" s="333">
        <f>IF($B$4="",0,INDEX('Adjusted Factors'!$AI:$AI,MATCH($B$4,'Adjusted Factors'!$A:$A,0)))</f>
        <v>0</v>
      </c>
      <c r="H25" s="333">
        <f>IF($B$4="",0,INDEX('Adjusted Factors'!$AP:$AP,MATCH($B$4,'Adjusted Factors'!$A:$A,0)))</f>
        <v>0</v>
      </c>
      <c r="I25" s="332">
        <f>IF(SUM(I12:I14)=0,0,SUM(E25*G25)+SUM(F25*H25))</f>
        <v>0</v>
      </c>
      <c r="J25" s="504"/>
      <c r="K25" s="101"/>
      <c r="L25" s="2"/>
      <c r="M25" s="9"/>
      <c r="N25" s="13">
        <f t="shared" si="5"/>
        <v>0</v>
      </c>
      <c r="O25" s="13">
        <f t="shared" si="0"/>
        <v>0</v>
      </c>
      <c r="P25" s="522"/>
      <c r="Q25" s="31" t="s">
        <v>1290</v>
      </c>
      <c r="R25" s="332">
        <v>1460.55</v>
      </c>
      <c r="S25" s="332">
        <v>1460.55</v>
      </c>
      <c r="T25" s="333">
        <f t="shared" si="1"/>
        <v>0</v>
      </c>
      <c r="U25" s="333">
        <f t="shared" si="2"/>
        <v>0</v>
      </c>
      <c r="V25" s="332">
        <f>IF(SUM(V12:V14)=0,0,SUM(R25*T25)+SUM(S25*U25))</f>
        <v>0</v>
      </c>
      <c r="W25" s="504"/>
      <c r="Y25" s="522"/>
      <c r="Z25" s="31" t="s">
        <v>1290</v>
      </c>
      <c r="AA25" s="332">
        <v>1460.55</v>
      </c>
      <c r="AB25" s="332">
        <v>1460.55</v>
      </c>
      <c r="AC25" s="333">
        <f t="shared" si="4"/>
        <v>0</v>
      </c>
      <c r="AD25" s="333">
        <f t="shared" si="3"/>
        <v>0</v>
      </c>
      <c r="AE25" s="332">
        <f>IF(SUM(AE12:AE14)=0,0,SUM(AA25*AC25)+SUM(AB25*AD25))</f>
        <v>0</v>
      </c>
      <c r="AF25" s="504"/>
    </row>
    <row r="26" spans="1:32" ht="12.75" x14ac:dyDescent="0.2">
      <c r="A26" s="113"/>
      <c r="C26" s="334"/>
      <c r="D26" s="321"/>
      <c r="E26" s="321"/>
      <c r="F26" s="321"/>
      <c r="G26" s="321"/>
      <c r="H26" s="321"/>
      <c r="I26" s="321"/>
      <c r="J26" s="321"/>
      <c r="K26" s="100"/>
      <c r="L26" s="2"/>
      <c r="M26" s="7"/>
      <c r="N26" s="5"/>
      <c r="O26" s="5"/>
      <c r="P26" s="334"/>
      <c r="Q26" s="321"/>
      <c r="R26" s="321"/>
      <c r="S26" s="321"/>
      <c r="T26" s="321"/>
      <c r="U26" s="321"/>
      <c r="V26" s="321"/>
      <c r="W26" s="321"/>
      <c r="Y26" s="334"/>
      <c r="Z26" s="321"/>
      <c r="AA26" s="321"/>
      <c r="AB26" s="321"/>
      <c r="AC26" s="321"/>
      <c r="AD26" s="321"/>
      <c r="AE26" s="321"/>
      <c r="AF26" s="321"/>
    </row>
    <row r="27" spans="1:32" ht="12.75" x14ac:dyDescent="0.2">
      <c r="A27" s="113"/>
      <c r="C27" s="515"/>
      <c r="D27" s="517"/>
      <c r="E27" s="537" t="s">
        <v>25</v>
      </c>
      <c r="F27" s="538"/>
      <c r="G27" s="537" t="s">
        <v>26</v>
      </c>
      <c r="H27" s="538"/>
      <c r="I27" s="29" t="s">
        <v>21</v>
      </c>
      <c r="J27" s="29" t="s">
        <v>22</v>
      </c>
      <c r="K27" s="96"/>
      <c r="L27" s="2"/>
      <c r="M27" s="7"/>
      <c r="N27" s="5"/>
      <c r="O27" s="5"/>
      <c r="P27" s="515"/>
      <c r="Q27" s="517"/>
      <c r="R27" s="537" t="s">
        <v>25</v>
      </c>
      <c r="S27" s="538"/>
      <c r="T27" s="537" t="s">
        <v>26</v>
      </c>
      <c r="U27" s="538"/>
      <c r="V27" s="29" t="s">
        <v>21</v>
      </c>
      <c r="W27" s="29" t="s">
        <v>22</v>
      </c>
      <c r="Y27" s="515"/>
      <c r="Z27" s="517"/>
      <c r="AA27" s="537" t="s">
        <v>25</v>
      </c>
      <c r="AB27" s="538"/>
      <c r="AC27" s="537" t="s">
        <v>26</v>
      </c>
      <c r="AD27" s="538"/>
      <c r="AE27" s="29" t="s">
        <v>21</v>
      </c>
      <c r="AF27" s="29" t="s">
        <v>22</v>
      </c>
    </row>
    <row r="28" spans="1:32" ht="24" customHeight="1" x14ac:dyDescent="0.2">
      <c r="A28" s="113"/>
      <c r="C28" s="21" t="s">
        <v>34</v>
      </c>
      <c r="D28" s="32" t="s">
        <v>1291</v>
      </c>
      <c r="E28" s="563">
        <v>925</v>
      </c>
      <c r="F28" s="564"/>
      <c r="G28" s="565">
        <f>IF($B$4="",0,INDEX('Adjusted Factors'!$AW:$AW,MATCH($B$4,'Adjusted Factors'!$A:$A,0)))</f>
        <v>0</v>
      </c>
      <c r="H28" s="566">
        <v>0</v>
      </c>
      <c r="I28" s="335">
        <f>IF(G28="",0,E28*G28)</f>
        <v>0</v>
      </c>
      <c r="J28" s="336">
        <f>I28</f>
        <v>0</v>
      </c>
      <c r="K28" s="99"/>
      <c r="L28" s="2"/>
      <c r="M28" s="13">
        <f>IFERROR(G28/$M$13,0)</f>
        <v>0</v>
      </c>
      <c r="N28" s="9"/>
      <c r="O28" s="9"/>
      <c r="P28" s="21" t="s">
        <v>34</v>
      </c>
      <c r="Q28" s="32" t="s">
        <v>1291</v>
      </c>
      <c r="R28" s="563">
        <v>925</v>
      </c>
      <c r="S28" s="564"/>
      <c r="T28" s="565">
        <f>SUM($T$12:$U$14)*$M$28</f>
        <v>0</v>
      </c>
      <c r="U28" s="566">
        <v>0</v>
      </c>
      <c r="V28" s="335">
        <f>IF(T28="",0,R28*T28)</f>
        <v>0</v>
      </c>
      <c r="W28" s="336">
        <f>V28</f>
        <v>0</v>
      </c>
      <c r="Y28" s="21" t="s">
        <v>34</v>
      </c>
      <c r="Z28" s="32" t="s">
        <v>1291</v>
      </c>
      <c r="AA28" s="563">
        <v>925</v>
      </c>
      <c r="AB28" s="564"/>
      <c r="AC28" s="565">
        <f>SUM($AC$12:$AD$14)*M28</f>
        <v>0</v>
      </c>
      <c r="AD28" s="566">
        <v>0</v>
      </c>
      <c r="AE28" s="335">
        <f>IF(AC28="",0,AA28*AC28)</f>
        <v>0</v>
      </c>
      <c r="AF28" s="336">
        <f>AE28</f>
        <v>0</v>
      </c>
    </row>
    <row r="29" spans="1:32" ht="33.75" customHeight="1" x14ac:dyDescent="0.2">
      <c r="A29" s="113"/>
      <c r="C29" s="531" t="s">
        <v>1292</v>
      </c>
      <c r="D29" s="33" t="s">
        <v>1293</v>
      </c>
      <c r="E29" s="519">
        <v>885</v>
      </c>
      <c r="F29" s="520"/>
      <c r="G29" s="554">
        <f>IF($B$4="",0,INDEX('Adjusted Factors'!$BA:$BA,MATCH($B$4,'Adjusted Factors'!$A:$A,0)))</f>
        <v>0</v>
      </c>
      <c r="H29" s="555">
        <v>0</v>
      </c>
      <c r="I29" s="337">
        <f>IF(G29="",0,E29*G29)</f>
        <v>0</v>
      </c>
      <c r="J29" s="502">
        <f>IF(SUM($G$12:$G$14)=0,0,I29+I30)</f>
        <v>0</v>
      </c>
      <c r="K29" s="99"/>
      <c r="L29" s="2"/>
      <c r="M29" s="9"/>
      <c r="N29" s="13">
        <f>IFERROR(G29/N13,0)</f>
        <v>0</v>
      </c>
      <c r="O29" s="9"/>
      <c r="P29" s="531" t="s">
        <v>1292</v>
      </c>
      <c r="Q29" s="33" t="s">
        <v>1293</v>
      </c>
      <c r="R29" s="519">
        <v>885</v>
      </c>
      <c r="S29" s="520"/>
      <c r="T29" s="554">
        <f>(T12)*$N$29</f>
        <v>0</v>
      </c>
      <c r="U29" s="555">
        <v>0</v>
      </c>
      <c r="V29" s="337">
        <f>IF(T29="",0,R29*T29)</f>
        <v>0</v>
      </c>
      <c r="W29" s="502">
        <f>IF(SUM($G$12:$G$14)=0,0,V29+V30)</f>
        <v>0</v>
      </c>
      <c r="Y29" s="531" t="s">
        <v>1292</v>
      </c>
      <c r="Z29" s="33" t="s">
        <v>1293</v>
      </c>
      <c r="AA29" s="519">
        <v>885</v>
      </c>
      <c r="AB29" s="520"/>
      <c r="AC29" s="554">
        <f>AC12*N29</f>
        <v>0</v>
      </c>
      <c r="AD29" s="555">
        <v>0</v>
      </c>
      <c r="AE29" s="337">
        <f>IF(AC29="",0,AA29*AC29)</f>
        <v>0</v>
      </c>
      <c r="AF29" s="502">
        <f>IF(SUM($G$12:$G$14)=0,0,AE29+AE30)</f>
        <v>0</v>
      </c>
    </row>
    <row r="30" spans="1:32" ht="33.75" customHeight="1" x14ac:dyDescent="0.2">
      <c r="A30" s="113"/>
      <c r="C30" s="550"/>
      <c r="D30" s="34" t="s">
        <v>1294</v>
      </c>
      <c r="E30" s="560">
        <v>1110</v>
      </c>
      <c r="F30" s="560"/>
      <c r="G30" s="561">
        <f>IF($B$4="",0,INDEX('Adjusted Factors'!$BD:$BD,MATCH($B$4,'Adjusted Factors'!$A:$A,0)))</f>
        <v>0</v>
      </c>
      <c r="H30" s="562">
        <v>0</v>
      </c>
      <c r="I30" s="332">
        <f>IF(G30="",0,E30*G30)</f>
        <v>0</v>
      </c>
      <c r="J30" s="504"/>
      <c r="K30" s="101"/>
      <c r="L30" s="2"/>
      <c r="M30" s="9"/>
      <c r="N30" s="9"/>
      <c r="O30" s="13">
        <f>IFERROR(G30/O13,0)</f>
        <v>0</v>
      </c>
      <c r="P30" s="550"/>
      <c r="Q30" s="34" t="s">
        <v>1294</v>
      </c>
      <c r="R30" s="560">
        <v>1110</v>
      </c>
      <c r="S30" s="560"/>
      <c r="T30" s="561">
        <f>(T13+T14)*O30</f>
        <v>0</v>
      </c>
      <c r="U30" s="562">
        <v>0</v>
      </c>
      <c r="V30" s="332">
        <f>IF(T30="",0,R30*T30)</f>
        <v>0</v>
      </c>
      <c r="W30" s="504"/>
      <c r="Y30" s="550"/>
      <c r="Z30" s="34" t="s">
        <v>1294</v>
      </c>
      <c r="AA30" s="560">
        <v>1110</v>
      </c>
      <c r="AB30" s="560"/>
      <c r="AC30" s="561">
        <f>(AC13+AC14)*O30</f>
        <v>0</v>
      </c>
      <c r="AD30" s="562">
        <v>0</v>
      </c>
      <c r="AE30" s="332">
        <f>IF(AC30="",0,AA30*AC30)</f>
        <v>0</v>
      </c>
      <c r="AF30" s="504"/>
    </row>
    <row r="31" spans="1:32" ht="24" customHeight="1" x14ac:dyDescent="0.2">
      <c r="A31" s="113"/>
      <c r="C31" s="531" t="s">
        <v>35</v>
      </c>
      <c r="D31" s="33" t="s">
        <v>873</v>
      </c>
      <c r="E31" s="519">
        <v>1500</v>
      </c>
      <c r="F31" s="553"/>
      <c r="G31" s="554">
        <f>IF($B$4="",0,INDEX('Adjusted Factors'!$AQ:$AQ,MATCH($B$4,'Adjusted Factors'!$A:$A,0)))</f>
        <v>0</v>
      </c>
      <c r="H31" s="555">
        <v>0</v>
      </c>
      <c r="I31" s="337">
        <f>IF(G31="",0,E31*G31)</f>
        <v>0</v>
      </c>
      <c r="J31" s="502">
        <f>IF(SUM($G$12:$G$14)=0,0,I31+I32)</f>
        <v>0</v>
      </c>
      <c r="K31" s="99"/>
      <c r="L31" s="2"/>
      <c r="M31" s="9"/>
      <c r="N31" s="13">
        <f>IFERROR(G31/N13,0)</f>
        <v>0</v>
      </c>
      <c r="O31" s="9"/>
      <c r="P31" s="531" t="s">
        <v>35</v>
      </c>
      <c r="Q31" s="33" t="s">
        <v>873</v>
      </c>
      <c r="R31" s="519">
        <v>1500</v>
      </c>
      <c r="S31" s="553"/>
      <c r="T31" s="554">
        <f>T12*N31</f>
        <v>0</v>
      </c>
      <c r="U31" s="555">
        <v>0</v>
      </c>
      <c r="V31" s="337">
        <f>IF(T31="",0,R31*T31)</f>
        <v>0</v>
      </c>
      <c r="W31" s="502">
        <f>IF(SUM($G$12:$G$14)=0,0,V31+V32)</f>
        <v>0</v>
      </c>
      <c r="Y31" s="531" t="s">
        <v>35</v>
      </c>
      <c r="Z31" s="33" t="s">
        <v>873</v>
      </c>
      <c r="AA31" s="519">
        <v>1500</v>
      </c>
      <c r="AB31" s="553"/>
      <c r="AC31" s="554">
        <f>AC12*N31</f>
        <v>0</v>
      </c>
      <c r="AD31" s="555">
        <v>0</v>
      </c>
      <c r="AE31" s="337">
        <f>IF(AC31="",0,AA31*AC31)</f>
        <v>0</v>
      </c>
      <c r="AF31" s="502">
        <f>IF(SUM($G$12:$G$14)=0,0,AE31+AE32)</f>
        <v>0</v>
      </c>
    </row>
    <row r="32" spans="1:32" ht="24" customHeight="1" x14ac:dyDescent="0.2">
      <c r="A32" s="113"/>
      <c r="C32" s="550"/>
      <c r="D32" s="34" t="s">
        <v>872</v>
      </c>
      <c r="E32" s="560">
        <v>1500</v>
      </c>
      <c r="F32" s="560"/>
      <c r="G32" s="561">
        <f>IF($B$4="",0,INDEX('Adjusted Factors'!$AT:$AT,MATCH($B$4,'Adjusted Factors'!$A:$A,0)))</f>
        <v>0</v>
      </c>
      <c r="H32" s="562">
        <v>0</v>
      </c>
      <c r="I32" s="332">
        <f>IF(G32="",0,E32*G32)</f>
        <v>0</v>
      </c>
      <c r="J32" s="504"/>
      <c r="K32" s="101"/>
      <c r="L32" s="2"/>
      <c r="M32" s="9"/>
      <c r="N32" s="9"/>
      <c r="O32" s="13">
        <f>IFERROR(G32/O13,0)</f>
        <v>0</v>
      </c>
      <c r="P32" s="550"/>
      <c r="Q32" s="34" t="s">
        <v>872</v>
      </c>
      <c r="R32" s="560">
        <v>1500</v>
      </c>
      <c r="S32" s="560"/>
      <c r="T32" s="561">
        <f>(T13+T14)*O32</f>
        <v>0</v>
      </c>
      <c r="U32" s="562">
        <v>0</v>
      </c>
      <c r="V32" s="332">
        <f>IF(T32="",0,R32*T32)</f>
        <v>0</v>
      </c>
      <c r="W32" s="504"/>
      <c r="Y32" s="550"/>
      <c r="Z32" s="34" t="s">
        <v>872</v>
      </c>
      <c r="AA32" s="560">
        <v>1500</v>
      </c>
      <c r="AB32" s="560"/>
      <c r="AC32" s="561">
        <f>(AC13+AC14)*O32</f>
        <v>0</v>
      </c>
      <c r="AD32" s="562">
        <v>0</v>
      </c>
      <c r="AE32" s="332">
        <f>IF(AC32="",0,AA32*AC32)</f>
        <v>0</v>
      </c>
      <c r="AF32" s="504"/>
    </row>
    <row r="33" spans="1:32" ht="20.25" x14ac:dyDescent="0.2">
      <c r="A33" s="113"/>
      <c r="C33" s="569" t="s">
        <v>36</v>
      </c>
      <c r="D33" s="529"/>
      <c r="E33" s="529"/>
      <c r="F33" s="529"/>
      <c r="G33" s="529"/>
      <c r="H33" s="529"/>
      <c r="I33" s="529"/>
      <c r="J33" s="570"/>
      <c r="K33" s="99"/>
      <c r="L33" s="2"/>
      <c r="M33" s="9"/>
      <c r="N33" s="9"/>
      <c r="O33" s="9"/>
      <c r="P33" s="569" t="s">
        <v>36</v>
      </c>
      <c r="Q33" s="529"/>
      <c r="R33" s="529"/>
      <c r="S33" s="529"/>
      <c r="T33" s="529"/>
      <c r="U33" s="529"/>
      <c r="V33" s="529"/>
      <c r="W33" s="570"/>
      <c r="Y33" s="569" t="s">
        <v>36</v>
      </c>
      <c r="Z33" s="529"/>
      <c r="AA33" s="529"/>
      <c r="AB33" s="529"/>
      <c r="AC33" s="529"/>
      <c r="AD33" s="529"/>
      <c r="AE33" s="529"/>
      <c r="AF33" s="570"/>
    </row>
    <row r="34" spans="1:32" ht="24" customHeight="1" x14ac:dyDescent="0.2">
      <c r="A34" s="113"/>
      <c r="C34" s="338"/>
      <c r="D34" s="142"/>
      <c r="E34" s="535" t="s">
        <v>37</v>
      </c>
      <c r="F34" s="536"/>
      <c r="G34" s="535" t="s">
        <v>38</v>
      </c>
      <c r="H34" s="536"/>
      <c r="I34" s="36" t="s">
        <v>39</v>
      </c>
      <c r="J34" s="21" t="s">
        <v>22</v>
      </c>
      <c r="K34" s="101"/>
      <c r="L34" s="2"/>
      <c r="M34" s="9"/>
      <c r="N34" s="9"/>
      <c r="O34" s="9"/>
      <c r="P34" s="338"/>
      <c r="Q34" s="142"/>
      <c r="R34" s="535" t="s">
        <v>37</v>
      </c>
      <c r="S34" s="536"/>
      <c r="T34" s="535" t="s">
        <v>38</v>
      </c>
      <c r="U34" s="536"/>
      <c r="V34" s="36" t="s">
        <v>39</v>
      </c>
      <c r="W34" s="21" t="s">
        <v>22</v>
      </c>
      <c r="Y34" s="338"/>
      <c r="Z34" s="142"/>
      <c r="AA34" s="535" t="s">
        <v>37</v>
      </c>
      <c r="AB34" s="536"/>
      <c r="AC34" s="535" t="s">
        <v>38</v>
      </c>
      <c r="AD34" s="536"/>
      <c r="AE34" s="36" t="s">
        <v>39</v>
      </c>
      <c r="AF34" s="21" t="s">
        <v>22</v>
      </c>
    </row>
    <row r="35" spans="1:32" ht="31.5" customHeight="1" x14ac:dyDescent="0.2">
      <c r="A35" s="113"/>
      <c r="C35" s="143" t="s">
        <v>1295</v>
      </c>
      <c r="D35" s="37"/>
      <c r="E35" s="571">
        <v>114000</v>
      </c>
      <c r="F35" s="572">
        <f>IF(I2=1,#REF!*114000,0)</f>
        <v>0</v>
      </c>
      <c r="G35" s="571">
        <v>114000</v>
      </c>
      <c r="H35" s="572">
        <f>IF(K2=1,#REF!*114000,0)</f>
        <v>0</v>
      </c>
      <c r="I35" s="38"/>
      <c r="J35" s="339">
        <f>IF(SUM(I12:I14)=0,0,114000)</f>
        <v>0</v>
      </c>
      <c r="K35" s="95"/>
      <c r="L35" s="2"/>
      <c r="M35" s="7"/>
      <c r="N35" s="5"/>
      <c r="O35" s="5"/>
      <c r="P35" s="444" t="s">
        <v>1368</v>
      </c>
      <c r="Q35" s="37"/>
      <c r="R35" s="571">
        <v>114000</v>
      </c>
      <c r="S35" s="572">
        <f>IF(V2=1,#REF!*114000,0)</f>
        <v>0</v>
      </c>
      <c r="T35" s="571">
        <v>114000</v>
      </c>
      <c r="U35" s="572">
        <f>IF(X2=1,#REF!*114000,0)</f>
        <v>0</v>
      </c>
      <c r="V35" s="38"/>
      <c r="W35" s="339">
        <f>IF(SUM(V12:V14)=0,0,114000)</f>
        <v>0</v>
      </c>
      <c r="Y35" s="444" t="s">
        <v>1368</v>
      </c>
      <c r="Z35" s="37"/>
      <c r="AA35" s="571">
        <v>114000</v>
      </c>
      <c r="AB35" s="572">
        <f>IF(AE2=1,#REF!*114000,0)</f>
        <v>0</v>
      </c>
      <c r="AC35" s="571">
        <v>114000</v>
      </c>
      <c r="AD35" s="572">
        <f>IF(AG2=1,#REF!*114000,0)</f>
        <v>0</v>
      </c>
      <c r="AE35" s="38"/>
      <c r="AF35" s="339">
        <f>IF(SUM(AE12:AE14)=0,0,114000)</f>
        <v>0</v>
      </c>
    </row>
    <row r="36" spans="1:32" ht="48" customHeight="1" x14ac:dyDescent="0.2">
      <c r="A36" s="113"/>
      <c r="C36" s="143" t="s">
        <v>1296</v>
      </c>
      <c r="D36" s="37"/>
      <c r="E36" s="571">
        <v>100000</v>
      </c>
      <c r="F36" s="572"/>
      <c r="G36" s="571">
        <v>100000</v>
      </c>
      <c r="H36" s="572"/>
      <c r="I36" s="39" t="s">
        <v>40</v>
      </c>
      <c r="J36" s="339" t="str">
        <f>IF($B$4="",0,INDEX('New ISB'!$AE:$AE,MATCH($B$4,'New ISB'!$B:$B,0)))</f>
        <v/>
      </c>
      <c r="K36" s="96"/>
      <c r="L36" s="2"/>
      <c r="M36" s="92">
        <f>21.4*7</f>
        <v>149.79999999999998</v>
      </c>
      <c r="N36" s="93">
        <f>69.2*4</f>
        <v>276.8</v>
      </c>
      <c r="O36" s="93">
        <f>120*5</f>
        <v>600</v>
      </c>
      <c r="P36" s="444" t="s">
        <v>1369</v>
      </c>
      <c r="Q36" s="37"/>
      <c r="R36" s="571">
        <v>100000</v>
      </c>
      <c r="S36" s="572"/>
      <c r="T36" s="571">
        <v>100000</v>
      </c>
      <c r="U36" s="572"/>
      <c r="V36" s="39" t="s">
        <v>40</v>
      </c>
      <c r="W36" s="339" t="str">
        <f>IF($B$4="",0,INDEX('New ISB'!$AE:$AE,MATCH($B$4,'New ISB'!$B:$B,0)))</f>
        <v/>
      </c>
      <c r="Y36" s="444" t="s">
        <v>1369</v>
      </c>
      <c r="Z36" s="37"/>
      <c r="AA36" s="571">
        <v>100000</v>
      </c>
      <c r="AB36" s="572"/>
      <c r="AC36" s="571">
        <v>100000</v>
      </c>
      <c r="AD36" s="572"/>
      <c r="AE36" s="39" t="s">
        <v>40</v>
      </c>
      <c r="AF36" s="339" t="str">
        <f>IF($B$4="",0,INDEX('New ISB'!$AE:$AE,MATCH($B$4,'New ISB'!$B:$B,0)))</f>
        <v/>
      </c>
    </row>
    <row r="37" spans="1:32" ht="24" customHeight="1" x14ac:dyDescent="0.2">
      <c r="A37" s="113"/>
      <c r="C37" s="143" t="s">
        <v>1297</v>
      </c>
      <c r="D37" s="515"/>
      <c r="E37" s="516"/>
      <c r="F37" s="516"/>
      <c r="G37" s="516"/>
      <c r="H37" s="516"/>
      <c r="I37" s="517"/>
      <c r="J37" s="339" t="str">
        <f>IF($B$4="",0,INDEX('New ISB'!$AG:$AG,MATCH($B$4,'New ISB'!$B:$B,0)))</f>
        <v/>
      </c>
      <c r="K37" s="103"/>
      <c r="L37" s="2" t="s">
        <v>47</v>
      </c>
      <c r="M37" s="7"/>
      <c r="N37" s="5"/>
      <c r="O37" s="5"/>
      <c r="P37" s="444" t="s">
        <v>1372</v>
      </c>
      <c r="Q37" s="515"/>
      <c r="R37" s="516"/>
      <c r="S37" s="516"/>
      <c r="T37" s="516"/>
      <c r="U37" s="516"/>
      <c r="V37" s="517"/>
      <c r="W37" s="339" t="str">
        <f>IF($B$4="",0,INDEX('New ISB'!$AG:$AG,MATCH($B$4,'New ISB'!$B:$B,0)))</f>
        <v/>
      </c>
      <c r="Y37" s="444" t="s">
        <v>1372</v>
      </c>
      <c r="Z37" s="515"/>
      <c r="AA37" s="516"/>
      <c r="AB37" s="516"/>
      <c r="AC37" s="516"/>
      <c r="AD37" s="516"/>
      <c r="AE37" s="517"/>
      <c r="AF37" s="339" t="str">
        <f>IF($B$4="",0,INDEX('New ISB'!$AG:$AG,MATCH($B$4,'New ISB'!$B:$B,0)))</f>
        <v/>
      </c>
    </row>
    <row r="38" spans="1:32" ht="24" customHeight="1" x14ac:dyDescent="0.2">
      <c r="A38" s="113"/>
      <c r="C38" s="143" t="s">
        <v>1298</v>
      </c>
      <c r="D38" s="515"/>
      <c r="E38" s="516"/>
      <c r="F38" s="516"/>
      <c r="G38" s="516"/>
      <c r="H38" s="516"/>
      <c r="I38" s="517"/>
      <c r="J38" s="339" t="str">
        <f>IF($B$4="",0,INDEX('New ISB'!$AH:$AH,MATCH($B$4,'New ISB'!$B:$B,0)))</f>
        <v/>
      </c>
      <c r="K38" s="103"/>
      <c r="L38" s="2"/>
      <c r="M38" s="94" t="e">
        <f>IF(AND(#REF!="P",J38&gt;0),SUM((M36-G12)/M36)*E38,0)</f>
        <v>#REF!</v>
      </c>
      <c r="N38" s="5"/>
      <c r="O38" s="94" t="e">
        <f>IF(AND(#REF!="S",J38&gt;0,SUM((G13+G14)&lt;600)),SUM((O36-G13-G14)/O36)*G38,0)</f>
        <v>#REF!</v>
      </c>
      <c r="P38" s="444" t="s">
        <v>1370</v>
      </c>
      <c r="Q38" s="515"/>
      <c r="R38" s="516"/>
      <c r="S38" s="516"/>
      <c r="T38" s="516"/>
      <c r="U38" s="516"/>
      <c r="V38" s="517"/>
      <c r="W38" s="339" t="str">
        <f>IF($B$4="",0,INDEX('New ISB'!$AH:$AH,MATCH($B$4,'New ISB'!$B:$B,0)))</f>
        <v/>
      </c>
      <c r="Y38" s="444" t="s">
        <v>1370</v>
      </c>
      <c r="Z38" s="515"/>
      <c r="AA38" s="516"/>
      <c r="AB38" s="516"/>
      <c r="AC38" s="516"/>
      <c r="AD38" s="516"/>
      <c r="AE38" s="517"/>
      <c r="AF38" s="339" t="str">
        <f>IF($B$4="",0,INDEX('New ISB'!$AH:$AH,MATCH($B$4,'New ISB'!$B:$B,0)))</f>
        <v/>
      </c>
    </row>
    <row r="39" spans="1:32" ht="24" customHeight="1" x14ac:dyDescent="0.2">
      <c r="A39" s="113"/>
      <c r="C39" s="143" t="s">
        <v>1299</v>
      </c>
      <c r="D39" s="515" t="s">
        <v>41</v>
      </c>
      <c r="E39" s="516"/>
      <c r="F39" s="516"/>
      <c r="G39" s="516"/>
      <c r="H39" s="516"/>
      <c r="I39" s="517"/>
      <c r="J39" s="339" t="str">
        <f>IF($B$4="",0,INDEX('New ISB'!$AL:$AL,MATCH($B$4,'New ISB'!$B:$B,0)))</f>
        <v/>
      </c>
      <c r="K39" s="103"/>
      <c r="L39" s="2"/>
      <c r="M39" s="7"/>
      <c r="N39" s="5"/>
      <c r="O39" s="5"/>
      <c r="P39" s="444" t="s">
        <v>1371</v>
      </c>
      <c r="Q39" s="515" t="s">
        <v>41</v>
      </c>
      <c r="R39" s="516"/>
      <c r="S39" s="516"/>
      <c r="T39" s="516"/>
      <c r="U39" s="516"/>
      <c r="V39" s="517"/>
      <c r="W39" s="339" t="str">
        <f>IF($B$4="",0,INDEX('New ISB'!$AL:$AL,MATCH($B$4,'New ISB'!$B:$B,0)))</f>
        <v/>
      </c>
      <c r="Y39" s="444" t="s">
        <v>1371</v>
      </c>
      <c r="Z39" s="515" t="s">
        <v>41</v>
      </c>
      <c r="AA39" s="516"/>
      <c r="AB39" s="516"/>
      <c r="AC39" s="516"/>
      <c r="AD39" s="516"/>
      <c r="AE39" s="517"/>
      <c r="AF39" s="339" t="str">
        <f>IF($B$4="",0,INDEX('New ISB'!$AL:$AL,MATCH($B$4,'New ISB'!$B:$B,0)))</f>
        <v/>
      </c>
    </row>
    <row r="40" spans="1:32" ht="24" customHeight="1" x14ac:dyDescent="0.2">
      <c r="A40" s="113"/>
      <c r="C40" s="340"/>
      <c r="D40" s="340"/>
      <c r="E40" s="340"/>
      <c r="F40" s="340"/>
      <c r="G40" s="340"/>
      <c r="H40" s="340"/>
      <c r="I40" s="340"/>
      <c r="J40" s="341"/>
      <c r="K40" s="103"/>
      <c r="L40" s="2"/>
      <c r="M40" s="7"/>
      <c r="N40" s="5"/>
      <c r="O40" s="5"/>
      <c r="P40" s="340"/>
      <c r="Q40" s="340"/>
      <c r="R40" s="340"/>
      <c r="S40" s="340"/>
      <c r="T40" s="340"/>
      <c r="U40" s="340"/>
      <c r="V40" s="340"/>
      <c r="W40" s="341"/>
      <c r="Y40" s="340"/>
      <c r="Z40" s="340"/>
      <c r="AA40" s="340"/>
      <c r="AB40" s="340"/>
      <c r="AC40" s="340"/>
      <c r="AD40" s="340"/>
      <c r="AE40" s="340"/>
      <c r="AF40" s="341"/>
    </row>
    <row r="41" spans="1:32" ht="12.75" x14ac:dyDescent="0.2">
      <c r="A41" s="113"/>
      <c r="C41" s="512" t="s">
        <v>42</v>
      </c>
      <c r="D41" s="513"/>
      <c r="E41" s="513"/>
      <c r="F41" s="513"/>
      <c r="G41" s="513"/>
      <c r="H41" s="513"/>
      <c r="I41" s="514"/>
      <c r="J41" s="342">
        <f>SUM(J12,J13,J14,J17,J28,J29,J31,J35,J37,J38,J39,J36)</f>
        <v>0</v>
      </c>
      <c r="K41" s="104"/>
      <c r="L41" s="2"/>
      <c r="M41" s="7"/>
      <c r="N41" s="5"/>
      <c r="O41" s="5"/>
      <c r="P41" s="512" t="s">
        <v>42</v>
      </c>
      <c r="Q41" s="513"/>
      <c r="R41" s="513"/>
      <c r="S41" s="513"/>
      <c r="T41" s="513"/>
      <c r="U41" s="513"/>
      <c r="V41" s="514"/>
      <c r="W41" s="342">
        <f>SUM(W12,W13,W14,W17,W28,W29,W31,W35,W37,W38,W39,W36)</f>
        <v>0</v>
      </c>
      <c r="Y41" s="512" t="s">
        <v>42</v>
      </c>
      <c r="Z41" s="513"/>
      <c r="AA41" s="513"/>
      <c r="AB41" s="513"/>
      <c r="AC41" s="513"/>
      <c r="AD41" s="513"/>
      <c r="AE41" s="514"/>
      <c r="AF41" s="342">
        <f>SUM(AF12,AF13,AF14,AF17,AF28,AF29,AF31,AF35,AF37,AF38,AF39,AF36)</f>
        <v>0</v>
      </c>
    </row>
    <row r="42" spans="1:32" ht="24" customHeight="1" x14ac:dyDescent="0.2">
      <c r="A42" s="113"/>
      <c r="C42" s="343"/>
      <c r="D42" s="343"/>
      <c r="E42" s="343"/>
      <c r="F42" s="343"/>
      <c r="G42" s="343"/>
      <c r="H42" s="343"/>
      <c r="I42" s="343"/>
      <c r="J42" s="344"/>
      <c r="K42" s="103"/>
      <c r="L42" s="2"/>
      <c r="M42" s="7"/>
      <c r="N42" s="5"/>
      <c r="O42" s="5"/>
      <c r="P42" s="343"/>
      <c r="Q42" s="343"/>
      <c r="R42" s="343"/>
      <c r="S42" s="343"/>
      <c r="T42" s="343"/>
      <c r="U42" s="343"/>
      <c r="V42" s="343"/>
      <c r="W42" s="344"/>
      <c r="Y42" s="343"/>
      <c r="Z42" s="343"/>
      <c r="AA42" s="343"/>
      <c r="AB42" s="343"/>
      <c r="AC42" s="343"/>
      <c r="AD42" s="343"/>
      <c r="AE42" s="343"/>
      <c r="AF42" s="344"/>
    </row>
    <row r="43" spans="1:32" ht="24" x14ac:dyDescent="0.2">
      <c r="A43" s="113"/>
      <c r="C43" s="21" t="s">
        <v>1300</v>
      </c>
      <c r="D43" s="515" t="str">
        <f>IF(J43&lt;0,"Budget Capped At 0.55%",IF(J43&gt;0,"MFG At -1.5%","No MFG or Capping Applied"))</f>
        <v>No MFG or Capping Applied</v>
      </c>
      <c r="E43" s="516"/>
      <c r="F43" s="516"/>
      <c r="G43" s="516"/>
      <c r="H43" s="516"/>
      <c r="I43" s="517"/>
      <c r="J43" s="345">
        <f>IF($B$4="",0,INDEX('New ISB'!$BB:$BB,MATCH($B$4,'New ISB'!$B:$B,0)))</f>
        <v>0</v>
      </c>
      <c r="K43" s="105"/>
      <c r="L43" s="2"/>
      <c r="M43" s="7"/>
      <c r="N43" s="5"/>
      <c r="O43" s="5"/>
      <c r="P43" s="21" t="s">
        <v>1300</v>
      </c>
      <c r="Q43" s="515" t="str">
        <f>IF(W43&lt;0,"Budget Capped",IF(W43&gt;0,"MFG At -1.5%","No MFG or Capping Applied"))</f>
        <v>No MFG or Capping Applied</v>
      </c>
      <c r="R43" s="516"/>
      <c r="S43" s="516"/>
      <c r="T43" s="516"/>
      <c r="U43" s="516"/>
      <c r="V43" s="517"/>
      <c r="W43" s="345">
        <f>W105</f>
        <v>0</v>
      </c>
      <c r="Y43" s="21" t="s">
        <v>1300</v>
      </c>
      <c r="Z43" s="515" t="str">
        <f>IF(AF43&lt;0,"Budget Capped",IF(AF43&gt;0,"MFG At -1.5%","No MFG or Capping Applied"))</f>
        <v>No MFG or Capping Applied</v>
      </c>
      <c r="AA43" s="516"/>
      <c r="AB43" s="516"/>
      <c r="AC43" s="516"/>
      <c r="AD43" s="516"/>
      <c r="AE43" s="517"/>
      <c r="AF43" s="345">
        <f>AF105</f>
        <v>0</v>
      </c>
    </row>
    <row r="44" spans="1:32" ht="24" customHeight="1" x14ac:dyDescent="0.2">
      <c r="A44" s="113"/>
      <c r="C44" s="346"/>
      <c r="D44" s="346"/>
      <c r="E44" s="346"/>
      <c r="F44" s="346"/>
      <c r="G44" s="346"/>
      <c r="H44" s="346"/>
      <c r="I44" s="346"/>
      <c r="J44" s="344"/>
      <c r="K44" s="103"/>
      <c r="L44" s="2"/>
      <c r="M44" s="7"/>
      <c r="N44" s="5"/>
      <c r="O44" s="5"/>
      <c r="P44" s="346"/>
      <c r="Q44" s="346"/>
      <c r="R44" s="346"/>
      <c r="S44" s="346"/>
      <c r="T44" s="346"/>
      <c r="U44" s="346"/>
      <c r="V44" s="346"/>
      <c r="W44" s="344"/>
      <c r="Y44" s="346"/>
      <c r="Z44" s="346"/>
      <c r="AA44" s="346"/>
      <c r="AB44" s="346"/>
      <c r="AC44" s="346"/>
      <c r="AD44" s="346"/>
      <c r="AE44" s="346"/>
      <c r="AF44" s="344"/>
    </row>
    <row r="45" spans="1:32" ht="12.75" x14ac:dyDescent="0.2">
      <c r="A45" s="113"/>
      <c r="C45" s="512" t="s">
        <v>43</v>
      </c>
      <c r="D45" s="513"/>
      <c r="E45" s="513"/>
      <c r="F45" s="513"/>
      <c r="G45" s="513"/>
      <c r="H45" s="513"/>
      <c r="I45" s="514"/>
      <c r="J45" s="342">
        <f>IF(J41=0,0,J41+J43)</f>
        <v>0</v>
      </c>
      <c r="K45" s="105"/>
      <c r="L45" s="2"/>
      <c r="M45" s="7"/>
      <c r="N45" s="5"/>
      <c r="O45" s="5"/>
      <c r="P45" s="512" t="s">
        <v>43</v>
      </c>
      <c r="Q45" s="513"/>
      <c r="R45" s="513"/>
      <c r="S45" s="513"/>
      <c r="T45" s="513"/>
      <c r="U45" s="513"/>
      <c r="V45" s="514"/>
      <c r="W45" s="342">
        <f>IF(W41=0,0,W41+W43)</f>
        <v>0</v>
      </c>
      <c r="Y45" s="512" t="s">
        <v>43</v>
      </c>
      <c r="Z45" s="513"/>
      <c r="AA45" s="513"/>
      <c r="AB45" s="513"/>
      <c r="AC45" s="513"/>
      <c r="AD45" s="513"/>
      <c r="AE45" s="514"/>
      <c r="AF45" s="342">
        <f>IF(AF41=0,0,AF41+AF43)</f>
        <v>0</v>
      </c>
    </row>
    <row r="46" spans="1:32" ht="24" customHeight="1" x14ac:dyDescent="0.2">
      <c r="A46" s="113"/>
      <c r="C46" s="346"/>
      <c r="D46" s="346"/>
      <c r="E46" s="346"/>
      <c r="F46" s="346"/>
      <c r="G46" s="346"/>
      <c r="H46" s="346"/>
      <c r="I46" s="346"/>
      <c r="J46" s="344"/>
      <c r="K46" s="103"/>
      <c r="L46" s="2"/>
      <c r="M46" s="7"/>
      <c r="N46" s="5"/>
      <c r="O46" s="5"/>
      <c r="P46" s="346"/>
      <c r="Q46" s="346"/>
      <c r="R46" s="346"/>
      <c r="S46" s="346"/>
      <c r="T46" s="346"/>
      <c r="U46" s="346"/>
      <c r="V46" s="346"/>
      <c r="W46" s="344"/>
      <c r="Y46" s="346"/>
      <c r="Z46" s="346"/>
      <c r="AA46" s="346"/>
      <c r="AB46" s="346"/>
      <c r="AC46" s="346"/>
      <c r="AD46" s="346"/>
      <c r="AE46" s="346"/>
      <c r="AF46" s="344"/>
    </row>
    <row r="47" spans="1:32" ht="12.75" customHeight="1" x14ac:dyDescent="0.2">
      <c r="A47" s="113"/>
      <c r="C47" s="518" t="s">
        <v>44</v>
      </c>
      <c r="D47" s="518"/>
      <c r="E47" s="518" t="s">
        <v>25</v>
      </c>
      <c r="F47" s="518"/>
      <c r="G47" s="518" t="s">
        <v>26</v>
      </c>
      <c r="H47" s="518"/>
      <c r="I47" s="21" t="s">
        <v>21</v>
      </c>
      <c r="J47" s="347" t="s">
        <v>22</v>
      </c>
      <c r="K47" s="105"/>
      <c r="L47" s="2"/>
      <c r="M47" s="7"/>
      <c r="N47" s="5"/>
      <c r="O47" s="5"/>
      <c r="P47" s="518" t="s">
        <v>44</v>
      </c>
      <c r="Q47" s="518"/>
      <c r="R47" s="518" t="s">
        <v>25</v>
      </c>
      <c r="S47" s="518"/>
      <c r="T47" s="518" t="s">
        <v>26</v>
      </c>
      <c r="U47" s="518"/>
      <c r="V47" s="21" t="s">
        <v>21</v>
      </c>
      <c r="W47" s="347" t="s">
        <v>22</v>
      </c>
      <c r="Y47" s="518" t="s">
        <v>44</v>
      </c>
      <c r="Z47" s="518"/>
      <c r="AA47" s="518" t="s">
        <v>25</v>
      </c>
      <c r="AB47" s="518"/>
      <c r="AC47" s="518" t="s">
        <v>26</v>
      </c>
      <c r="AD47" s="518"/>
      <c r="AE47" s="21" t="s">
        <v>21</v>
      </c>
      <c r="AF47" s="347" t="s">
        <v>22</v>
      </c>
    </row>
    <row r="48" spans="1:32" ht="12.75" customHeight="1" x14ac:dyDescent="0.2">
      <c r="A48" s="113"/>
      <c r="C48" s="531" t="s">
        <v>45</v>
      </c>
      <c r="D48" s="35" t="s">
        <v>46</v>
      </c>
      <c r="E48" s="544">
        <v>-30.26</v>
      </c>
      <c r="F48" s="545"/>
      <c r="G48" s="546">
        <f>G12</f>
        <v>0</v>
      </c>
      <c r="H48" s="547"/>
      <c r="I48" s="326">
        <f>IF(SUM($G$12:$G$14)=0,0,E48*G48)</f>
        <v>0</v>
      </c>
      <c r="J48" s="502">
        <f>IF(L4="A",0,IF(SUM($G$12:$G$14)=0,0,I48+I49+I50+I51))</f>
        <v>0</v>
      </c>
      <c r="K48" s="106"/>
      <c r="L48" s="2"/>
      <c r="M48" s="7"/>
      <c r="N48" s="5"/>
      <c r="O48" s="5"/>
      <c r="P48" s="531" t="s">
        <v>45</v>
      </c>
      <c r="Q48" s="35" t="s">
        <v>46</v>
      </c>
      <c r="R48" s="544">
        <v>-30.26</v>
      </c>
      <c r="S48" s="545"/>
      <c r="T48" s="546">
        <f>T12</f>
        <v>0</v>
      </c>
      <c r="U48" s="547"/>
      <c r="V48" s="326">
        <f>IF(SUM($G$12:$G$14)=0,0,R48*T48)</f>
        <v>0</v>
      </c>
      <c r="W48" s="502">
        <f>IF(Y4="A",0,IF(SUM($G$12:$G$14)=0,0,V48+V49+V50+V51))</f>
        <v>0</v>
      </c>
      <c r="Y48" s="531" t="s">
        <v>45</v>
      </c>
      <c r="Z48" s="35" t="s">
        <v>46</v>
      </c>
      <c r="AA48" s="544">
        <v>-30.26</v>
      </c>
      <c r="AB48" s="545"/>
      <c r="AC48" s="546">
        <f>AC12</f>
        <v>0</v>
      </c>
      <c r="AD48" s="547"/>
      <c r="AE48" s="326">
        <f>IF(SUM($G$12:$G$14)=0,0,AA48*AC48)</f>
        <v>0</v>
      </c>
      <c r="AF48" s="502">
        <f>IF(AH4="A",0,IF(SUM($G$12:$G$14)=0,0,AE48+AE49+AE50+AE51))</f>
        <v>0</v>
      </c>
    </row>
    <row r="49" spans="1:32" ht="24" customHeight="1" x14ac:dyDescent="0.2">
      <c r="A49" s="113"/>
      <c r="C49" s="532"/>
      <c r="D49" s="26" t="s">
        <v>27</v>
      </c>
      <c r="E49" s="548">
        <v>-30.26</v>
      </c>
      <c r="F49" s="549"/>
      <c r="G49" s="542">
        <f>G13</f>
        <v>0</v>
      </c>
      <c r="H49" s="543"/>
      <c r="I49" s="318">
        <f>IF(SUM($G$12:$G$14)=0,0,E49*G49)</f>
        <v>0</v>
      </c>
      <c r="J49" s="503"/>
      <c r="K49" s="103"/>
      <c r="L49" s="2"/>
      <c r="M49" s="7"/>
      <c r="N49" s="5"/>
      <c r="O49" s="5"/>
      <c r="P49" s="532"/>
      <c r="Q49" s="26" t="s">
        <v>27</v>
      </c>
      <c r="R49" s="548">
        <v>-30.26</v>
      </c>
      <c r="S49" s="549"/>
      <c r="T49" s="542">
        <f>T13</f>
        <v>0</v>
      </c>
      <c r="U49" s="543"/>
      <c r="V49" s="318">
        <f>IF(SUM($G$12:$G$14)=0,0,R49*T49)</f>
        <v>0</v>
      </c>
      <c r="W49" s="503"/>
      <c r="Y49" s="532"/>
      <c r="Z49" s="26" t="s">
        <v>27</v>
      </c>
      <c r="AA49" s="548">
        <v>-30.26</v>
      </c>
      <c r="AB49" s="549"/>
      <c r="AC49" s="542">
        <f>AC13</f>
        <v>0</v>
      </c>
      <c r="AD49" s="543"/>
      <c r="AE49" s="318">
        <f>IF(SUM($G$12:$G$14)=0,0,AA49*AC49)</f>
        <v>0</v>
      </c>
      <c r="AF49" s="503"/>
    </row>
    <row r="50" spans="1:32" ht="24" customHeight="1" x14ac:dyDescent="0.2">
      <c r="A50" s="113"/>
      <c r="C50" s="532"/>
      <c r="D50" s="31" t="s">
        <v>28</v>
      </c>
      <c r="E50" s="505">
        <v>-30.26</v>
      </c>
      <c r="F50" s="506"/>
      <c r="G50" s="507">
        <f>G14</f>
        <v>0</v>
      </c>
      <c r="H50" s="508"/>
      <c r="I50" s="332">
        <f>IF(SUM($G$12:$G$14)=0,0,E50*G50)</f>
        <v>0</v>
      </c>
      <c r="J50" s="503"/>
      <c r="K50" s="103"/>
      <c r="L50" s="2"/>
      <c r="M50" s="7"/>
      <c r="N50" s="5"/>
      <c r="O50" s="5"/>
      <c r="P50" s="532"/>
      <c r="Q50" s="31" t="s">
        <v>28</v>
      </c>
      <c r="R50" s="505">
        <v>-30.26</v>
      </c>
      <c r="S50" s="506"/>
      <c r="T50" s="507">
        <f>T14</f>
        <v>0</v>
      </c>
      <c r="U50" s="508"/>
      <c r="V50" s="332">
        <f>IF(SUM($G$12:$G$14)=0,0,R50*T50)</f>
        <v>0</v>
      </c>
      <c r="W50" s="503"/>
      <c r="Y50" s="532"/>
      <c r="Z50" s="31" t="s">
        <v>28</v>
      </c>
      <c r="AA50" s="505">
        <v>-30.26</v>
      </c>
      <c r="AB50" s="506"/>
      <c r="AC50" s="507">
        <f>AC14</f>
        <v>0</v>
      </c>
      <c r="AD50" s="508"/>
      <c r="AE50" s="332">
        <f>IF(SUM($G$12:$G$14)=0,0,AA50*AC50)</f>
        <v>0</v>
      </c>
      <c r="AF50" s="503"/>
    </row>
    <row r="51" spans="1:32" ht="24" customHeight="1" x14ac:dyDescent="0.2">
      <c r="A51" s="113"/>
      <c r="C51" s="550"/>
      <c r="D51" s="413" t="s">
        <v>1318</v>
      </c>
      <c r="E51" s="505">
        <v>-16.62</v>
      </c>
      <c r="F51" s="506"/>
      <c r="G51" s="509">
        <f>SUM(G12:H14)</f>
        <v>0</v>
      </c>
      <c r="H51" s="510"/>
      <c r="I51" s="332">
        <f>IF(SUM($G$12:$G$14)=0,0,E51*G51)</f>
        <v>0</v>
      </c>
      <c r="J51" s="504"/>
      <c r="K51" s="103"/>
      <c r="L51" s="2"/>
      <c r="M51" s="7"/>
      <c r="N51" s="5"/>
      <c r="O51" s="5"/>
      <c r="P51" s="550"/>
      <c r="Q51" s="413" t="s">
        <v>1318</v>
      </c>
      <c r="R51" s="505">
        <v>-16.62</v>
      </c>
      <c r="S51" s="506"/>
      <c r="T51" s="509">
        <f>SUM(T12:U14)</f>
        <v>0</v>
      </c>
      <c r="U51" s="510"/>
      <c r="V51" s="332">
        <f>IF(SUM($G$12:$G$14)=0,0,R51*T51)</f>
        <v>0</v>
      </c>
      <c r="W51" s="504"/>
      <c r="Y51" s="550"/>
      <c r="Z51" s="413" t="s">
        <v>1318</v>
      </c>
      <c r="AA51" s="505">
        <v>-16.62</v>
      </c>
      <c r="AB51" s="506"/>
      <c r="AC51" s="509">
        <f>SUM(AC12:AD14)</f>
        <v>0</v>
      </c>
      <c r="AD51" s="510"/>
      <c r="AE51" s="332">
        <f>IF(SUM($G$12:$G$14)=0,0,AA51*AC51)</f>
        <v>0</v>
      </c>
      <c r="AF51" s="504"/>
    </row>
    <row r="52" spans="1:32" ht="12.75" x14ac:dyDescent="0.2">
      <c r="A52" s="113"/>
      <c r="C52" s="346"/>
      <c r="D52" s="346"/>
      <c r="E52" s="346"/>
      <c r="F52" s="346"/>
      <c r="G52" s="346"/>
      <c r="H52" s="346"/>
      <c r="I52" s="346"/>
      <c r="J52" s="344"/>
      <c r="K52" s="105"/>
      <c r="L52" s="2"/>
      <c r="M52" s="7"/>
      <c r="N52" s="5"/>
      <c r="O52" s="5"/>
      <c r="P52" s="346"/>
      <c r="Q52" s="346"/>
      <c r="R52" s="346"/>
      <c r="S52" s="346"/>
      <c r="T52" s="346"/>
      <c r="U52" s="346"/>
      <c r="V52" s="346"/>
      <c r="W52" s="344"/>
      <c r="Y52" s="346"/>
      <c r="Z52" s="346"/>
      <c r="AA52" s="346"/>
      <c r="AB52" s="346"/>
      <c r="AC52" s="346"/>
      <c r="AD52" s="346"/>
      <c r="AE52" s="346"/>
      <c r="AF52" s="344"/>
    </row>
    <row r="53" spans="1:32" ht="24" customHeight="1" x14ac:dyDescent="0.2">
      <c r="A53" s="113"/>
      <c r="C53" s="511" t="s">
        <v>43</v>
      </c>
      <c r="D53" s="511"/>
      <c r="E53" s="511"/>
      <c r="F53" s="511"/>
      <c r="G53" s="511"/>
      <c r="H53" s="511"/>
      <c r="I53" s="511"/>
      <c r="J53" s="348">
        <f>IF(SUM(I12:I14)=0,0,J45+J48)</f>
        <v>0</v>
      </c>
      <c r="K53" s="107"/>
      <c r="L53" s="2"/>
      <c r="M53" s="7"/>
      <c r="N53" s="5"/>
      <c r="O53" s="5"/>
      <c r="P53" s="511" t="s">
        <v>43</v>
      </c>
      <c r="Q53" s="511"/>
      <c r="R53" s="511"/>
      <c r="S53" s="511"/>
      <c r="T53" s="511"/>
      <c r="U53" s="511"/>
      <c r="V53" s="511"/>
      <c r="W53" s="348">
        <f>IF(SUM(V12:V14)=0,0,W45+W48)</f>
        <v>0</v>
      </c>
      <c r="Y53" s="511" t="s">
        <v>43</v>
      </c>
      <c r="Z53" s="511"/>
      <c r="AA53" s="511"/>
      <c r="AB53" s="511"/>
      <c r="AC53" s="511"/>
      <c r="AD53" s="511"/>
      <c r="AE53" s="511"/>
      <c r="AF53" s="348">
        <f>IF(SUM(AE12:AE14)=0,0,AF45+AF48)</f>
        <v>0</v>
      </c>
    </row>
    <row r="54" spans="1:32" x14ac:dyDescent="0.2">
      <c r="A54" s="113"/>
      <c r="K54" s="108"/>
    </row>
    <row r="55" spans="1:32" x14ac:dyDescent="0.2">
      <c r="A55" s="113"/>
      <c r="K55" s="108"/>
    </row>
    <row r="56" spans="1:32" ht="12" x14ac:dyDescent="0.2">
      <c r="A56" s="113"/>
      <c r="C56" s="398" t="s">
        <v>1330</v>
      </c>
      <c r="K56" s="108"/>
      <c r="P56" s="398"/>
      <c r="Y56" s="398"/>
    </row>
    <row r="57" spans="1:32" x14ac:dyDescent="0.2">
      <c r="A57" s="113"/>
      <c r="K57" s="108"/>
    </row>
    <row r="58" spans="1:32" x14ac:dyDescent="0.2">
      <c r="A58" s="113"/>
      <c r="K58" s="108"/>
    </row>
    <row r="59" spans="1:32" ht="12.75" x14ac:dyDescent="0.2">
      <c r="A59" s="113"/>
      <c r="C59" s="2"/>
      <c r="D59" s="2"/>
      <c r="E59" s="2"/>
      <c r="F59" s="2"/>
      <c r="G59" s="2"/>
      <c r="H59" s="2"/>
      <c r="I59" s="2"/>
      <c r="J59" s="2"/>
      <c r="K59" s="2"/>
      <c r="L59" s="1"/>
      <c r="M59" s="1"/>
      <c r="P59" s="2"/>
      <c r="Q59" s="2"/>
      <c r="R59" s="2"/>
      <c r="S59" s="2"/>
      <c r="T59" s="2"/>
      <c r="U59" s="2"/>
      <c r="V59" s="2"/>
      <c r="W59" s="2"/>
      <c r="Y59" s="2"/>
      <c r="Z59" s="2"/>
      <c r="AA59" s="2"/>
      <c r="AB59" s="2"/>
      <c r="AC59" s="2"/>
      <c r="AD59" s="2"/>
      <c r="AE59" s="2"/>
      <c r="AF59" s="2"/>
    </row>
    <row r="60" spans="1:32" ht="24" customHeight="1" x14ac:dyDescent="0.35">
      <c r="A60" s="113"/>
      <c r="C60" s="539" t="s">
        <v>1301</v>
      </c>
      <c r="D60" s="540"/>
      <c r="E60" s="540"/>
      <c r="F60" s="540"/>
      <c r="G60" s="540"/>
      <c r="H60" s="540"/>
      <c r="I60" s="540"/>
      <c r="J60" s="541"/>
      <c r="K60" s="102"/>
      <c r="L60" s="1"/>
      <c r="M60" s="1"/>
      <c r="P60" s="539" t="s">
        <v>1362</v>
      </c>
      <c r="Q60" s="540"/>
      <c r="R60" s="540"/>
      <c r="S60" s="540"/>
      <c r="T60" s="540"/>
      <c r="U60" s="540"/>
      <c r="V60" s="540"/>
      <c r="W60" s="541"/>
      <c r="Y60" s="539" t="s">
        <v>1363</v>
      </c>
      <c r="Z60" s="540"/>
      <c r="AA60" s="540"/>
      <c r="AB60" s="540"/>
      <c r="AC60" s="540"/>
      <c r="AD60" s="540"/>
      <c r="AE60" s="540"/>
      <c r="AF60" s="541"/>
    </row>
    <row r="61" spans="1:32" ht="15" x14ac:dyDescent="0.2">
      <c r="A61" s="113"/>
      <c r="C61" s="423"/>
      <c r="D61" s="424">
        <f>B4</f>
        <v>0</v>
      </c>
      <c r="E61" s="423"/>
      <c r="F61" s="425"/>
      <c r="G61" s="425"/>
      <c r="H61" s="425"/>
      <c r="I61" s="425"/>
      <c r="J61" s="423"/>
      <c r="K61" s="426"/>
      <c r="L61" s="427"/>
      <c r="M61" s="427"/>
      <c r="N61" s="428"/>
      <c r="O61" s="428"/>
      <c r="P61" s="423"/>
      <c r="Q61" s="424">
        <f>O4</f>
        <v>0</v>
      </c>
      <c r="R61" s="423"/>
      <c r="S61" s="425"/>
      <c r="T61" s="425"/>
      <c r="U61" s="425"/>
      <c r="V61" s="425"/>
      <c r="W61" s="423"/>
      <c r="X61" s="429"/>
      <c r="Y61" s="423"/>
      <c r="Z61" s="424">
        <f>Q61</f>
        <v>0</v>
      </c>
      <c r="AA61" s="423"/>
      <c r="AB61" s="350"/>
      <c r="AC61" s="350"/>
      <c r="AD61" s="350"/>
      <c r="AE61" s="350"/>
      <c r="AF61" s="349"/>
    </row>
    <row r="62" spans="1:32" ht="15" customHeight="1" x14ac:dyDescent="0.2">
      <c r="A62" s="113"/>
      <c r="C62" s="351"/>
      <c r="D62" s="351"/>
      <c r="E62" s="351"/>
      <c r="F62" s="352"/>
      <c r="G62" s="352"/>
      <c r="H62" s="352"/>
      <c r="I62" s="352"/>
      <c r="J62" s="351"/>
      <c r="K62" s="109"/>
      <c r="P62" s="351"/>
      <c r="Q62" s="351"/>
      <c r="R62" s="351"/>
      <c r="S62" s="352"/>
      <c r="T62" s="352"/>
      <c r="U62" s="352"/>
      <c r="V62" s="352"/>
      <c r="W62" s="351"/>
      <c r="X62" s="18"/>
      <c r="Y62" s="351"/>
      <c r="Z62" s="351"/>
      <c r="AA62" s="351"/>
      <c r="AB62" s="352"/>
      <c r="AC62" s="352"/>
      <c r="AD62" s="352"/>
      <c r="AE62" s="352"/>
      <c r="AF62" s="351"/>
    </row>
    <row r="63" spans="1:32" s="16" customFormat="1" ht="14.25" x14ac:dyDescent="0.2">
      <c r="A63" s="114"/>
      <c r="C63" s="351"/>
      <c r="D63" s="351"/>
      <c r="E63" s="351"/>
      <c r="F63" s="353" t="s">
        <v>58</v>
      </c>
      <c r="G63" s="354"/>
      <c r="H63" s="353" t="s">
        <v>58</v>
      </c>
      <c r="I63" s="354"/>
      <c r="J63" s="353" t="s">
        <v>58</v>
      </c>
      <c r="K63" s="110"/>
      <c r="P63" s="351"/>
      <c r="Q63" s="351"/>
      <c r="R63" s="351"/>
      <c r="S63" s="353" t="s">
        <v>58</v>
      </c>
      <c r="T63" s="354"/>
      <c r="U63" s="353" t="s">
        <v>58</v>
      </c>
      <c r="V63" s="354"/>
      <c r="W63" s="353" t="s">
        <v>58</v>
      </c>
      <c r="X63" s="18"/>
      <c r="Y63" s="351"/>
      <c r="Z63" s="351"/>
      <c r="AA63" s="351"/>
      <c r="AB63" s="353" t="s">
        <v>58</v>
      </c>
      <c r="AC63" s="354"/>
      <c r="AD63" s="353" t="s">
        <v>58</v>
      </c>
      <c r="AE63" s="354"/>
      <c r="AF63" s="353" t="s">
        <v>58</v>
      </c>
    </row>
    <row r="64" spans="1:32" s="18" customFormat="1" ht="14.25" x14ac:dyDescent="0.2">
      <c r="A64" s="115"/>
      <c r="C64" s="351"/>
      <c r="D64" s="351"/>
      <c r="E64" s="351"/>
      <c r="F64" s="352"/>
      <c r="G64" s="352"/>
      <c r="H64" s="414">
        <f>VLOOKUP($D$61,'Baseline MFG Disapp'!A:BI,61,FALSE)</f>
        <v>0</v>
      </c>
      <c r="I64" s="352"/>
      <c r="J64" s="351"/>
      <c r="K64" s="110"/>
      <c r="P64" s="351"/>
      <c r="Q64" s="351"/>
      <c r="R64" s="351"/>
      <c r="S64" s="352"/>
      <c r="T64" s="352"/>
      <c r="U64" s="414">
        <f>VLOOKUP($D$61,'Baseline MFG Disapp'!N:BV,61,FALSE)</f>
        <v>0</v>
      </c>
      <c r="V64" s="352"/>
      <c r="W64" s="351"/>
      <c r="Y64" s="351"/>
      <c r="Z64" s="351"/>
      <c r="AA64" s="351"/>
      <c r="AB64" s="352"/>
      <c r="AC64" s="352"/>
      <c r="AD64" s="414">
        <f>VLOOKUP(Z61,'Baseline MFG Disapp'!W:CE,61,FALSE)</f>
        <v>0</v>
      </c>
      <c r="AE64" s="352"/>
      <c r="AF64" s="351"/>
    </row>
    <row r="65" spans="1:32" s="18" customFormat="1" ht="14.25" x14ac:dyDescent="0.2">
      <c r="A65" s="115"/>
      <c r="C65" s="355" t="s">
        <v>1303</v>
      </c>
      <c r="D65" s="356"/>
      <c r="E65" s="356"/>
      <c r="F65" s="357"/>
      <c r="G65" s="357"/>
      <c r="H65" s="357">
        <f>INDEX('Baselines MFG'!$AN$13:$AN370,MATCH($D$61,'Baselines MFG'!$A$13:$A$316,0))-$H$64</f>
        <v>0</v>
      </c>
      <c r="I65" s="358"/>
      <c r="J65" s="359"/>
      <c r="K65" s="110"/>
      <c r="P65" s="355" t="s">
        <v>1375</v>
      </c>
      <c r="Q65" s="356"/>
      <c r="R65" s="356"/>
      <c r="S65" s="357"/>
      <c r="T65" s="357"/>
      <c r="U65" s="357">
        <f>H112</f>
        <v>0</v>
      </c>
      <c r="V65" s="358"/>
      <c r="W65" s="359"/>
      <c r="Y65" s="355" t="s">
        <v>1382</v>
      </c>
      <c r="Z65" s="356"/>
      <c r="AA65" s="356"/>
      <c r="AB65" s="357"/>
      <c r="AC65" s="357"/>
      <c r="AD65" s="357">
        <f>U112</f>
        <v>0</v>
      </c>
      <c r="AE65" s="358"/>
      <c r="AF65" s="359"/>
    </row>
    <row r="66" spans="1:32" s="18" customFormat="1" ht="14.25" x14ac:dyDescent="0.2">
      <c r="A66" s="115"/>
      <c r="C66" s="360"/>
      <c r="D66" s="361"/>
      <c r="E66" s="361"/>
      <c r="F66" s="362"/>
      <c r="G66" s="362"/>
      <c r="H66" s="362"/>
      <c r="I66" s="363"/>
      <c r="J66" s="364"/>
      <c r="K66" s="110"/>
      <c r="P66" s="360"/>
      <c r="Q66" s="361"/>
      <c r="R66" s="361"/>
      <c r="S66" s="362"/>
      <c r="T66" s="362"/>
      <c r="U66" s="362"/>
      <c r="V66" s="363"/>
      <c r="W66" s="364"/>
      <c r="Y66" s="360"/>
      <c r="Z66" s="361"/>
      <c r="AA66" s="361"/>
      <c r="AB66" s="362"/>
      <c r="AC66" s="362"/>
      <c r="AD66" s="362"/>
      <c r="AE66" s="363"/>
      <c r="AF66" s="364"/>
    </row>
    <row r="67" spans="1:32" s="18" customFormat="1" ht="14.25" x14ac:dyDescent="0.2">
      <c r="A67" s="115"/>
      <c r="C67" s="360" t="s">
        <v>1304</v>
      </c>
      <c r="D67" s="361"/>
      <c r="E67" s="361"/>
      <c r="F67" s="362">
        <f>VLOOKUP($D$61,'Baselines MFG'!$A:$W,23,FALSE)</f>
        <v>0</v>
      </c>
      <c r="G67" s="362"/>
      <c r="H67" s="362"/>
      <c r="I67" s="363"/>
      <c r="J67" s="364"/>
      <c r="K67" s="110"/>
      <c r="P67" s="360" t="s">
        <v>1309</v>
      </c>
      <c r="Q67" s="361"/>
      <c r="R67" s="361"/>
      <c r="S67" s="362">
        <f>F82</f>
        <v>0</v>
      </c>
      <c r="T67" s="362"/>
      <c r="U67" s="362"/>
      <c r="V67" s="363"/>
      <c r="W67" s="364"/>
      <c r="Y67" s="360" t="s">
        <v>1383</v>
      </c>
      <c r="Z67" s="361"/>
      <c r="AA67" s="361"/>
      <c r="AB67" s="362">
        <f>S82</f>
        <v>0</v>
      </c>
      <c r="AC67" s="362"/>
      <c r="AD67" s="362"/>
      <c r="AE67" s="363"/>
      <c r="AF67" s="364"/>
    </row>
    <row r="68" spans="1:32" s="18" customFormat="1" ht="14.25" x14ac:dyDescent="0.2">
      <c r="A68" s="115"/>
      <c r="C68" s="360" t="s">
        <v>1305</v>
      </c>
      <c r="D68" s="361"/>
      <c r="E68" s="361"/>
      <c r="F68" s="362">
        <f>INDEX('Baseline MFG Disapp'!$AC$4:$AC$302,MATCH($D$61,'Baseline MFG Disapp'!$A$4:$A$302,0))</f>
        <v>0</v>
      </c>
      <c r="G68" s="362"/>
      <c r="H68" s="362"/>
      <c r="I68" s="363"/>
      <c r="J68" s="364"/>
      <c r="K68" s="110"/>
      <c r="P68" s="360" t="s">
        <v>1376</v>
      </c>
      <c r="Q68" s="361"/>
      <c r="R68" s="361"/>
      <c r="S68" s="362">
        <f>INDEX('Baseline MFG Disapp'!$AC$4:$AC$302,MATCH($D$61,'Baseline MFG Disapp'!$A$4:$A$302,0))</f>
        <v>0</v>
      </c>
      <c r="T68" s="362"/>
      <c r="U68" s="362"/>
      <c r="V68" s="363"/>
      <c r="W68" s="364"/>
      <c r="Y68" s="360" t="s">
        <v>1384</v>
      </c>
      <c r="Z68" s="361"/>
      <c r="AA68" s="361"/>
      <c r="AB68" s="362">
        <f>INDEX('Baseline MFG Disapp'!$AC$4:$AC$302,MATCH($D$61,'Baseline MFG Disapp'!$A$4:$A$302,0))</f>
        <v>0</v>
      </c>
      <c r="AC68" s="362"/>
      <c r="AD68" s="362"/>
      <c r="AE68" s="363"/>
      <c r="AF68" s="364"/>
    </row>
    <row r="69" spans="1:32" s="18" customFormat="1" ht="14.25" x14ac:dyDescent="0.2">
      <c r="A69" s="115"/>
      <c r="C69" s="360" t="s">
        <v>1306</v>
      </c>
      <c r="D69" s="361"/>
      <c r="E69" s="361"/>
      <c r="F69" s="365">
        <f>INDEX('Baseline MFG Disapp'!$AD$4:$AD$302,MATCH($D$61,'Baseline MFG Disapp'!$A$4:$A$302,0))</f>
        <v>0</v>
      </c>
      <c r="G69" s="362"/>
      <c r="H69" s="362"/>
      <c r="I69" s="363"/>
      <c r="J69" s="364"/>
      <c r="K69" s="110"/>
      <c r="P69" s="360" t="s">
        <v>1377</v>
      </c>
      <c r="Q69" s="361"/>
      <c r="R69" s="361"/>
      <c r="S69" s="365">
        <f>INDEX('Baseline MFG Disapp'!$AD$4:$AD$302,MATCH($D$61,'Baseline MFG Disapp'!$A$4:$A$302,0))</f>
        <v>0</v>
      </c>
      <c r="T69" s="362"/>
      <c r="U69" s="362"/>
      <c r="V69" s="363"/>
      <c r="W69" s="364"/>
      <c r="Y69" s="360" t="s">
        <v>1385</v>
      </c>
      <c r="Z69" s="361"/>
      <c r="AA69" s="361"/>
      <c r="AB69" s="365">
        <f>INDEX('Baseline MFG Disapp'!$AD$4:$AD$302,MATCH($D$61,'Baseline MFG Disapp'!$A$4:$A$302,0))</f>
        <v>0</v>
      </c>
      <c r="AC69" s="362"/>
      <c r="AD69" s="362"/>
      <c r="AE69" s="363"/>
      <c r="AF69" s="364"/>
    </row>
    <row r="70" spans="1:32" s="18" customFormat="1" ht="14.25" x14ac:dyDescent="0.2">
      <c r="A70" s="115"/>
      <c r="C70" s="360"/>
      <c r="D70" s="361"/>
      <c r="E70" s="361"/>
      <c r="F70" s="362"/>
      <c r="G70" s="362"/>
      <c r="H70" s="362"/>
      <c r="I70" s="363"/>
      <c r="J70" s="364"/>
      <c r="K70" s="110"/>
      <c r="P70" s="360"/>
      <c r="Q70" s="361"/>
      <c r="R70" s="361"/>
      <c r="S70" s="362"/>
      <c r="T70" s="362"/>
      <c r="U70" s="362"/>
      <c r="V70" s="363"/>
      <c r="W70" s="364"/>
      <c r="Y70" s="360"/>
      <c r="Z70" s="361"/>
      <c r="AA70" s="361"/>
      <c r="AB70" s="362"/>
      <c r="AC70" s="362"/>
      <c r="AD70" s="362"/>
      <c r="AE70" s="363"/>
      <c r="AF70" s="364"/>
    </row>
    <row r="71" spans="1:32" s="18" customFormat="1" ht="14.25" x14ac:dyDescent="0.2">
      <c r="A71" s="115"/>
      <c r="C71" s="360"/>
      <c r="D71" s="361"/>
      <c r="E71" s="361"/>
      <c r="F71" s="362"/>
      <c r="G71" s="362"/>
      <c r="H71" s="362">
        <f>SUM(F67:F69)</f>
        <v>0</v>
      </c>
      <c r="I71" s="363"/>
      <c r="J71" s="364"/>
      <c r="K71" s="110"/>
      <c r="P71" s="360"/>
      <c r="Q71" s="361"/>
      <c r="R71" s="361"/>
      <c r="S71" s="362"/>
      <c r="T71" s="362"/>
      <c r="U71" s="362">
        <f>SUM(S67:S69)</f>
        <v>0</v>
      </c>
      <c r="V71" s="363"/>
      <c r="W71" s="364"/>
      <c r="Y71" s="360"/>
      <c r="Z71" s="361"/>
      <c r="AA71" s="361"/>
      <c r="AB71" s="362"/>
      <c r="AC71" s="362"/>
      <c r="AD71" s="362">
        <f>SUM(AB67:AB69)</f>
        <v>0</v>
      </c>
      <c r="AE71" s="363"/>
      <c r="AF71" s="364"/>
    </row>
    <row r="72" spans="1:32" s="18" customFormat="1" ht="14.25" x14ac:dyDescent="0.2">
      <c r="A72" s="115"/>
      <c r="C72" s="360"/>
      <c r="D72" s="361"/>
      <c r="E72" s="361"/>
      <c r="F72" s="362"/>
      <c r="G72" s="362"/>
      <c r="H72" s="362"/>
      <c r="I72" s="363"/>
      <c r="J72" s="364"/>
      <c r="K72" s="110"/>
      <c r="P72" s="360"/>
      <c r="Q72" s="361"/>
      <c r="R72" s="361"/>
      <c r="S72" s="362"/>
      <c r="T72" s="362"/>
      <c r="U72" s="362"/>
      <c r="V72" s="363"/>
      <c r="W72" s="364"/>
      <c r="Y72" s="360"/>
      <c r="Z72" s="361"/>
      <c r="AA72" s="361"/>
      <c r="AB72" s="362"/>
      <c r="AC72" s="362"/>
      <c r="AD72" s="362"/>
      <c r="AE72" s="363"/>
      <c r="AF72" s="364"/>
    </row>
    <row r="73" spans="1:32" s="18" customFormat="1" ht="14.25" x14ac:dyDescent="0.2">
      <c r="A73" s="115"/>
      <c r="C73" s="360" t="s">
        <v>1307</v>
      </c>
      <c r="D73" s="361"/>
      <c r="E73" s="361"/>
      <c r="F73" s="362"/>
      <c r="G73" s="362"/>
      <c r="H73" s="362">
        <f>H65-H71</f>
        <v>0</v>
      </c>
      <c r="I73" s="363"/>
      <c r="J73" s="364"/>
      <c r="K73" s="110"/>
      <c r="P73" s="360" t="s">
        <v>1311</v>
      </c>
      <c r="Q73" s="361"/>
      <c r="R73" s="361"/>
      <c r="S73" s="362"/>
      <c r="T73" s="362"/>
      <c r="U73" s="362">
        <f>U65-U71</f>
        <v>0</v>
      </c>
      <c r="V73" s="363"/>
      <c r="W73" s="364"/>
      <c r="Y73" s="360" t="s">
        <v>1381</v>
      </c>
      <c r="Z73" s="361"/>
      <c r="AA73" s="361"/>
      <c r="AB73" s="362"/>
      <c r="AC73" s="362"/>
      <c r="AD73" s="362">
        <f>AD65-AD71</f>
        <v>0</v>
      </c>
      <c r="AE73" s="363"/>
      <c r="AF73" s="364"/>
    </row>
    <row r="74" spans="1:32" s="18" customFormat="1" ht="14.25" x14ac:dyDescent="0.2">
      <c r="A74" s="115"/>
      <c r="C74" s="360"/>
      <c r="D74" s="361"/>
      <c r="E74" s="361"/>
      <c r="F74" s="362"/>
      <c r="G74" s="362"/>
      <c r="H74" s="362"/>
      <c r="I74" s="363"/>
      <c r="J74" s="364"/>
      <c r="K74" s="110"/>
      <c r="P74" s="360"/>
      <c r="Q74" s="361"/>
      <c r="R74" s="361"/>
      <c r="S74" s="362"/>
      <c r="T74" s="362"/>
      <c r="U74" s="362"/>
      <c r="V74" s="363"/>
      <c r="W74" s="364"/>
      <c r="Y74" s="360"/>
      <c r="Z74" s="361"/>
      <c r="AA74" s="361"/>
      <c r="AB74" s="362"/>
      <c r="AC74" s="362"/>
      <c r="AD74" s="362"/>
      <c r="AE74" s="363"/>
      <c r="AF74" s="364"/>
    </row>
    <row r="75" spans="1:32" s="18" customFormat="1" ht="14.25" x14ac:dyDescent="0.2">
      <c r="A75" s="115"/>
      <c r="C75" s="360" t="s">
        <v>63</v>
      </c>
      <c r="D75" s="361">
        <f>VLOOKUP($D$61,NOR!$A:$F,6,FALSE)</f>
        <v>0</v>
      </c>
      <c r="E75" s="361"/>
      <c r="F75" s="362"/>
      <c r="G75" s="362"/>
      <c r="H75" s="362"/>
      <c r="I75" s="363"/>
      <c r="J75" s="364"/>
      <c r="K75" s="110"/>
      <c r="P75" s="360" t="s">
        <v>65</v>
      </c>
      <c r="Q75" s="361">
        <f>D89</f>
        <v>0</v>
      </c>
      <c r="R75" s="361"/>
      <c r="S75" s="362"/>
      <c r="T75" s="362"/>
      <c r="U75" s="362"/>
      <c r="V75" s="363"/>
      <c r="W75" s="364"/>
      <c r="Y75" s="360" t="s">
        <v>1373</v>
      </c>
      <c r="Z75" s="361">
        <f>Q89</f>
        <v>0</v>
      </c>
      <c r="AA75" s="361"/>
      <c r="AB75" s="362"/>
      <c r="AC75" s="362"/>
      <c r="AD75" s="362"/>
      <c r="AE75" s="363"/>
      <c r="AF75" s="364"/>
    </row>
    <row r="76" spans="1:32" s="18" customFormat="1" ht="14.25" x14ac:dyDescent="0.2">
      <c r="A76" s="115"/>
      <c r="C76" s="360"/>
      <c r="D76" s="361"/>
      <c r="E76" s="361"/>
      <c r="F76" s="362"/>
      <c r="G76" s="362"/>
      <c r="H76" s="362"/>
      <c r="I76" s="363"/>
      <c r="J76" s="364"/>
      <c r="K76" s="110"/>
      <c r="P76" s="360"/>
      <c r="Q76" s="361"/>
      <c r="R76" s="361"/>
      <c r="S76" s="362"/>
      <c r="T76" s="362"/>
      <c r="U76" s="362"/>
      <c r="V76" s="363"/>
      <c r="W76" s="364"/>
      <c r="Y76" s="360"/>
      <c r="Z76" s="361"/>
      <c r="AA76" s="361"/>
      <c r="AB76" s="362"/>
      <c r="AC76" s="362"/>
      <c r="AD76" s="362"/>
      <c r="AE76" s="363"/>
      <c r="AF76" s="364"/>
    </row>
    <row r="77" spans="1:32" s="18" customFormat="1" ht="15" x14ac:dyDescent="0.25">
      <c r="A77" s="115"/>
      <c r="C77" s="360" t="s">
        <v>64</v>
      </c>
      <c r="D77" s="361"/>
      <c r="E77" s="361"/>
      <c r="F77" s="362"/>
      <c r="G77" s="362"/>
      <c r="H77" s="366">
        <f>IF(D75=0,0,H73/D75)</f>
        <v>0</v>
      </c>
      <c r="I77" s="367"/>
      <c r="J77" s="364"/>
      <c r="K77" s="110"/>
      <c r="P77" s="360" t="s">
        <v>514</v>
      </c>
      <c r="Q77" s="361"/>
      <c r="R77" s="361"/>
      <c r="S77" s="362"/>
      <c r="T77" s="362"/>
      <c r="U77" s="366">
        <f>IF(Q75=0,0,U73/Q75)</f>
        <v>0</v>
      </c>
      <c r="V77" s="367"/>
      <c r="W77" s="364"/>
      <c r="Y77" s="360" t="s">
        <v>1378</v>
      </c>
      <c r="Z77" s="361"/>
      <c r="AA77" s="361"/>
      <c r="AB77" s="362"/>
      <c r="AC77" s="362"/>
      <c r="AD77" s="366">
        <f>IF(Z75=0,0,AD73/Z75)</f>
        <v>0</v>
      </c>
      <c r="AE77" s="367"/>
      <c r="AF77" s="364"/>
    </row>
    <row r="78" spans="1:32" s="18" customFormat="1" ht="14.25" x14ac:dyDescent="0.2">
      <c r="A78" s="115"/>
      <c r="C78" s="368"/>
      <c r="D78" s="369"/>
      <c r="E78" s="369"/>
      <c r="F78" s="370"/>
      <c r="G78" s="370"/>
      <c r="H78" s="370"/>
      <c r="I78" s="370"/>
      <c r="J78" s="371"/>
      <c r="K78" s="110"/>
      <c r="P78" s="368"/>
      <c r="Q78" s="369"/>
      <c r="R78" s="369"/>
      <c r="S78" s="370"/>
      <c r="T78" s="370"/>
      <c r="U78" s="370"/>
      <c r="V78" s="370"/>
      <c r="W78" s="371"/>
      <c r="Y78" s="368"/>
      <c r="Z78" s="369"/>
      <c r="AA78" s="369"/>
      <c r="AB78" s="370"/>
      <c r="AC78" s="370"/>
      <c r="AD78" s="370"/>
      <c r="AE78" s="370"/>
      <c r="AF78" s="371"/>
    </row>
    <row r="79" spans="1:32" s="18" customFormat="1" ht="14.25" x14ac:dyDescent="0.2">
      <c r="A79" s="115"/>
      <c r="C79" s="355"/>
      <c r="D79" s="372"/>
      <c r="E79" s="372"/>
      <c r="F79" s="358"/>
      <c r="G79" s="358"/>
      <c r="H79" s="358"/>
      <c r="I79" s="358"/>
      <c r="J79" s="359"/>
      <c r="K79" s="110"/>
      <c r="P79" s="355"/>
      <c r="Q79" s="372"/>
      <c r="R79" s="372"/>
      <c r="S79" s="358"/>
      <c r="T79" s="358"/>
      <c r="U79" s="358"/>
      <c r="V79" s="358"/>
      <c r="W79" s="359"/>
      <c r="Y79" s="355"/>
      <c r="Z79" s="372"/>
      <c r="AA79" s="372"/>
      <c r="AB79" s="358"/>
      <c r="AC79" s="358"/>
      <c r="AD79" s="358"/>
      <c r="AE79" s="358"/>
      <c r="AF79" s="359"/>
    </row>
    <row r="80" spans="1:32" s="18" customFormat="1" ht="14.25" x14ac:dyDescent="0.2">
      <c r="A80" s="115"/>
      <c r="C80" s="360" t="s">
        <v>1308</v>
      </c>
      <c r="D80" s="361"/>
      <c r="E80" s="361"/>
      <c r="F80" s="362"/>
      <c r="G80" s="362"/>
      <c r="H80" s="362">
        <f>INDEX('Baseline MFG Disapp'!$AS$4:$AS$302,MATCH($D$61,'Baseline MFG Disapp'!$A$4:$A$302,0))</f>
        <v>0</v>
      </c>
      <c r="I80" s="363"/>
      <c r="J80" s="364"/>
      <c r="K80" s="110"/>
      <c r="P80" s="360" t="s">
        <v>1386</v>
      </c>
      <c r="Q80" s="361"/>
      <c r="R80" s="361"/>
      <c r="S80" s="362"/>
      <c r="T80" s="362"/>
      <c r="U80" s="362">
        <f>W41</f>
        <v>0</v>
      </c>
      <c r="V80" s="363"/>
      <c r="W80" s="364"/>
      <c r="Y80" s="360" t="s">
        <v>1387</v>
      </c>
      <c r="Z80" s="361"/>
      <c r="AA80" s="361"/>
      <c r="AB80" s="362"/>
      <c r="AC80" s="362"/>
      <c r="AD80" s="362">
        <f>AF41</f>
        <v>0</v>
      </c>
      <c r="AE80" s="363"/>
      <c r="AF80" s="364"/>
    </row>
    <row r="81" spans="1:32" s="18" customFormat="1" ht="14.25" x14ac:dyDescent="0.2">
      <c r="A81" s="115"/>
      <c r="C81" s="360"/>
      <c r="D81" s="361"/>
      <c r="E81" s="361"/>
      <c r="F81" s="362"/>
      <c r="G81" s="362"/>
      <c r="H81" s="362"/>
      <c r="I81" s="363"/>
      <c r="J81" s="364"/>
      <c r="K81" s="110"/>
      <c r="P81" s="360"/>
      <c r="Q81" s="361"/>
      <c r="R81" s="361"/>
      <c r="S81" s="362"/>
      <c r="T81" s="362"/>
      <c r="U81" s="362"/>
      <c r="V81" s="363"/>
      <c r="W81" s="364"/>
      <c r="Y81" s="360"/>
      <c r="Z81" s="361"/>
      <c r="AA81" s="361"/>
      <c r="AB81" s="362"/>
      <c r="AC81" s="362"/>
      <c r="AD81" s="362"/>
      <c r="AE81" s="363"/>
      <c r="AF81" s="364"/>
    </row>
    <row r="82" spans="1:32" s="18" customFormat="1" ht="14.25" x14ac:dyDescent="0.2">
      <c r="A82" s="115"/>
      <c r="C82" s="360" t="s">
        <v>1309</v>
      </c>
      <c r="D82" s="361"/>
      <c r="E82" s="361"/>
      <c r="F82" s="362">
        <f>IF(ISERROR(VLOOKUP($D$61,'Rates 16-17'!$C:$P,14)),0,(VLOOKUP($D$61,'Rates 16-17'!$C:$P,14)))</f>
        <v>0</v>
      </c>
      <c r="G82" s="362"/>
      <c r="H82" s="362"/>
      <c r="I82" s="363"/>
      <c r="J82" s="364"/>
      <c r="K82" s="110"/>
      <c r="P82" s="360" t="s">
        <v>1383</v>
      </c>
      <c r="Q82" s="361"/>
      <c r="R82" s="361"/>
      <c r="S82" s="362">
        <f>IF(ISERROR(VLOOKUP($D$61,'Rates 16-17'!$C:$P,14)),0,(VLOOKUP($D$61,'Rates 16-17'!$C:$P,14)))</f>
        <v>0</v>
      </c>
      <c r="T82" s="362"/>
      <c r="U82" s="362"/>
      <c r="V82" s="363"/>
      <c r="W82" s="364"/>
      <c r="Y82" s="360" t="s">
        <v>1399</v>
      </c>
      <c r="Z82" s="361"/>
      <c r="AA82" s="361"/>
      <c r="AB82" s="362">
        <f>IF(ISERROR(VLOOKUP($D$61,'Rates 16-17'!$C:$P,14)),0,(VLOOKUP($D$61,'Rates 16-17'!$C:$P,14)))</f>
        <v>0</v>
      </c>
      <c r="AC82" s="362"/>
      <c r="AD82" s="362"/>
      <c r="AE82" s="363"/>
      <c r="AF82" s="364"/>
    </row>
    <row r="83" spans="1:32" s="18" customFormat="1" ht="14.25" x14ac:dyDescent="0.2">
      <c r="A83" s="115"/>
      <c r="C83" s="360" t="s">
        <v>1305</v>
      </c>
      <c r="D83" s="361"/>
      <c r="E83" s="361"/>
      <c r="F83" s="362">
        <f>INDEX('Baseline MFG Disapp'!$AC$4:$AC$302,MATCH($D$61,'Baseline MFG Disapp'!$A$4:$A$302,0))</f>
        <v>0</v>
      </c>
      <c r="G83" s="362"/>
      <c r="H83" s="362"/>
      <c r="I83" s="363"/>
      <c r="J83" s="364"/>
      <c r="K83" s="110"/>
      <c r="P83" s="360" t="s">
        <v>1376</v>
      </c>
      <c r="Q83" s="361"/>
      <c r="R83" s="361"/>
      <c r="S83" s="362">
        <f>INDEX('Baseline MFG Disapp'!$AC$4:$AC$302,MATCH($D$61,'Baseline MFG Disapp'!$A$4:$A$302,0))</f>
        <v>0</v>
      </c>
      <c r="T83" s="362"/>
      <c r="U83" s="362"/>
      <c r="V83" s="363"/>
      <c r="W83" s="364"/>
      <c r="Y83" s="360" t="s">
        <v>1384</v>
      </c>
      <c r="Z83" s="361"/>
      <c r="AA83" s="361"/>
      <c r="AB83" s="362">
        <f>INDEX('Baseline MFG Disapp'!$AC$4:$AC$302,MATCH($D$61,'Baseline MFG Disapp'!$A$4:$A$302,0))</f>
        <v>0</v>
      </c>
      <c r="AC83" s="362"/>
      <c r="AD83" s="362"/>
      <c r="AE83" s="363"/>
      <c r="AF83" s="364"/>
    </row>
    <row r="84" spans="1:32" s="18" customFormat="1" ht="14.25" x14ac:dyDescent="0.2">
      <c r="A84" s="115"/>
      <c r="C84" s="360" t="s">
        <v>1310</v>
      </c>
      <c r="D84" s="361"/>
      <c r="E84" s="373"/>
      <c r="F84" s="362">
        <f>INDEX('Baseline MFG Disapp'!$AD$4:$AD$302,MATCH($D$61,'Baseline MFG Disapp'!$A$4:$A$302,0))</f>
        <v>0</v>
      </c>
      <c r="G84" s="362"/>
      <c r="H84" s="362"/>
      <c r="I84" s="363"/>
      <c r="J84" s="364"/>
      <c r="K84" s="110"/>
      <c r="P84" s="360" t="s">
        <v>1388</v>
      </c>
      <c r="Q84" s="361"/>
      <c r="R84" s="373"/>
      <c r="S84" s="362">
        <f>INDEX('Baseline MFG Disapp'!$AD$4:$AD$302,MATCH($D$61,'Baseline MFG Disapp'!$A$4:$A$302,0))</f>
        <v>0</v>
      </c>
      <c r="T84" s="362"/>
      <c r="U84" s="362"/>
      <c r="V84" s="363"/>
      <c r="W84" s="364"/>
      <c r="Y84" s="360" t="s">
        <v>1400</v>
      </c>
      <c r="Z84" s="361"/>
      <c r="AA84" s="373"/>
      <c r="AB84" s="362">
        <f>INDEX('Baseline MFG Disapp'!$AD$4:$AD$302,MATCH($D$61,'Baseline MFG Disapp'!$A$4:$A$302,0))</f>
        <v>0</v>
      </c>
      <c r="AC84" s="362"/>
      <c r="AD84" s="362"/>
      <c r="AE84" s="363"/>
      <c r="AF84" s="364"/>
    </row>
    <row r="85" spans="1:32" s="18" customFormat="1" ht="14.25" x14ac:dyDescent="0.2">
      <c r="A85" s="115"/>
      <c r="C85" s="360"/>
      <c r="D85" s="361"/>
      <c r="E85" s="361"/>
      <c r="F85" s="362"/>
      <c r="G85" s="362"/>
      <c r="H85" s="362">
        <f>F83+F82+F84</f>
        <v>0</v>
      </c>
      <c r="I85" s="363"/>
      <c r="J85" s="364"/>
      <c r="K85" s="110"/>
      <c r="P85" s="360"/>
      <c r="Q85" s="361"/>
      <c r="R85" s="361"/>
      <c r="S85" s="362"/>
      <c r="T85" s="362"/>
      <c r="U85" s="362">
        <f>S83+S82+S84</f>
        <v>0</v>
      </c>
      <c r="V85" s="363"/>
      <c r="W85" s="364"/>
      <c r="Y85" s="360"/>
      <c r="Z85" s="361"/>
      <c r="AA85" s="361"/>
      <c r="AB85" s="362"/>
      <c r="AC85" s="362"/>
      <c r="AD85" s="362">
        <f>AB83+AB82+AB84</f>
        <v>0</v>
      </c>
      <c r="AE85" s="363"/>
      <c r="AF85" s="364"/>
    </row>
    <row r="86" spans="1:32" s="18" customFormat="1" ht="14.25" x14ac:dyDescent="0.2">
      <c r="A86" s="115"/>
      <c r="C86" s="360"/>
      <c r="D86" s="361"/>
      <c r="E86" s="361"/>
      <c r="F86" s="362"/>
      <c r="G86" s="362"/>
      <c r="H86" s="362"/>
      <c r="I86" s="363"/>
      <c r="J86" s="364"/>
      <c r="K86" s="110"/>
      <c r="P86" s="360"/>
      <c r="Q86" s="361"/>
      <c r="R86" s="361"/>
      <c r="S86" s="362"/>
      <c r="T86" s="362"/>
      <c r="U86" s="362"/>
      <c r="V86" s="363"/>
      <c r="W86" s="364"/>
      <c r="Y86" s="360"/>
      <c r="Z86" s="361"/>
      <c r="AA86" s="361"/>
      <c r="AB86" s="362"/>
      <c r="AC86" s="362"/>
      <c r="AD86" s="362"/>
      <c r="AE86" s="363"/>
      <c r="AF86" s="364"/>
    </row>
    <row r="87" spans="1:32" s="18" customFormat="1" ht="14.25" x14ac:dyDescent="0.2">
      <c r="A87" s="115"/>
      <c r="C87" s="360" t="s">
        <v>1311</v>
      </c>
      <c r="D87" s="361"/>
      <c r="E87" s="361"/>
      <c r="F87" s="362"/>
      <c r="G87" s="362"/>
      <c r="H87" s="362">
        <f>H80-H85</f>
        <v>0</v>
      </c>
      <c r="I87" s="363"/>
      <c r="J87" s="364"/>
      <c r="K87" s="110"/>
      <c r="P87" s="360" t="s">
        <v>1381</v>
      </c>
      <c r="Q87" s="361"/>
      <c r="R87" s="361"/>
      <c r="S87" s="362"/>
      <c r="T87" s="362"/>
      <c r="U87" s="362">
        <f>U80-U85</f>
        <v>0</v>
      </c>
      <c r="V87" s="363"/>
      <c r="W87" s="364"/>
      <c r="Y87" s="360" t="s">
        <v>1389</v>
      </c>
      <c r="Z87" s="361"/>
      <c r="AA87" s="361"/>
      <c r="AB87" s="362"/>
      <c r="AC87" s="362"/>
      <c r="AD87" s="362">
        <f>AD80-AD85</f>
        <v>0</v>
      </c>
      <c r="AE87" s="363"/>
      <c r="AF87" s="364"/>
    </row>
    <row r="88" spans="1:32" s="18" customFormat="1" ht="14.25" x14ac:dyDescent="0.2">
      <c r="A88" s="115"/>
      <c r="C88" s="360"/>
      <c r="D88" s="361"/>
      <c r="E88" s="361"/>
      <c r="F88" s="362"/>
      <c r="G88" s="362"/>
      <c r="H88" s="362"/>
      <c r="I88" s="363"/>
      <c r="J88" s="364"/>
      <c r="K88" s="110"/>
      <c r="P88" s="360"/>
      <c r="Q88" s="361"/>
      <c r="R88" s="361"/>
      <c r="S88" s="362"/>
      <c r="T88" s="362"/>
      <c r="U88" s="362"/>
      <c r="V88" s="363"/>
      <c r="W88" s="364"/>
      <c r="Y88" s="360"/>
      <c r="Z88" s="361"/>
      <c r="AA88" s="361"/>
      <c r="AB88" s="362"/>
      <c r="AC88" s="362"/>
      <c r="AD88" s="362"/>
      <c r="AE88" s="363"/>
      <c r="AF88" s="364"/>
    </row>
    <row r="89" spans="1:32" s="18" customFormat="1" ht="14.25" x14ac:dyDescent="0.2">
      <c r="A89" s="115"/>
      <c r="C89" s="360" t="s">
        <v>65</v>
      </c>
      <c r="D89" s="361">
        <f>VLOOKUP($D$61,NOR!$A:$F,5,FALSE)</f>
        <v>0</v>
      </c>
      <c r="E89" s="361"/>
      <c r="F89" s="362"/>
      <c r="G89" s="362"/>
      <c r="H89" s="362"/>
      <c r="I89" s="363"/>
      <c r="J89" s="364"/>
      <c r="K89" s="110"/>
      <c r="P89" s="360" t="s">
        <v>1373</v>
      </c>
      <c r="Q89" s="361">
        <f>SUM(T12:U14)</f>
        <v>0</v>
      </c>
      <c r="R89" s="361"/>
      <c r="S89" s="362"/>
      <c r="T89" s="362"/>
      <c r="U89" s="362"/>
      <c r="V89" s="363"/>
      <c r="W89" s="364"/>
      <c r="Y89" s="360" t="s">
        <v>1374</v>
      </c>
      <c r="Z89" s="361">
        <f>SUM(AC12:AD14)</f>
        <v>0</v>
      </c>
      <c r="AA89" s="361"/>
      <c r="AB89" s="362"/>
      <c r="AC89" s="362"/>
      <c r="AD89" s="362"/>
      <c r="AE89" s="363"/>
      <c r="AF89" s="364"/>
    </row>
    <row r="90" spans="1:32" s="18" customFormat="1" ht="14.25" x14ac:dyDescent="0.2">
      <c r="A90" s="115"/>
      <c r="C90" s="360"/>
      <c r="D90" s="374"/>
      <c r="E90" s="374"/>
      <c r="F90" s="354"/>
      <c r="G90" s="354"/>
      <c r="H90" s="354"/>
      <c r="I90" s="363"/>
      <c r="J90" s="364"/>
      <c r="K90" s="110"/>
      <c r="P90" s="360"/>
      <c r="Q90" s="374"/>
      <c r="R90" s="374"/>
      <c r="S90" s="354"/>
      <c r="T90" s="354"/>
      <c r="U90" s="354"/>
      <c r="V90" s="363"/>
      <c r="W90" s="364"/>
      <c r="Y90" s="360"/>
      <c r="Z90" s="374"/>
      <c r="AA90" s="374"/>
      <c r="AB90" s="354"/>
      <c r="AC90" s="354"/>
      <c r="AD90" s="354"/>
      <c r="AE90" s="363"/>
      <c r="AF90" s="364"/>
    </row>
    <row r="91" spans="1:32" s="18" customFormat="1" ht="15" x14ac:dyDescent="0.25">
      <c r="A91" s="115"/>
      <c r="C91" s="360" t="s">
        <v>514</v>
      </c>
      <c r="D91" s="374"/>
      <c r="E91" s="374"/>
      <c r="F91" s="354"/>
      <c r="G91" s="354"/>
      <c r="H91" s="366">
        <f>IF(D89=0,0,H87/D89)</f>
        <v>0</v>
      </c>
      <c r="I91" s="367"/>
      <c r="J91" s="364"/>
      <c r="K91" s="110"/>
      <c r="P91" s="360" t="s">
        <v>1378</v>
      </c>
      <c r="Q91" s="374"/>
      <c r="R91" s="374"/>
      <c r="S91" s="354"/>
      <c r="T91" s="354"/>
      <c r="U91" s="366">
        <f>IF(Q89=0,0,U87/Q89)</f>
        <v>0</v>
      </c>
      <c r="V91" s="367"/>
      <c r="W91" s="364"/>
      <c r="Y91" s="360" t="s">
        <v>1390</v>
      </c>
      <c r="Z91" s="374"/>
      <c r="AA91" s="374"/>
      <c r="AB91" s="354"/>
      <c r="AC91" s="354"/>
      <c r="AD91" s="366">
        <f>IF(Z89=0,0,AD87/Z89)</f>
        <v>0</v>
      </c>
      <c r="AE91" s="367"/>
      <c r="AF91" s="364"/>
    </row>
    <row r="92" spans="1:32" s="18" customFormat="1" ht="14.25" x14ac:dyDescent="0.2">
      <c r="A92" s="115"/>
      <c r="C92" s="360"/>
      <c r="D92" s="374"/>
      <c r="E92" s="374"/>
      <c r="F92" s="354"/>
      <c r="G92" s="354"/>
      <c r="H92" s="354"/>
      <c r="I92" s="363"/>
      <c r="J92" s="364"/>
      <c r="K92" s="110"/>
      <c r="P92" s="360"/>
      <c r="Q92" s="374"/>
      <c r="R92" s="374"/>
      <c r="S92" s="354"/>
      <c r="T92" s="354"/>
      <c r="U92" s="354"/>
      <c r="V92" s="363"/>
      <c r="W92" s="364"/>
      <c r="X92" s="5"/>
      <c r="Y92" s="360"/>
      <c r="Z92" s="374"/>
      <c r="AA92" s="374"/>
      <c r="AB92" s="354"/>
      <c r="AC92" s="354"/>
      <c r="AD92" s="354"/>
      <c r="AE92" s="363"/>
      <c r="AF92" s="364"/>
    </row>
    <row r="93" spans="1:32" s="18" customFormat="1" ht="14.25" x14ac:dyDescent="0.2">
      <c r="A93" s="115"/>
      <c r="C93" s="360"/>
      <c r="D93" s="374"/>
      <c r="E93" s="374"/>
      <c r="F93" s="354"/>
      <c r="G93" s="354"/>
      <c r="H93" s="354"/>
      <c r="I93" s="363"/>
      <c r="J93" s="364"/>
      <c r="K93" s="110"/>
      <c r="P93" s="360"/>
      <c r="Q93" s="374"/>
      <c r="R93" s="374"/>
      <c r="S93" s="354"/>
      <c r="T93" s="354"/>
      <c r="U93" s="354"/>
      <c r="V93" s="363"/>
      <c r="W93" s="364"/>
      <c r="X93" s="5"/>
      <c r="Y93" s="360"/>
      <c r="Z93" s="374"/>
      <c r="AA93" s="374"/>
      <c r="AB93" s="354"/>
      <c r="AC93" s="354"/>
      <c r="AD93" s="354"/>
      <c r="AE93" s="363"/>
      <c r="AF93" s="364"/>
    </row>
    <row r="94" spans="1:32" s="5" customFormat="1" ht="15" x14ac:dyDescent="0.25">
      <c r="A94" s="116"/>
      <c r="C94" s="360" t="s">
        <v>1312</v>
      </c>
      <c r="D94" s="375" t="str">
        <f>IF(F94&lt;-1.5%,"MFG APPLIED",IF(F94&gt;0.55%,"CAPPING APPLIED","NO MFG OR CAPPING"))</f>
        <v>NO MFG OR CAPPING</v>
      </c>
      <c r="E94" s="374"/>
      <c r="F94" s="376">
        <f>IF(D89=0,0,SUM(H91-H77)/H77)</f>
        <v>0</v>
      </c>
      <c r="G94" s="354"/>
      <c r="H94" s="352"/>
      <c r="I94" s="363"/>
      <c r="J94" s="364"/>
      <c r="K94" s="110"/>
      <c r="P94" s="360" t="s">
        <v>1312</v>
      </c>
      <c r="Q94" s="375" t="str">
        <f>IF(S94&lt;-1.5%,"MFG APPLIED",IF(S94&gt;0.55%,"CAPPING APPLIED","NO MFG OR CAPPING"))</f>
        <v>NO MFG OR CAPPING</v>
      </c>
      <c r="R94" s="374"/>
      <c r="S94" s="376">
        <f>IF(Q89=0,0,SUM(U91-U77)/U77)</f>
        <v>0</v>
      </c>
      <c r="T94" s="354"/>
      <c r="U94" s="352"/>
      <c r="V94" s="363"/>
      <c r="W94" s="364"/>
      <c r="Y94" s="360" t="s">
        <v>1312</v>
      </c>
      <c r="Z94" s="375" t="str">
        <f>IF(AB94&lt;-1.5%,"MFG APPLIED",IF(AB94&gt;0.55%,"CAPPING APPLIED","NO MFG OR CAPPING"))</f>
        <v>NO MFG OR CAPPING</v>
      </c>
      <c r="AA94" s="374"/>
      <c r="AB94" s="376">
        <f>IF(Z89=0,0,SUM(AD91-AD77)/AD77)</f>
        <v>0</v>
      </c>
      <c r="AC94" s="354"/>
      <c r="AD94" s="352"/>
      <c r="AE94" s="363"/>
      <c r="AF94" s="364"/>
    </row>
    <row r="95" spans="1:32" s="5" customFormat="1" ht="14.25" x14ac:dyDescent="0.2">
      <c r="A95" s="116"/>
      <c r="C95" s="360"/>
      <c r="D95" s="374"/>
      <c r="E95" s="374"/>
      <c r="F95" s="377"/>
      <c r="G95" s="354"/>
      <c r="H95" s="354"/>
      <c r="I95" s="363"/>
      <c r="J95" s="364"/>
      <c r="K95" s="110"/>
      <c r="P95" s="360"/>
      <c r="Q95" s="374"/>
      <c r="R95" s="374"/>
      <c r="S95" s="377"/>
      <c r="T95" s="354"/>
      <c r="U95" s="354"/>
      <c r="V95" s="363"/>
      <c r="W95" s="364"/>
      <c r="Y95" s="360"/>
      <c r="Z95" s="374"/>
      <c r="AA95" s="374"/>
      <c r="AB95" s="377"/>
      <c r="AC95" s="354"/>
      <c r="AD95" s="354"/>
      <c r="AE95" s="363"/>
      <c r="AF95" s="364"/>
    </row>
    <row r="96" spans="1:32" s="5" customFormat="1" ht="14.25" x14ac:dyDescent="0.2">
      <c r="A96" s="116"/>
      <c r="C96" s="360" t="s">
        <v>1313</v>
      </c>
      <c r="D96" s="374"/>
      <c r="E96" s="374"/>
      <c r="F96" s="378">
        <f>'Baselines MFG'!AC10</f>
        <v>-1.4999999999999999E-2</v>
      </c>
      <c r="G96" s="354"/>
      <c r="H96" s="354"/>
      <c r="I96" s="363"/>
      <c r="J96" s="364"/>
      <c r="K96" s="110"/>
      <c r="P96" s="360" t="s">
        <v>1313</v>
      </c>
      <c r="Q96" s="374"/>
      <c r="R96" s="374"/>
      <c r="S96" s="378">
        <f>F96</f>
        <v>-1.4999999999999999E-2</v>
      </c>
      <c r="T96" s="354"/>
      <c r="U96" s="354"/>
      <c r="V96" s="363"/>
      <c r="W96" s="364"/>
      <c r="Y96" s="360" t="s">
        <v>1313</v>
      </c>
      <c r="Z96" s="374"/>
      <c r="AA96" s="374"/>
      <c r="AB96" s="378">
        <f>S96</f>
        <v>-1.4999999999999999E-2</v>
      </c>
      <c r="AC96" s="354"/>
      <c r="AD96" s="354"/>
      <c r="AE96" s="363"/>
      <c r="AF96" s="364"/>
    </row>
    <row r="97" spans="1:32" s="5" customFormat="1" ht="14.25" x14ac:dyDescent="0.2">
      <c r="A97" s="116"/>
      <c r="C97" s="360" t="s">
        <v>1314</v>
      </c>
      <c r="D97" s="374"/>
      <c r="E97" s="374"/>
      <c r="F97" s="379">
        <v>5.4999999999999997E-3</v>
      </c>
      <c r="G97" s="354"/>
      <c r="H97" s="354"/>
      <c r="I97" s="363"/>
      <c r="J97" s="364"/>
      <c r="K97" s="110"/>
      <c r="P97" s="360" t="s">
        <v>1314</v>
      </c>
      <c r="Q97" s="374"/>
      <c r="R97" s="374"/>
      <c r="S97" s="379">
        <f>'Data Input'!C13</f>
        <v>5.4999999999999997E-3</v>
      </c>
      <c r="T97" s="354"/>
      <c r="U97" s="354"/>
      <c r="V97" s="363"/>
      <c r="W97" s="364"/>
      <c r="Y97" s="360" t="s">
        <v>1314</v>
      </c>
      <c r="Z97" s="374"/>
      <c r="AA97" s="374"/>
      <c r="AB97" s="379">
        <f>'Data Input'!D13</f>
        <v>5.4999999999999997E-3</v>
      </c>
      <c r="AC97" s="354"/>
      <c r="AD97" s="354"/>
      <c r="AE97" s="363"/>
      <c r="AF97" s="364"/>
    </row>
    <row r="98" spans="1:32" s="5" customFormat="1" ht="14.25" x14ac:dyDescent="0.2">
      <c r="A98" s="116"/>
      <c r="C98" s="360"/>
      <c r="D98" s="374"/>
      <c r="E98" s="374"/>
      <c r="F98" s="377"/>
      <c r="G98" s="354"/>
      <c r="H98" s="354"/>
      <c r="I98" s="363"/>
      <c r="J98" s="364"/>
      <c r="K98" s="111"/>
      <c r="P98" s="360"/>
      <c r="Q98" s="374"/>
      <c r="R98" s="374"/>
      <c r="S98" s="377"/>
      <c r="T98" s="354"/>
      <c r="U98" s="354"/>
      <c r="V98" s="363"/>
      <c r="W98" s="364"/>
      <c r="Y98" s="360"/>
      <c r="Z98" s="374"/>
      <c r="AA98" s="374"/>
      <c r="AB98" s="377"/>
      <c r="AC98" s="354"/>
      <c r="AD98" s="354"/>
      <c r="AE98" s="363"/>
      <c r="AF98" s="364"/>
    </row>
    <row r="99" spans="1:32" s="5" customFormat="1" ht="14.25" x14ac:dyDescent="0.2">
      <c r="A99" s="116"/>
      <c r="C99" s="360" t="s">
        <v>1405</v>
      </c>
      <c r="D99" s="457"/>
      <c r="E99" s="457"/>
      <c r="F99" s="378">
        <f>IF(AND(F94&lt;0,F94&lt;-1.5%),F94-F96,0)*-1</f>
        <v>0</v>
      </c>
      <c r="G99" s="458"/>
      <c r="H99" s="354"/>
      <c r="I99" s="363"/>
      <c r="J99" s="364"/>
      <c r="K99" s="110"/>
      <c r="P99" s="360" t="s">
        <v>1405</v>
      </c>
      <c r="Q99" s="374"/>
      <c r="R99" s="374"/>
      <c r="S99" s="378">
        <f>IF(AND(S94&lt;0,S94&lt;-1.5%),S94-S96,0)*-1</f>
        <v>0</v>
      </c>
      <c r="T99" s="354"/>
      <c r="U99" s="354"/>
      <c r="V99" s="363"/>
      <c r="W99" s="364"/>
      <c r="Y99" s="360" t="s">
        <v>1405</v>
      </c>
      <c r="Z99" s="374"/>
      <c r="AA99" s="374"/>
      <c r="AB99" s="378">
        <f>IF(AND(AB94&lt;0,AB94&lt;-1.5%),AB94-AB96,0)*-1</f>
        <v>0</v>
      </c>
      <c r="AC99" s="354"/>
      <c r="AD99" s="354"/>
      <c r="AE99" s="363"/>
      <c r="AF99" s="364"/>
    </row>
    <row r="100" spans="1:32" s="5" customFormat="1" ht="14.25" x14ac:dyDescent="0.2">
      <c r="A100" s="116"/>
      <c r="C100" s="360" t="s">
        <v>1406</v>
      </c>
      <c r="D100" s="457"/>
      <c r="E100" s="457"/>
      <c r="F100" s="379">
        <f>IF(AND(F94&gt;0,F94&gt;F97),F94-F97,0)*-1</f>
        <v>0</v>
      </c>
      <c r="G100" s="458"/>
      <c r="H100" s="354"/>
      <c r="I100" s="363"/>
      <c r="J100" s="364"/>
      <c r="K100" s="110"/>
      <c r="P100" s="360" t="s">
        <v>1406</v>
      </c>
      <c r="Q100" s="374"/>
      <c r="R100" s="374"/>
      <c r="S100" s="379">
        <f>IF(AND(S94&gt;0,S94&gt;S97),S94-S97,0)*-1</f>
        <v>0</v>
      </c>
      <c r="T100" s="354"/>
      <c r="U100" s="354"/>
      <c r="V100" s="363"/>
      <c r="W100" s="364"/>
      <c r="X100"/>
      <c r="Y100" s="360" t="s">
        <v>1406</v>
      </c>
      <c r="Z100" s="374"/>
      <c r="AA100" s="374"/>
      <c r="AB100" s="379">
        <f>IF(AND(AB94&gt;0,AB94&gt;AB97),AB94-AB97,0)*-1</f>
        <v>0</v>
      </c>
      <c r="AC100" s="354"/>
      <c r="AD100" s="354"/>
      <c r="AE100" s="363"/>
      <c r="AF100" s="364"/>
    </row>
    <row r="101" spans="1:32" s="5" customFormat="1" ht="14.25" x14ac:dyDescent="0.2">
      <c r="A101" s="116"/>
      <c r="C101" s="360"/>
      <c r="D101" s="374"/>
      <c r="E101" s="374"/>
      <c r="F101" s="363"/>
      <c r="G101" s="363"/>
      <c r="H101" s="363"/>
      <c r="I101" s="363"/>
      <c r="J101" s="364"/>
      <c r="K101" s="110"/>
      <c r="P101" s="360"/>
      <c r="Q101" s="374"/>
      <c r="R101" s="374"/>
      <c r="S101" s="363"/>
      <c r="T101" s="363"/>
      <c r="U101" s="363"/>
      <c r="V101" s="363"/>
      <c r="W101" s="364"/>
      <c r="X101"/>
      <c r="Y101" s="360"/>
      <c r="Z101" s="374"/>
      <c r="AA101" s="374"/>
      <c r="AB101" s="363"/>
      <c r="AC101" s="363"/>
      <c r="AD101" s="363"/>
      <c r="AE101" s="363"/>
      <c r="AF101" s="364"/>
    </row>
    <row r="102" spans="1:32" ht="14.25" x14ac:dyDescent="0.2">
      <c r="A102" s="113"/>
      <c r="C102" s="360"/>
      <c r="D102" s="374"/>
      <c r="E102" s="374"/>
      <c r="F102" s="363"/>
      <c r="G102" s="363"/>
      <c r="H102" s="363"/>
      <c r="I102" s="363"/>
      <c r="J102" s="364"/>
      <c r="K102" s="110"/>
      <c r="P102" s="360"/>
      <c r="Q102" s="374"/>
      <c r="R102" s="374"/>
      <c r="S102" s="363"/>
      <c r="T102" s="363"/>
      <c r="U102" s="363"/>
      <c r="V102" s="363"/>
      <c r="W102" s="364"/>
      <c r="Y102" s="360"/>
      <c r="Z102" s="374"/>
      <c r="AA102" s="374"/>
      <c r="AB102" s="363"/>
      <c r="AC102" s="363"/>
      <c r="AD102" s="363"/>
      <c r="AE102" s="363"/>
      <c r="AF102" s="364"/>
    </row>
    <row r="103" spans="1:32" ht="14.25" x14ac:dyDescent="0.2">
      <c r="A103" s="113"/>
      <c r="C103" s="360" t="s">
        <v>59</v>
      </c>
      <c r="D103" s="374" t="s">
        <v>513</v>
      </c>
      <c r="E103" s="374"/>
      <c r="F103" s="363"/>
      <c r="G103" s="363"/>
      <c r="H103" s="363"/>
      <c r="I103" s="363"/>
      <c r="J103" s="364"/>
      <c r="K103" s="110"/>
      <c r="P103" s="360" t="s">
        <v>59</v>
      </c>
      <c r="Q103" s="374" t="s">
        <v>1379</v>
      </c>
      <c r="R103" s="374"/>
      <c r="S103" s="363"/>
      <c r="T103" s="363"/>
      <c r="U103" s="363"/>
      <c r="V103" s="363"/>
      <c r="W103" s="364"/>
      <c r="Y103" s="360" t="s">
        <v>59</v>
      </c>
      <c r="Z103" s="374" t="s">
        <v>1391</v>
      </c>
      <c r="AA103" s="374"/>
      <c r="AB103" s="363"/>
      <c r="AC103" s="363"/>
      <c r="AD103" s="363"/>
      <c r="AE103" s="363"/>
      <c r="AF103" s="364"/>
    </row>
    <row r="104" spans="1:32" ht="14.25" x14ac:dyDescent="0.2">
      <c r="A104" s="113"/>
      <c r="C104" s="360"/>
      <c r="D104" s="374"/>
      <c r="E104" s="374"/>
      <c r="F104" s="363"/>
      <c r="G104" s="363"/>
      <c r="H104" s="363"/>
      <c r="I104" s="363"/>
      <c r="J104" s="364"/>
      <c r="K104" s="110"/>
      <c r="P104" s="360"/>
      <c r="Q104" s="374"/>
      <c r="R104" s="374"/>
      <c r="S104" s="363"/>
      <c r="T104" s="363"/>
      <c r="U104" s="363"/>
      <c r="V104" s="363"/>
      <c r="W104" s="364"/>
      <c r="Y104" s="360"/>
      <c r="Z104" s="374"/>
      <c r="AA104" s="374"/>
      <c r="AB104" s="363"/>
      <c r="AC104" s="363"/>
      <c r="AD104" s="363"/>
      <c r="AE104" s="363"/>
      <c r="AF104" s="364"/>
    </row>
    <row r="105" spans="1:32" ht="14.25" x14ac:dyDescent="0.2">
      <c r="A105" s="113"/>
      <c r="C105" s="360" t="str">
        <f>IF(J105&lt;0,"MFG Capping £'s","MFG Value")</f>
        <v>MFG Value</v>
      </c>
      <c r="D105" s="361">
        <f>D89</f>
        <v>0</v>
      </c>
      <c r="E105" s="362" t="s">
        <v>1315</v>
      </c>
      <c r="F105" s="380">
        <f>F100</f>
        <v>0</v>
      </c>
      <c r="G105" s="362" t="s">
        <v>1315</v>
      </c>
      <c r="H105" s="361">
        <f>H77</f>
        <v>0</v>
      </c>
      <c r="I105" s="381" t="s">
        <v>62</v>
      </c>
      <c r="J105" s="382">
        <f>D105*F105*H105</f>
        <v>0</v>
      </c>
      <c r="K105" s="110"/>
      <c r="L105" s="18"/>
      <c r="M105" s="18"/>
      <c r="N105" s="19"/>
      <c r="P105" s="360" t="str">
        <f>IF(W105&lt;0,"MFG Capping £'s","MFG Value")</f>
        <v>MFG Value</v>
      </c>
      <c r="Q105" s="361">
        <f>Q89</f>
        <v>0</v>
      </c>
      <c r="R105" s="362" t="s">
        <v>1315</v>
      </c>
      <c r="S105" s="380">
        <f>S100</f>
        <v>0</v>
      </c>
      <c r="T105" s="362" t="s">
        <v>1315</v>
      </c>
      <c r="U105" s="361">
        <f>U77</f>
        <v>0</v>
      </c>
      <c r="V105" s="381" t="s">
        <v>62</v>
      </c>
      <c r="W105" s="382">
        <f>Q105*S105*U105</f>
        <v>0</v>
      </c>
      <c r="Y105" s="360" t="str">
        <f>IF(AF105&lt;0,"MFG Capping £'s","MFG Value")</f>
        <v>MFG Value</v>
      </c>
      <c r="Z105" s="361">
        <f>Z89</f>
        <v>0</v>
      </c>
      <c r="AA105" s="362" t="s">
        <v>1315</v>
      </c>
      <c r="AB105" s="380">
        <f>AB100</f>
        <v>0</v>
      </c>
      <c r="AC105" s="362" t="s">
        <v>1315</v>
      </c>
      <c r="AD105" s="361">
        <f>AD77</f>
        <v>0</v>
      </c>
      <c r="AE105" s="381" t="s">
        <v>62</v>
      </c>
      <c r="AF105" s="382">
        <f>Z105*AB105*AD105</f>
        <v>0</v>
      </c>
    </row>
    <row r="106" spans="1:32" ht="14.25" x14ac:dyDescent="0.2">
      <c r="A106" s="113"/>
      <c r="C106" s="368"/>
      <c r="D106" s="369"/>
      <c r="E106" s="369"/>
      <c r="F106" s="370"/>
      <c r="G106" s="370"/>
      <c r="H106" s="370"/>
      <c r="I106" s="370"/>
      <c r="J106" s="371"/>
      <c r="K106" s="112"/>
      <c r="P106" s="368"/>
      <c r="Q106" s="369"/>
      <c r="R106" s="369"/>
      <c r="S106" s="370"/>
      <c r="T106" s="370"/>
      <c r="U106" s="370"/>
      <c r="V106" s="370"/>
      <c r="W106" s="371"/>
      <c r="Y106" s="368"/>
      <c r="Z106" s="369"/>
      <c r="AA106" s="369"/>
      <c r="AB106" s="370"/>
      <c r="AC106" s="370"/>
      <c r="AD106" s="370"/>
      <c r="AE106" s="370"/>
      <c r="AF106" s="371"/>
    </row>
    <row r="107" spans="1:32" ht="14.25" x14ac:dyDescent="0.2">
      <c r="C107" s="355"/>
      <c r="D107" s="372"/>
      <c r="E107" s="372"/>
      <c r="F107" s="358"/>
      <c r="G107" s="358"/>
      <c r="H107" s="358"/>
      <c r="I107" s="358"/>
      <c r="J107" s="383"/>
      <c r="P107" s="355"/>
      <c r="Q107" s="372"/>
      <c r="R107" s="372"/>
      <c r="S107" s="358"/>
      <c r="T107" s="358"/>
      <c r="U107" s="358"/>
      <c r="V107" s="358"/>
      <c r="W107" s="383"/>
      <c r="Y107" s="355"/>
      <c r="Z107" s="372"/>
      <c r="AA107" s="372"/>
      <c r="AB107" s="358"/>
      <c r="AC107" s="358"/>
      <c r="AD107" s="358"/>
      <c r="AE107" s="358"/>
      <c r="AF107" s="383"/>
    </row>
    <row r="108" spans="1:32" ht="15" x14ac:dyDescent="0.25">
      <c r="C108" s="384" t="s">
        <v>42</v>
      </c>
      <c r="D108" s="385"/>
      <c r="E108" s="385"/>
      <c r="F108" s="367"/>
      <c r="G108" s="367"/>
      <c r="H108" s="386">
        <f>H80</f>
        <v>0</v>
      </c>
      <c r="I108" s="363"/>
      <c r="J108" s="364"/>
      <c r="P108" s="384" t="s">
        <v>42</v>
      </c>
      <c r="Q108" s="385"/>
      <c r="R108" s="385"/>
      <c r="S108" s="367"/>
      <c r="T108" s="367"/>
      <c r="U108" s="386">
        <f>U80</f>
        <v>0</v>
      </c>
      <c r="V108" s="363"/>
      <c r="W108" s="364"/>
      <c r="Y108" s="384" t="s">
        <v>42</v>
      </c>
      <c r="Z108" s="385"/>
      <c r="AA108" s="385"/>
      <c r="AB108" s="367"/>
      <c r="AC108" s="367"/>
      <c r="AD108" s="386">
        <f>AD80</f>
        <v>0</v>
      </c>
      <c r="AE108" s="363"/>
      <c r="AF108" s="364"/>
    </row>
    <row r="109" spans="1:32" ht="15" x14ac:dyDescent="0.25">
      <c r="C109" s="384"/>
      <c r="D109" s="385"/>
      <c r="E109" s="385"/>
      <c r="F109" s="367"/>
      <c r="G109" s="367"/>
      <c r="H109" s="386"/>
      <c r="I109" s="363"/>
      <c r="J109" s="364"/>
      <c r="P109" s="384"/>
      <c r="Q109" s="385"/>
      <c r="R109" s="385"/>
      <c r="S109" s="367"/>
      <c r="T109" s="367"/>
      <c r="U109" s="386"/>
      <c r="V109" s="363"/>
      <c r="W109" s="364"/>
      <c r="Y109" s="384"/>
      <c r="Z109" s="385"/>
      <c r="AA109" s="385"/>
      <c r="AB109" s="367"/>
      <c r="AC109" s="367"/>
      <c r="AD109" s="386"/>
      <c r="AE109" s="363"/>
      <c r="AF109" s="364"/>
    </row>
    <row r="110" spans="1:32" ht="15" x14ac:dyDescent="0.25">
      <c r="C110" s="387" t="s">
        <v>1316</v>
      </c>
      <c r="D110" s="385"/>
      <c r="E110" s="385"/>
      <c r="F110" s="367"/>
      <c r="G110" s="367"/>
      <c r="H110" s="386">
        <f>J105</f>
        <v>0</v>
      </c>
      <c r="I110" s="363"/>
      <c r="J110" s="364"/>
      <c r="P110" s="387" t="s">
        <v>1316</v>
      </c>
      <c r="Q110" s="385"/>
      <c r="R110" s="385"/>
      <c r="S110" s="367"/>
      <c r="T110" s="367"/>
      <c r="U110" s="386">
        <f>W105</f>
        <v>0</v>
      </c>
      <c r="V110" s="363"/>
      <c r="W110" s="364"/>
      <c r="Y110" s="387" t="s">
        <v>1316</v>
      </c>
      <c r="Z110" s="385"/>
      <c r="AA110" s="385"/>
      <c r="AB110" s="367"/>
      <c r="AC110" s="367"/>
      <c r="AD110" s="386">
        <f>AF105</f>
        <v>0</v>
      </c>
      <c r="AE110" s="363"/>
      <c r="AF110" s="364"/>
    </row>
    <row r="111" spans="1:32" ht="15" x14ac:dyDescent="0.25">
      <c r="C111" s="384"/>
      <c r="D111" s="385"/>
      <c r="E111" s="385"/>
      <c r="F111" s="367"/>
      <c r="G111" s="367"/>
      <c r="H111" s="386"/>
      <c r="I111" s="363"/>
      <c r="J111" s="364"/>
      <c r="P111" s="384"/>
      <c r="Q111" s="385"/>
      <c r="R111" s="385"/>
      <c r="S111" s="367"/>
      <c r="T111" s="367"/>
      <c r="U111" s="386"/>
      <c r="V111" s="363"/>
      <c r="W111" s="364"/>
      <c r="Y111" s="384"/>
      <c r="Z111" s="385"/>
      <c r="AA111" s="385"/>
      <c r="AB111" s="367"/>
      <c r="AC111" s="367"/>
      <c r="AD111" s="386"/>
      <c r="AE111" s="363"/>
      <c r="AF111" s="364"/>
    </row>
    <row r="112" spans="1:32" ht="15" x14ac:dyDescent="0.25">
      <c r="C112" s="384" t="s">
        <v>43</v>
      </c>
      <c r="D112" s="385"/>
      <c r="E112" s="385"/>
      <c r="F112" s="367"/>
      <c r="G112" s="367"/>
      <c r="H112" s="386">
        <f>H108+H110</f>
        <v>0</v>
      </c>
      <c r="I112" s="363"/>
      <c r="J112" s="364"/>
      <c r="P112" s="384" t="s">
        <v>43</v>
      </c>
      <c r="Q112" s="385"/>
      <c r="R112" s="385"/>
      <c r="S112" s="367"/>
      <c r="T112" s="367"/>
      <c r="U112" s="386">
        <f>U108+U110</f>
        <v>0</v>
      </c>
      <c r="V112" s="363"/>
      <c r="W112" s="364"/>
      <c r="Y112" s="384" t="s">
        <v>43</v>
      </c>
      <c r="Z112" s="385"/>
      <c r="AA112" s="385"/>
      <c r="AB112" s="367"/>
      <c r="AC112" s="367"/>
      <c r="AD112" s="386">
        <f>AD108+AD110</f>
        <v>0</v>
      </c>
      <c r="AE112" s="363"/>
      <c r="AF112" s="364"/>
    </row>
    <row r="113" spans="3:32" ht="15" x14ac:dyDescent="0.25">
      <c r="C113" s="384"/>
      <c r="D113" s="385"/>
      <c r="E113" s="385"/>
      <c r="F113" s="367"/>
      <c r="G113" s="367"/>
      <c r="H113" s="386"/>
      <c r="I113" s="363"/>
      <c r="J113" s="364"/>
      <c r="P113" s="384"/>
      <c r="Q113" s="385"/>
      <c r="R113" s="385"/>
      <c r="S113" s="367"/>
      <c r="T113" s="367"/>
      <c r="U113" s="386"/>
      <c r="V113" s="363"/>
      <c r="W113" s="364"/>
      <c r="Y113" s="384"/>
      <c r="Z113" s="385"/>
      <c r="AA113" s="385"/>
      <c r="AB113" s="367"/>
      <c r="AC113" s="367"/>
      <c r="AD113" s="386"/>
      <c r="AE113" s="363"/>
      <c r="AF113" s="364"/>
    </row>
    <row r="114" spans="3:32" ht="15" x14ac:dyDescent="0.25">
      <c r="C114" s="384" t="s">
        <v>1317</v>
      </c>
      <c r="D114" s="385"/>
      <c r="E114" s="385"/>
      <c r="F114" s="367"/>
      <c r="G114" s="367"/>
      <c r="H114" s="386">
        <f>INDEX('Baseline MFG Disapp'!$BE$4:$BE$302,MATCH($D$61,'Baseline MFG Disapp'!$A$4:$A$302,0))</f>
        <v>0</v>
      </c>
      <c r="I114" s="363"/>
      <c r="J114" s="364"/>
      <c r="P114" s="384" t="s">
        <v>1317</v>
      </c>
      <c r="Q114" s="385"/>
      <c r="R114" s="385"/>
      <c r="S114" s="367"/>
      <c r="T114" s="367"/>
      <c r="U114" s="386">
        <f>INDEX('Baseline MFG Disapp'!$BE$4:$BE$302,MATCH($D$61,'Baseline MFG Disapp'!$A$4:$A$302,0))</f>
        <v>0</v>
      </c>
      <c r="V114" s="363"/>
      <c r="W114" s="364"/>
      <c r="Y114" s="384" t="s">
        <v>1317</v>
      </c>
      <c r="Z114" s="385"/>
      <c r="AA114" s="385"/>
      <c r="AB114" s="367"/>
      <c r="AC114" s="367"/>
      <c r="AD114" s="386">
        <f>INDEX('Baseline MFG Disapp'!$BE$4:$BE$302,MATCH($D$61,'Baseline MFG Disapp'!$A$4:$A$302,0))</f>
        <v>0</v>
      </c>
      <c r="AE114" s="363"/>
      <c r="AF114" s="364"/>
    </row>
    <row r="115" spans="3:32" ht="15" x14ac:dyDescent="0.25">
      <c r="C115" s="384"/>
      <c r="D115" s="385"/>
      <c r="E115" s="385"/>
      <c r="F115" s="367"/>
      <c r="G115" s="367"/>
      <c r="H115" s="386"/>
      <c r="I115" s="363"/>
      <c r="J115" s="364"/>
      <c r="P115" s="384"/>
      <c r="Q115" s="385"/>
      <c r="R115" s="385"/>
      <c r="S115" s="367"/>
      <c r="T115" s="367"/>
      <c r="U115" s="386"/>
      <c r="V115" s="363"/>
      <c r="W115" s="364"/>
      <c r="Y115" s="384"/>
      <c r="Z115" s="385"/>
      <c r="AA115" s="385"/>
      <c r="AB115" s="367"/>
      <c r="AC115" s="367"/>
      <c r="AD115" s="386"/>
      <c r="AE115" s="363"/>
      <c r="AF115" s="364"/>
    </row>
    <row r="116" spans="3:32" ht="15" x14ac:dyDescent="0.25">
      <c r="C116" s="384" t="s">
        <v>1318</v>
      </c>
      <c r="D116" s="385"/>
      <c r="E116" s="385"/>
      <c r="F116" s="367"/>
      <c r="G116" s="367"/>
      <c r="H116" s="386">
        <f>INDEX('Baseline MFG Disapp'!$BG$4:$BG$302,MATCH($D$61,'Baseline MFG Disapp'!$A$4:$A$302,0))</f>
        <v>0</v>
      </c>
      <c r="I116" s="363"/>
      <c r="J116" s="364"/>
      <c r="P116" s="384" t="s">
        <v>1318</v>
      </c>
      <c r="Q116" s="385"/>
      <c r="R116" s="385"/>
      <c r="S116" s="367"/>
      <c r="T116" s="367"/>
      <c r="U116" s="386">
        <f>INDEX('Baseline MFG Disapp'!$BG$4:$BG$302,MATCH($D$61,'Baseline MFG Disapp'!$A$4:$A$302,0))</f>
        <v>0</v>
      </c>
      <c r="V116" s="363"/>
      <c r="W116" s="364"/>
      <c r="Y116" s="384" t="s">
        <v>1318</v>
      </c>
      <c r="Z116" s="385"/>
      <c r="AA116" s="385"/>
      <c r="AB116" s="367"/>
      <c r="AC116" s="367"/>
      <c r="AD116" s="386">
        <f>INDEX('Baseline MFG Disapp'!$BG$4:$BG$302,MATCH($D$61,'Baseline MFG Disapp'!$A$4:$A$302,0))</f>
        <v>0</v>
      </c>
      <c r="AE116" s="363"/>
      <c r="AF116" s="364"/>
    </row>
    <row r="117" spans="3:32" ht="15" x14ac:dyDescent="0.25">
      <c r="C117" s="384"/>
      <c r="D117" s="385"/>
      <c r="E117" s="385"/>
      <c r="F117" s="367"/>
      <c r="G117" s="367"/>
      <c r="H117" s="386"/>
      <c r="I117" s="363"/>
      <c r="J117" s="364"/>
      <c r="P117" s="384"/>
      <c r="Q117" s="385"/>
      <c r="R117" s="385"/>
      <c r="S117" s="367"/>
      <c r="T117" s="367"/>
      <c r="U117" s="386"/>
      <c r="V117" s="363"/>
      <c r="W117" s="364"/>
      <c r="Y117" s="384"/>
      <c r="Z117" s="385"/>
      <c r="AA117" s="385"/>
      <c r="AB117" s="367"/>
      <c r="AC117" s="367"/>
      <c r="AD117" s="386"/>
      <c r="AE117" s="363"/>
      <c r="AF117" s="364"/>
    </row>
    <row r="118" spans="3:32" ht="15" x14ac:dyDescent="0.25">
      <c r="C118" s="388" t="s">
        <v>1319</v>
      </c>
      <c r="D118" s="389"/>
      <c r="E118" s="389"/>
      <c r="F118" s="390"/>
      <c r="G118" s="390"/>
      <c r="H118" s="391">
        <f>H114+H112+H116</f>
        <v>0</v>
      </c>
      <c r="I118" s="370"/>
      <c r="J118" s="371"/>
      <c r="P118" s="388" t="s">
        <v>1380</v>
      </c>
      <c r="Q118" s="389"/>
      <c r="R118" s="389"/>
      <c r="S118" s="390"/>
      <c r="T118" s="390"/>
      <c r="U118" s="391">
        <f>U114+U112+U116</f>
        <v>0</v>
      </c>
      <c r="V118" s="370"/>
      <c r="W118" s="371"/>
      <c r="Y118" s="388" t="s">
        <v>1392</v>
      </c>
      <c r="Z118" s="389"/>
      <c r="AA118" s="389"/>
      <c r="AB118" s="390"/>
      <c r="AC118" s="390"/>
      <c r="AD118" s="391">
        <f>AD114+AD112+AD116</f>
        <v>0</v>
      </c>
      <c r="AE118" s="370"/>
      <c r="AF118" s="371"/>
    </row>
    <row r="119" spans="3:32" ht="14.25" x14ac:dyDescent="0.2">
      <c r="C119" s="351"/>
      <c r="D119" s="351"/>
      <c r="E119" s="351"/>
      <c r="F119" s="352"/>
      <c r="G119" s="352"/>
      <c r="H119" s="352"/>
      <c r="I119" s="352"/>
      <c r="J119" s="351"/>
      <c r="P119" s="351"/>
      <c r="Q119" s="351"/>
      <c r="R119" s="351"/>
      <c r="S119" s="352"/>
      <c r="T119" s="352"/>
      <c r="U119" s="352"/>
      <c r="V119" s="352"/>
      <c r="W119" s="351"/>
      <c r="Y119" s="351"/>
      <c r="Z119" s="351"/>
      <c r="AA119" s="351"/>
      <c r="AB119" s="352"/>
      <c r="AC119" s="352"/>
      <c r="AD119" s="352"/>
      <c r="AE119" s="352"/>
      <c r="AF119" s="351"/>
    </row>
    <row r="120" spans="3:32" ht="14.25" x14ac:dyDescent="0.2">
      <c r="C120" s="392" t="s">
        <v>1320</v>
      </c>
      <c r="D120" s="393"/>
      <c r="E120" s="394"/>
      <c r="F120" s="395" t="s">
        <v>1321</v>
      </c>
      <c r="G120" s="396"/>
      <c r="H120" s="396"/>
      <c r="I120" s="396"/>
      <c r="J120" s="397"/>
      <c r="P120" s="416"/>
      <c r="Q120" s="417"/>
      <c r="R120" s="374"/>
      <c r="S120" s="418"/>
      <c r="T120" s="363"/>
      <c r="U120" s="363"/>
      <c r="V120" s="363"/>
      <c r="W120" s="374"/>
      <c r="X120" s="419"/>
      <c r="Y120" s="416"/>
      <c r="Z120" s="417"/>
      <c r="AA120" s="374"/>
      <c r="AB120" s="418"/>
      <c r="AC120" s="363"/>
      <c r="AD120" s="363"/>
      <c r="AE120" s="363"/>
      <c r="AF120" s="374"/>
    </row>
    <row r="121" spans="3:32" ht="12.75" x14ac:dyDescent="0.2">
      <c r="C121" s="349"/>
      <c r="D121" s="349"/>
      <c r="E121" s="349"/>
      <c r="F121" s="350"/>
      <c r="G121" s="350"/>
      <c r="H121" s="350"/>
      <c r="I121" s="350"/>
      <c r="J121" s="349"/>
      <c r="P121" s="420"/>
      <c r="Q121" s="420"/>
      <c r="R121" s="420"/>
      <c r="S121" s="421"/>
      <c r="T121" s="421"/>
      <c r="U121" s="421"/>
      <c r="V121" s="421"/>
      <c r="W121" s="420"/>
      <c r="X121" s="419"/>
      <c r="Y121" s="420"/>
      <c r="Z121" s="420"/>
      <c r="AA121" s="420"/>
      <c r="AB121" s="421"/>
      <c r="AC121" s="421"/>
      <c r="AD121" s="421"/>
      <c r="AE121" s="421"/>
      <c r="AF121" s="420"/>
    </row>
    <row r="122" spans="3:32" ht="12.75" x14ac:dyDescent="0.2">
      <c r="C122" s="398" t="s">
        <v>1322</v>
      </c>
      <c r="D122" s="349"/>
      <c r="E122" s="349"/>
      <c r="F122" s="350"/>
      <c r="G122" s="350"/>
      <c r="H122" s="350"/>
      <c r="I122" s="350"/>
      <c r="J122" s="349"/>
      <c r="P122" s="422"/>
      <c r="Q122" s="420"/>
      <c r="R122" s="420"/>
      <c r="S122" s="421"/>
      <c r="T122" s="421"/>
      <c r="U122" s="421"/>
      <c r="V122" s="421"/>
      <c r="W122" s="420"/>
      <c r="X122" s="419"/>
      <c r="Y122" s="422"/>
      <c r="Z122" s="420"/>
      <c r="AA122" s="420"/>
      <c r="AB122" s="421"/>
      <c r="AC122" s="421"/>
      <c r="AD122" s="421"/>
      <c r="AE122" s="421"/>
      <c r="AF122" s="420"/>
    </row>
  </sheetData>
  <sheetProtection sheet="1" objects="1" scenarios="1"/>
  <mergeCells count="200">
    <mergeCell ref="P45:V45"/>
    <mergeCell ref="P47:Q47"/>
    <mergeCell ref="R47:S47"/>
    <mergeCell ref="Q39:V39"/>
    <mergeCell ref="P41:V41"/>
    <mergeCell ref="Q43:V43"/>
    <mergeCell ref="Z3:AF3"/>
    <mergeCell ref="Z4:AF4"/>
    <mergeCell ref="AF17:AF25"/>
    <mergeCell ref="AC29:AD29"/>
    <mergeCell ref="AA14:AB14"/>
    <mergeCell ref="AC14:AD14"/>
    <mergeCell ref="Y16:Y25"/>
    <mergeCell ref="Y6:AF6"/>
    <mergeCell ref="Y8:AF8"/>
    <mergeCell ref="Y9:Y14"/>
    <mergeCell ref="AA9:AB9"/>
    <mergeCell ref="AC9:AD9"/>
    <mergeCell ref="AA10:AB10"/>
    <mergeCell ref="AC10:AD10"/>
    <mergeCell ref="AA11:AB11"/>
    <mergeCell ref="AC11:AD11"/>
    <mergeCell ref="AA12:AB12"/>
    <mergeCell ref="AC12:AD12"/>
    <mergeCell ref="AA47:AB47"/>
    <mergeCell ref="AC47:AD47"/>
    <mergeCell ref="Z38:AE38"/>
    <mergeCell ref="AA36:AB36"/>
    <mergeCell ref="AC36:AD36"/>
    <mergeCell ref="Z39:AE39"/>
    <mergeCell ref="Z37:AE37"/>
    <mergeCell ref="Y31:Y32"/>
    <mergeCell ref="AA31:AB31"/>
    <mergeCell ref="AC31:AD31"/>
    <mergeCell ref="AA35:AB35"/>
    <mergeCell ref="AC35:AD35"/>
    <mergeCell ref="Y33:AF33"/>
    <mergeCell ref="AA34:AB34"/>
    <mergeCell ref="AC34:AD34"/>
    <mergeCell ref="T32:U32"/>
    <mergeCell ref="Y29:Y30"/>
    <mergeCell ref="AA29:AB29"/>
    <mergeCell ref="AA30:AB30"/>
    <mergeCell ref="AC30:AD30"/>
    <mergeCell ref="AA32:AB32"/>
    <mergeCell ref="AC32:AD32"/>
    <mergeCell ref="C1:J1"/>
    <mergeCell ref="Y1:AF1"/>
    <mergeCell ref="AF31:AF32"/>
    <mergeCell ref="M6:O6"/>
    <mergeCell ref="P1:W1"/>
    <mergeCell ref="AA13:AB13"/>
    <mergeCell ref="AC13:AD13"/>
    <mergeCell ref="Y27:Z27"/>
    <mergeCell ref="AF29:AF30"/>
    <mergeCell ref="AA27:AB27"/>
    <mergeCell ref="AC27:AD27"/>
    <mergeCell ref="T14:U14"/>
    <mergeCell ref="P27:Q27"/>
    <mergeCell ref="R27:S27"/>
    <mergeCell ref="T27:U27"/>
    <mergeCell ref="W29:W30"/>
    <mergeCell ref="W17:W25"/>
    <mergeCell ref="T11:U11"/>
    <mergeCell ref="R12:S12"/>
    <mergeCell ref="T12:U12"/>
    <mergeCell ref="R13:S13"/>
    <mergeCell ref="T13:U13"/>
    <mergeCell ref="R14:S14"/>
    <mergeCell ref="R28:S28"/>
    <mergeCell ref="T28:U28"/>
    <mergeCell ref="P29:P30"/>
    <mergeCell ref="R30:S30"/>
    <mergeCell ref="T30:U30"/>
    <mergeCell ref="T29:U29"/>
    <mergeCell ref="C29:C30"/>
    <mergeCell ref="J17:J25"/>
    <mergeCell ref="E32:F32"/>
    <mergeCell ref="D43:I43"/>
    <mergeCell ref="C45:I45"/>
    <mergeCell ref="AA28:AB28"/>
    <mergeCell ref="AC28:AD28"/>
    <mergeCell ref="C27:D27"/>
    <mergeCell ref="C16:C25"/>
    <mergeCell ref="C31:C32"/>
    <mergeCell ref="Q38:V38"/>
    <mergeCell ref="P33:W33"/>
    <mergeCell ref="R34:S34"/>
    <mergeCell ref="T34:U34"/>
    <mergeCell ref="R35:S35"/>
    <mergeCell ref="T35:U35"/>
    <mergeCell ref="Q37:V37"/>
    <mergeCell ref="R36:S36"/>
    <mergeCell ref="T36:U36"/>
    <mergeCell ref="P31:P32"/>
    <mergeCell ref="R31:S31"/>
    <mergeCell ref="T31:U31"/>
    <mergeCell ref="W31:W32"/>
    <mergeCell ref="R32:S32"/>
    <mergeCell ref="D39:I39"/>
    <mergeCell ref="C33:J33"/>
    <mergeCell ref="E35:F35"/>
    <mergeCell ref="G49:H49"/>
    <mergeCell ref="G35:H35"/>
    <mergeCell ref="D37:I37"/>
    <mergeCell ref="D38:I38"/>
    <mergeCell ref="C41:I41"/>
    <mergeCell ref="E36:F36"/>
    <mergeCell ref="G36:H36"/>
    <mergeCell ref="D4:J4"/>
    <mergeCell ref="C6:J6"/>
    <mergeCell ref="C8:J8"/>
    <mergeCell ref="G14:H14"/>
    <mergeCell ref="C9:C14"/>
    <mergeCell ref="E9:F9"/>
    <mergeCell ref="G9:H9"/>
    <mergeCell ref="G11:H11"/>
    <mergeCell ref="E12:F12"/>
    <mergeCell ref="G12:H12"/>
    <mergeCell ref="M1:O1"/>
    <mergeCell ref="E34:F34"/>
    <mergeCell ref="G34:H34"/>
    <mergeCell ref="E31:F31"/>
    <mergeCell ref="G31:H31"/>
    <mergeCell ref="G10:H10"/>
    <mergeCell ref="E11:F11"/>
    <mergeCell ref="J31:J32"/>
    <mergeCell ref="J29:J30"/>
    <mergeCell ref="E29:F29"/>
    <mergeCell ref="G29:H29"/>
    <mergeCell ref="E10:F10"/>
    <mergeCell ref="E13:F13"/>
    <mergeCell ref="G13:H13"/>
    <mergeCell ref="E14:F14"/>
    <mergeCell ref="E27:F27"/>
    <mergeCell ref="G27:H27"/>
    <mergeCell ref="E30:F30"/>
    <mergeCell ref="G30:H30"/>
    <mergeCell ref="G32:H32"/>
    <mergeCell ref="E28:F28"/>
    <mergeCell ref="G28:H28"/>
    <mergeCell ref="C2:J2"/>
    <mergeCell ref="D3:J3"/>
    <mergeCell ref="E50:F50"/>
    <mergeCell ref="G50:H50"/>
    <mergeCell ref="E51:F51"/>
    <mergeCell ref="T47:U47"/>
    <mergeCell ref="R48:S48"/>
    <mergeCell ref="T48:U48"/>
    <mergeCell ref="R49:S49"/>
    <mergeCell ref="C60:J60"/>
    <mergeCell ref="C53:I53"/>
    <mergeCell ref="P48:P51"/>
    <mergeCell ref="C47:D47"/>
    <mergeCell ref="E47:F47"/>
    <mergeCell ref="G47:H47"/>
    <mergeCell ref="C48:C51"/>
    <mergeCell ref="J48:J51"/>
    <mergeCell ref="G51:H51"/>
    <mergeCell ref="E48:F48"/>
    <mergeCell ref="G48:H48"/>
    <mergeCell ref="E49:F49"/>
    <mergeCell ref="Y60:AF60"/>
    <mergeCell ref="W48:W51"/>
    <mergeCell ref="R51:S51"/>
    <mergeCell ref="T51:U51"/>
    <mergeCell ref="P53:V53"/>
    <mergeCell ref="P60:W60"/>
    <mergeCell ref="T49:U49"/>
    <mergeCell ref="R50:S50"/>
    <mergeCell ref="T50:U50"/>
    <mergeCell ref="AA48:AB48"/>
    <mergeCell ref="AC48:AD48"/>
    <mergeCell ref="AA49:AB49"/>
    <mergeCell ref="AC49:AD49"/>
    <mergeCell ref="Y48:Y51"/>
    <mergeCell ref="P2:W2"/>
    <mergeCell ref="Y2:AF2"/>
    <mergeCell ref="AF48:AF51"/>
    <mergeCell ref="AA50:AB50"/>
    <mergeCell ref="AC50:AD50"/>
    <mergeCell ref="AA51:AB51"/>
    <mergeCell ref="AC51:AD51"/>
    <mergeCell ref="Y53:AE53"/>
    <mergeCell ref="Y41:AE41"/>
    <mergeCell ref="Z43:AE43"/>
    <mergeCell ref="Y45:AE45"/>
    <mergeCell ref="Y47:Z47"/>
    <mergeCell ref="R29:S29"/>
    <mergeCell ref="P16:P25"/>
    <mergeCell ref="Q3:W3"/>
    <mergeCell ref="Q4:W4"/>
    <mergeCell ref="P6:W6"/>
    <mergeCell ref="P8:W8"/>
    <mergeCell ref="P9:P14"/>
    <mergeCell ref="R9:S9"/>
    <mergeCell ref="T9:U9"/>
    <mergeCell ref="R10:S10"/>
    <mergeCell ref="T10:U10"/>
    <mergeCell ref="R11:S11"/>
  </mergeCells>
  <hyperlinks>
    <hyperlink ref="F120" r:id="rId1" xr:uid="{00000000-0004-0000-0300-000000000000}"/>
  </hyperlinks>
  <printOptions horizontalCentered="1"/>
  <pageMargins left="0" right="0" top="0" bottom="0" header="0" footer="0"/>
  <pageSetup paperSize="8" scale="3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
  <sheetViews>
    <sheetView workbookViewId="0">
      <selection activeCell="I48" sqref="I48"/>
    </sheetView>
  </sheetViews>
  <sheetFormatPr defaultRowHeight="11.2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tabColor rgb="FF0066CC"/>
  </sheetPr>
  <dimension ref="A1:U207"/>
  <sheetViews>
    <sheetView topLeftCell="A151" zoomScale="80" zoomScaleNormal="80" workbookViewId="0">
      <selection activeCell="A182" sqref="A182"/>
    </sheetView>
  </sheetViews>
  <sheetFormatPr defaultRowHeight="12.75" x14ac:dyDescent="0.2"/>
  <cols>
    <col min="1" max="1" width="32.33203125" style="144" bestFit="1" customWidth="1"/>
    <col min="2" max="2" width="32.33203125" style="144" hidden="1" customWidth="1"/>
    <col min="3" max="3" width="11.1640625" style="144" bestFit="1" customWidth="1"/>
    <col min="4" max="4" width="15.6640625" style="144" bestFit="1" customWidth="1"/>
    <col min="5" max="5" width="58.1640625" style="144" bestFit="1" customWidth="1"/>
    <col min="6" max="6" width="16.1640625" style="144" bestFit="1" customWidth="1"/>
    <col min="7" max="7" width="11.83203125" style="144" bestFit="1" customWidth="1"/>
    <col min="8" max="8" width="16.1640625" style="144" bestFit="1" customWidth="1"/>
    <col min="9" max="9" width="13.6640625" style="144" bestFit="1" customWidth="1"/>
    <col min="10" max="10" width="16.1640625" style="144" bestFit="1" customWidth="1"/>
    <col min="11" max="11" width="13.6640625" style="144" bestFit="1" customWidth="1"/>
    <col min="12" max="12" width="10.5" style="144" bestFit="1" customWidth="1"/>
    <col min="13" max="13" width="14.5" style="144" customWidth="1"/>
    <col min="14" max="14" width="13.6640625" style="144" bestFit="1" customWidth="1"/>
    <col min="15" max="15" width="17" style="144" bestFit="1" customWidth="1"/>
    <col min="16" max="17" width="13.6640625" style="144" bestFit="1" customWidth="1"/>
    <col min="18" max="18" width="14.83203125" style="144" bestFit="1" customWidth="1"/>
    <col min="19" max="19" width="14.83203125" style="144" customWidth="1"/>
    <col min="20" max="20" width="14.5" style="144" bestFit="1" customWidth="1"/>
    <col min="21" max="21" width="16.1640625" style="144" bestFit="1" customWidth="1"/>
    <col min="22" max="16384" width="9.33203125" style="144"/>
  </cols>
  <sheetData>
    <row r="1" spans="1:21" x14ac:dyDescent="0.2">
      <c r="C1" s="144">
        <v>3</v>
      </c>
      <c r="D1" s="144">
        <v>4</v>
      </c>
      <c r="E1" s="144">
        <v>5</v>
      </c>
      <c r="F1" s="144">
        <v>6</v>
      </c>
      <c r="G1" s="144">
        <v>7</v>
      </c>
      <c r="H1" s="144">
        <v>8</v>
      </c>
      <c r="I1" s="144">
        <v>9</v>
      </c>
      <c r="J1" s="144">
        <v>10</v>
      </c>
      <c r="K1" s="144">
        <v>11</v>
      </c>
      <c r="L1" s="144">
        <v>12</v>
      </c>
      <c r="M1" s="144">
        <v>13</v>
      </c>
      <c r="N1" s="144">
        <v>14</v>
      </c>
      <c r="O1" s="144">
        <v>15</v>
      </c>
      <c r="P1" s="144">
        <v>16</v>
      </c>
      <c r="Q1" s="144">
        <v>17</v>
      </c>
      <c r="R1" s="144">
        <v>18</v>
      </c>
      <c r="S1" s="144">
        <v>19</v>
      </c>
      <c r="T1" s="144">
        <v>20</v>
      </c>
      <c r="U1" s="144">
        <v>21</v>
      </c>
    </row>
    <row r="2" spans="1:21" x14ac:dyDescent="0.2">
      <c r="C2" s="577" t="s">
        <v>550</v>
      </c>
      <c r="D2" s="578"/>
      <c r="E2" s="578"/>
      <c r="F2" s="578"/>
      <c r="G2" s="578"/>
      <c r="H2" s="578"/>
      <c r="I2" s="578"/>
      <c r="J2" s="578"/>
      <c r="K2" s="578"/>
      <c r="L2" s="578"/>
      <c r="M2" s="578"/>
      <c r="N2" s="578"/>
      <c r="O2" s="578"/>
      <c r="P2" s="578"/>
      <c r="Q2" s="578"/>
      <c r="R2" s="578"/>
      <c r="S2" s="578"/>
      <c r="T2" s="578"/>
      <c r="U2" s="579"/>
    </row>
    <row r="3" spans="1:21" ht="50.25" x14ac:dyDescent="0.2">
      <c r="C3" s="160" t="s">
        <v>0</v>
      </c>
      <c r="D3" s="159" t="s">
        <v>1</v>
      </c>
      <c r="E3" s="158" t="s">
        <v>2</v>
      </c>
      <c r="F3" s="155" t="s">
        <v>549</v>
      </c>
      <c r="G3" s="155" t="s">
        <v>548</v>
      </c>
      <c r="H3" s="155" t="s">
        <v>547</v>
      </c>
      <c r="I3" s="155" t="s">
        <v>546</v>
      </c>
      <c r="J3" s="155" t="s">
        <v>545</v>
      </c>
      <c r="K3" s="155" t="s">
        <v>544</v>
      </c>
      <c r="L3" s="155" t="s">
        <v>543</v>
      </c>
      <c r="M3" s="155" t="s">
        <v>542</v>
      </c>
      <c r="N3" s="155" t="s">
        <v>541</v>
      </c>
      <c r="O3" s="157" t="s">
        <v>540</v>
      </c>
      <c r="P3" s="157" t="s">
        <v>539</v>
      </c>
      <c r="Q3" s="157" t="s">
        <v>538</v>
      </c>
      <c r="R3" s="156" t="s">
        <v>537</v>
      </c>
      <c r="S3" s="156" t="s">
        <v>536</v>
      </c>
      <c r="T3" s="155" t="s">
        <v>535</v>
      </c>
      <c r="U3" s="155" t="s">
        <v>534</v>
      </c>
    </row>
    <row r="4" spans="1:21" ht="15" x14ac:dyDescent="0.25">
      <c r="A4" s="144" t="s">
        <v>533</v>
      </c>
      <c r="C4" s="150">
        <v>0</v>
      </c>
      <c r="D4" s="154"/>
      <c r="E4" s="144" t="s">
        <v>533</v>
      </c>
      <c r="F4" s="151"/>
      <c r="G4" s="151"/>
      <c r="H4" s="151"/>
      <c r="I4" s="151"/>
      <c r="J4" s="151"/>
      <c r="K4" s="151"/>
      <c r="L4" s="151"/>
      <c r="M4" s="151"/>
      <c r="N4" s="151"/>
      <c r="O4" s="153"/>
      <c r="P4" s="153"/>
      <c r="Q4" s="153"/>
      <c r="R4" s="152"/>
      <c r="S4" s="152"/>
      <c r="T4" s="151"/>
      <c r="U4" s="151"/>
    </row>
    <row r="5" spans="1:21" ht="15" x14ac:dyDescent="0.25">
      <c r="A5" s="144" t="str">
        <f t="shared" ref="A5:A67" si="0">CONCATENATE(B5," - ",E5)</f>
        <v xml:space="preserve">001 - Aldeburgh Primary School </v>
      </c>
      <c r="B5" s="144" t="s">
        <v>120</v>
      </c>
      <c r="C5" s="150">
        <v>1</v>
      </c>
      <c r="D5" s="148">
        <v>0</v>
      </c>
      <c r="E5" s="147" t="s">
        <v>121</v>
      </c>
      <c r="F5" s="145">
        <v>464897.11207616347</v>
      </c>
      <c r="G5" s="145">
        <v>0</v>
      </c>
      <c r="H5" s="145">
        <v>464897.11207616347</v>
      </c>
      <c r="I5" s="145">
        <v>3056.26</v>
      </c>
      <c r="J5" s="145">
        <v>461840.85207616346</v>
      </c>
      <c r="K5" s="145">
        <v>0</v>
      </c>
      <c r="L5" s="147"/>
      <c r="M5" s="145"/>
      <c r="N5" s="145">
        <v>0</v>
      </c>
      <c r="O5" s="145"/>
      <c r="P5" s="145"/>
      <c r="Q5" s="145"/>
      <c r="R5" s="145">
        <v>0</v>
      </c>
      <c r="S5" s="145">
        <v>461840.85207616346</v>
      </c>
      <c r="T5" s="147"/>
      <c r="U5" s="145">
        <v>461840.85207616346</v>
      </c>
    </row>
    <row r="6" spans="1:21" ht="15" x14ac:dyDescent="0.25">
      <c r="A6" s="144" t="str">
        <f t="shared" si="0"/>
        <v xml:space="preserve">005 - Barnby &amp; North Cove Community Primary </v>
      </c>
      <c r="B6" s="144" t="s">
        <v>124</v>
      </c>
      <c r="C6" s="150">
        <v>5</v>
      </c>
      <c r="D6" s="148">
        <v>0</v>
      </c>
      <c r="E6" s="147" t="s">
        <v>125</v>
      </c>
      <c r="F6" s="145">
        <v>312429.31070512818</v>
      </c>
      <c r="G6" s="145">
        <v>2280.2588848843734</v>
      </c>
      <c r="H6" s="145">
        <v>314709.56959001254</v>
      </c>
      <c r="I6" s="145">
        <v>1906.38</v>
      </c>
      <c r="J6" s="145">
        <v>312803.18959001254</v>
      </c>
      <c r="K6" s="145">
        <v>0</v>
      </c>
      <c r="L6" s="147"/>
      <c r="M6" s="145"/>
      <c r="N6" s="145">
        <v>0</v>
      </c>
      <c r="O6" s="145"/>
      <c r="P6" s="145"/>
      <c r="Q6" s="145"/>
      <c r="R6" s="145">
        <v>0</v>
      </c>
      <c r="S6" s="145">
        <v>312803.18959001254</v>
      </c>
      <c r="T6" s="147"/>
      <c r="U6" s="145">
        <v>312803.18959001254</v>
      </c>
    </row>
    <row r="7" spans="1:21" ht="15" x14ac:dyDescent="0.25">
      <c r="A7" s="144" t="str">
        <f t="shared" si="0"/>
        <v>010 - Bedfield C of E VCP School</v>
      </c>
      <c r="B7" s="144" t="s">
        <v>134</v>
      </c>
      <c r="C7" s="150">
        <v>10</v>
      </c>
      <c r="D7" s="148">
        <v>0</v>
      </c>
      <c r="E7" s="147" t="s">
        <v>135</v>
      </c>
      <c r="F7" s="145">
        <v>286825.63387755101</v>
      </c>
      <c r="G7" s="145">
        <v>11477.201051590639</v>
      </c>
      <c r="H7" s="145">
        <v>298302.83492914162</v>
      </c>
      <c r="I7" s="145">
        <v>1724.8200000000002</v>
      </c>
      <c r="J7" s="145">
        <v>296578.01492914162</v>
      </c>
      <c r="K7" s="145">
        <v>0</v>
      </c>
      <c r="L7" s="147"/>
      <c r="M7" s="145"/>
      <c r="N7" s="145">
        <v>0</v>
      </c>
      <c r="O7" s="145"/>
      <c r="P7" s="145"/>
      <c r="Q7" s="145"/>
      <c r="R7" s="145">
        <v>0</v>
      </c>
      <c r="S7" s="145">
        <v>296578.01492914162</v>
      </c>
      <c r="T7" s="147"/>
      <c r="U7" s="145">
        <v>296578.01492914162</v>
      </c>
    </row>
    <row r="8" spans="1:21" ht="15" x14ac:dyDescent="0.25">
      <c r="A8" s="144" t="str">
        <f t="shared" si="0"/>
        <v>011 - Benhall St Mary's C of E VCP School</v>
      </c>
      <c r="B8" s="144" t="s">
        <v>136</v>
      </c>
      <c r="C8" s="150">
        <v>11</v>
      </c>
      <c r="D8" s="148">
        <v>0</v>
      </c>
      <c r="E8" s="147" t="s">
        <v>137</v>
      </c>
      <c r="F8" s="145">
        <v>372759.70736842102</v>
      </c>
      <c r="G8" s="145">
        <v>40578.936300727495</v>
      </c>
      <c r="H8" s="145">
        <v>413338.6436691485</v>
      </c>
      <c r="I8" s="145">
        <v>2662.88</v>
      </c>
      <c r="J8" s="145">
        <v>410675.76366914849</v>
      </c>
      <c r="K8" s="145">
        <v>0</v>
      </c>
      <c r="L8" s="147"/>
      <c r="M8" s="145"/>
      <c r="N8" s="145">
        <v>0</v>
      </c>
      <c r="O8" s="145"/>
      <c r="P8" s="145"/>
      <c r="Q8" s="145"/>
      <c r="R8" s="145">
        <v>0</v>
      </c>
      <c r="S8" s="145">
        <v>410675.76366914849</v>
      </c>
      <c r="T8" s="147"/>
      <c r="U8" s="145">
        <v>410675.76366914849</v>
      </c>
    </row>
    <row r="9" spans="1:21" ht="15" x14ac:dyDescent="0.25">
      <c r="A9" s="144" t="str">
        <f t="shared" si="0"/>
        <v>012 - Blundeston C of E VCP School</v>
      </c>
      <c r="B9" s="144" t="s">
        <v>138</v>
      </c>
      <c r="C9" s="150">
        <v>12</v>
      </c>
      <c r="D9" s="148">
        <v>0</v>
      </c>
      <c r="E9" s="147" t="s">
        <v>139</v>
      </c>
      <c r="F9" s="145">
        <v>679984.49281840434</v>
      </c>
      <c r="G9" s="145">
        <v>0</v>
      </c>
      <c r="H9" s="145">
        <v>679984.49281840434</v>
      </c>
      <c r="I9" s="145">
        <v>5477.06</v>
      </c>
      <c r="J9" s="145">
        <v>674507.43281840428</v>
      </c>
      <c r="K9" s="145">
        <v>0</v>
      </c>
      <c r="L9" s="147"/>
      <c r="M9" s="145"/>
      <c r="N9" s="145">
        <v>0</v>
      </c>
      <c r="O9" s="145"/>
      <c r="P9" s="145"/>
      <c r="Q9" s="145"/>
      <c r="R9" s="145">
        <v>0</v>
      </c>
      <c r="S9" s="145">
        <v>674507.43281840428</v>
      </c>
      <c r="T9" s="147"/>
      <c r="U9" s="145">
        <v>674507.43281840428</v>
      </c>
    </row>
    <row r="10" spans="1:21" ht="15" x14ac:dyDescent="0.25">
      <c r="A10" s="144" t="str">
        <f t="shared" si="0"/>
        <v>014 - Brampton C of E VCP School</v>
      </c>
      <c r="B10" s="144" t="s">
        <v>142</v>
      </c>
      <c r="C10" s="150">
        <v>14</v>
      </c>
      <c r="D10" s="148">
        <v>0</v>
      </c>
      <c r="E10" s="147" t="s">
        <v>143</v>
      </c>
      <c r="F10" s="145">
        <v>380197.35493101913</v>
      </c>
      <c r="G10" s="145">
        <v>-29684.387394632329</v>
      </c>
      <c r="H10" s="145">
        <v>350512.9675363868</v>
      </c>
      <c r="I10" s="145">
        <v>2027.42</v>
      </c>
      <c r="J10" s="145">
        <v>348485.54753638682</v>
      </c>
      <c r="K10" s="145">
        <v>0</v>
      </c>
      <c r="L10" s="147"/>
      <c r="M10" s="145"/>
      <c r="N10" s="145">
        <v>0</v>
      </c>
      <c r="O10" s="145"/>
      <c r="P10" s="145"/>
      <c r="Q10" s="145"/>
      <c r="R10" s="145">
        <v>0</v>
      </c>
      <c r="S10" s="145">
        <v>348485.54753638682</v>
      </c>
      <c r="T10" s="147"/>
      <c r="U10" s="145">
        <v>348485.54753638682</v>
      </c>
    </row>
    <row r="11" spans="1:21" ht="15" x14ac:dyDescent="0.25">
      <c r="A11" s="144" t="str">
        <f t="shared" si="0"/>
        <v>015 - Bungay Primary School</v>
      </c>
      <c r="B11" s="144" t="s">
        <v>144</v>
      </c>
      <c r="C11" s="150">
        <v>15</v>
      </c>
      <c r="D11" s="148">
        <v>0</v>
      </c>
      <c r="E11" s="147" t="s">
        <v>145</v>
      </c>
      <c r="F11" s="145">
        <v>710196.31881399674</v>
      </c>
      <c r="G11" s="145">
        <v>0</v>
      </c>
      <c r="H11" s="145">
        <v>710196.31881399674</v>
      </c>
      <c r="I11" s="145">
        <v>5507.3200000000006</v>
      </c>
      <c r="J11" s="145">
        <v>704688.99881399679</v>
      </c>
      <c r="K11" s="145">
        <v>44392.800000000003</v>
      </c>
      <c r="L11" s="147"/>
      <c r="M11" s="145"/>
      <c r="N11" s="145">
        <v>44392.800000000003</v>
      </c>
      <c r="O11" s="145"/>
      <c r="P11" s="145"/>
      <c r="Q11" s="145"/>
      <c r="R11" s="145">
        <v>0</v>
      </c>
      <c r="S11" s="145">
        <v>749081.79881399684</v>
      </c>
      <c r="T11" s="147"/>
      <c r="U11" s="145">
        <v>749081.79881399684</v>
      </c>
    </row>
    <row r="12" spans="1:21" ht="15" x14ac:dyDescent="0.25">
      <c r="A12" s="144" t="str">
        <f t="shared" si="0"/>
        <v>017 - St Botolph's CEVCP School</v>
      </c>
      <c r="B12" s="144" t="s">
        <v>148</v>
      </c>
      <c r="C12" s="150">
        <v>17</v>
      </c>
      <c r="D12" s="148">
        <v>0</v>
      </c>
      <c r="E12" s="147" t="s">
        <v>149</v>
      </c>
      <c r="F12" s="145">
        <v>640512.20039781765</v>
      </c>
      <c r="G12" s="145">
        <v>0</v>
      </c>
      <c r="H12" s="145">
        <v>640512.20039781765</v>
      </c>
      <c r="I12" s="145">
        <v>5204.72</v>
      </c>
      <c r="J12" s="145">
        <v>635307.48039781768</v>
      </c>
      <c r="K12" s="145">
        <v>0</v>
      </c>
      <c r="L12" s="147"/>
      <c r="M12" s="145"/>
      <c r="N12" s="145">
        <v>0</v>
      </c>
      <c r="O12" s="145"/>
      <c r="P12" s="145"/>
      <c r="Q12" s="145"/>
      <c r="R12" s="145">
        <v>0</v>
      </c>
      <c r="S12" s="145">
        <v>635307.48039781768</v>
      </c>
      <c r="T12" s="147"/>
      <c r="U12" s="145">
        <v>635307.48039781768</v>
      </c>
    </row>
    <row r="13" spans="1:21" ht="15" x14ac:dyDescent="0.25">
      <c r="A13" s="144" t="str">
        <f t="shared" si="0"/>
        <v>019 - Carlton Colville Primary School</v>
      </c>
      <c r="B13" s="144" t="s">
        <v>150</v>
      </c>
      <c r="C13" s="150">
        <v>19</v>
      </c>
      <c r="D13" s="148">
        <v>0</v>
      </c>
      <c r="E13" s="147" t="s">
        <v>151</v>
      </c>
      <c r="F13" s="145">
        <v>1451078.1727157955</v>
      </c>
      <c r="G13" s="145">
        <v>0</v>
      </c>
      <c r="H13" s="145">
        <v>1451078.1727157955</v>
      </c>
      <c r="I13" s="145">
        <v>12557.900000000001</v>
      </c>
      <c r="J13" s="145">
        <v>1438520.2727157956</v>
      </c>
      <c r="K13" s="145">
        <v>90312</v>
      </c>
      <c r="L13" s="147"/>
      <c r="M13" s="145"/>
      <c r="N13" s="145">
        <v>90312</v>
      </c>
      <c r="O13" s="145"/>
      <c r="P13" s="145"/>
      <c r="Q13" s="145"/>
      <c r="R13" s="145">
        <v>0</v>
      </c>
      <c r="S13" s="145">
        <v>1528832.2727157956</v>
      </c>
      <c r="T13" s="147"/>
      <c r="U13" s="145">
        <v>1528832.2727157956</v>
      </c>
    </row>
    <row r="14" spans="1:21" ht="15" x14ac:dyDescent="0.25">
      <c r="A14" s="144" t="str">
        <f t="shared" si="0"/>
        <v>020 - Charsfield CEVCP School</v>
      </c>
      <c r="B14" s="144" t="s">
        <v>152</v>
      </c>
      <c r="C14" s="150">
        <v>20</v>
      </c>
      <c r="D14" s="148">
        <v>0</v>
      </c>
      <c r="E14" s="147" t="s">
        <v>153</v>
      </c>
      <c r="F14" s="145">
        <v>327762.14560678863</v>
      </c>
      <c r="G14" s="145">
        <v>-63492.393223181411</v>
      </c>
      <c r="H14" s="145">
        <v>264269.75238360721</v>
      </c>
      <c r="I14" s="145">
        <v>1422.22</v>
      </c>
      <c r="J14" s="145">
        <v>262847.53238360723</v>
      </c>
      <c r="K14" s="145">
        <v>0</v>
      </c>
      <c r="L14" s="147"/>
      <c r="M14" s="145"/>
      <c r="N14" s="145">
        <v>0</v>
      </c>
      <c r="O14" s="145"/>
      <c r="P14" s="145"/>
      <c r="Q14" s="145"/>
      <c r="R14" s="145">
        <v>0</v>
      </c>
      <c r="S14" s="145">
        <v>262847.53238360723</v>
      </c>
      <c r="T14" s="147"/>
      <c r="U14" s="145">
        <v>262847.53238360723</v>
      </c>
    </row>
    <row r="15" spans="1:21" ht="15" x14ac:dyDescent="0.25">
      <c r="A15" s="144" t="str">
        <f t="shared" si="0"/>
        <v>022 - Corton CEVCP School</v>
      </c>
      <c r="B15" s="144" t="s">
        <v>154</v>
      </c>
      <c r="C15" s="150">
        <v>22</v>
      </c>
      <c r="D15" s="148">
        <v>0</v>
      </c>
      <c r="E15" s="147" t="s">
        <v>530</v>
      </c>
      <c r="F15" s="145">
        <v>459511.26978723402</v>
      </c>
      <c r="G15" s="145">
        <v>0</v>
      </c>
      <c r="H15" s="145">
        <v>459511.26978723402</v>
      </c>
      <c r="I15" s="145">
        <v>3328.6000000000004</v>
      </c>
      <c r="J15" s="145">
        <v>456182.66978723404</v>
      </c>
      <c r="K15" s="145">
        <v>0</v>
      </c>
      <c r="L15" s="147"/>
      <c r="M15" s="145"/>
      <c r="N15" s="145">
        <v>0</v>
      </c>
      <c r="O15" s="145"/>
      <c r="P15" s="145"/>
      <c r="Q15" s="145"/>
      <c r="R15" s="145">
        <v>0</v>
      </c>
      <c r="S15" s="145">
        <v>456182.66978723404</v>
      </c>
      <c r="T15" s="147"/>
      <c r="U15" s="145">
        <v>456182.66978723404</v>
      </c>
    </row>
    <row r="16" spans="1:21" ht="15" x14ac:dyDescent="0.25">
      <c r="A16" s="144" t="str">
        <f t="shared" si="0"/>
        <v>023 - Coldfair Green CP School</v>
      </c>
      <c r="B16" s="144" t="s">
        <v>155</v>
      </c>
      <c r="C16" s="150">
        <v>23</v>
      </c>
      <c r="D16" s="148">
        <v>0</v>
      </c>
      <c r="E16" s="147" t="s">
        <v>156</v>
      </c>
      <c r="F16" s="145">
        <v>475835.87923076923</v>
      </c>
      <c r="G16" s="145">
        <v>0</v>
      </c>
      <c r="H16" s="145">
        <v>475835.87923076923</v>
      </c>
      <c r="I16" s="145">
        <v>3721.98</v>
      </c>
      <c r="J16" s="145">
        <v>472113.89923076925</v>
      </c>
      <c r="K16" s="145">
        <v>0</v>
      </c>
      <c r="L16" s="147"/>
      <c r="M16" s="145"/>
      <c r="N16" s="145">
        <v>0</v>
      </c>
      <c r="O16" s="145"/>
      <c r="P16" s="145"/>
      <c r="Q16" s="145"/>
      <c r="R16" s="145">
        <v>0</v>
      </c>
      <c r="S16" s="145">
        <v>472113.89923076925</v>
      </c>
      <c r="T16" s="147"/>
      <c r="U16" s="145">
        <v>472113.89923076925</v>
      </c>
    </row>
    <row r="17" spans="1:21" ht="15" x14ac:dyDescent="0.25">
      <c r="A17" s="144" t="str">
        <f t="shared" si="0"/>
        <v>025 - Sir Robert Hitcham's CEVAP School, Debenham</v>
      </c>
      <c r="B17" s="144" t="s">
        <v>157</v>
      </c>
      <c r="C17" s="150">
        <v>25</v>
      </c>
      <c r="D17" s="148">
        <v>0</v>
      </c>
      <c r="E17" s="147" t="s">
        <v>158</v>
      </c>
      <c r="F17" s="145">
        <v>686060.98799694818</v>
      </c>
      <c r="G17" s="145">
        <v>0</v>
      </c>
      <c r="H17" s="145">
        <v>686060.98799694818</v>
      </c>
      <c r="I17" s="145">
        <v>6021.7400000000007</v>
      </c>
      <c r="J17" s="145">
        <v>680039.24799694819</v>
      </c>
      <c r="K17" s="145">
        <v>26584.800000000003</v>
      </c>
      <c r="L17" s="147"/>
      <c r="M17" s="145"/>
      <c r="N17" s="145">
        <v>26584.800000000003</v>
      </c>
      <c r="O17" s="145"/>
      <c r="P17" s="145"/>
      <c r="Q17" s="145"/>
      <c r="R17" s="145">
        <v>0</v>
      </c>
      <c r="S17" s="145">
        <v>706624.04799694824</v>
      </c>
      <c r="T17" s="147"/>
      <c r="U17" s="145">
        <v>706624.04799694824</v>
      </c>
    </row>
    <row r="18" spans="1:21" ht="15" x14ac:dyDescent="0.25">
      <c r="A18" s="144" t="str">
        <f t="shared" si="0"/>
        <v>026 - Dennington CEVCP School</v>
      </c>
      <c r="B18" s="144" t="s">
        <v>159</v>
      </c>
      <c r="C18" s="150">
        <v>26</v>
      </c>
      <c r="D18" s="148">
        <v>0</v>
      </c>
      <c r="E18" s="147" t="s">
        <v>160</v>
      </c>
      <c r="F18" s="145">
        <v>315976.18557881098</v>
      </c>
      <c r="G18" s="145">
        <v>-89202.289251720431</v>
      </c>
      <c r="H18" s="145">
        <v>226773.89632709057</v>
      </c>
      <c r="I18" s="145">
        <v>1180.1400000000001</v>
      </c>
      <c r="J18" s="145">
        <v>225593.75632709055</v>
      </c>
      <c r="K18" s="145">
        <v>0</v>
      </c>
      <c r="L18" s="147"/>
      <c r="M18" s="145"/>
      <c r="N18" s="145">
        <v>0</v>
      </c>
      <c r="O18" s="145"/>
      <c r="P18" s="145"/>
      <c r="Q18" s="145"/>
      <c r="R18" s="145">
        <v>0</v>
      </c>
      <c r="S18" s="145">
        <v>225593.75632709055</v>
      </c>
      <c r="T18" s="147"/>
      <c r="U18" s="145">
        <v>225593.75632709055</v>
      </c>
    </row>
    <row r="19" spans="1:21" ht="15" x14ac:dyDescent="0.25">
      <c r="A19" s="144" t="str">
        <f t="shared" si="0"/>
        <v>029 - Earl Soham Community Primary School</v>
      </c>
      <c r="B19" s="144" t="s">
        <v>161</v>
      </c>
      <c r="C19" s="150">
        <v>29</v>
      </c>
      <c r="D19" s="148">
        <v>0</v>
      </c>
      <c r="E19" s="147" t="s">
        <v>162</v>
      </c>
      <c r="F19" s="145">
        <v>381712.31938767264</v>
      </c>
      <c r="G19" s="145">
        <v>-25003.548293051135</v>
      </c>
      <c r="H19" s="145">
        <v>356708.77109462151</v>
      </c>
      <c r="I19" s="145">
        <v>2118.2000000000003</v>
      </c>
      <c r="J19" s="145">
        <v>354590.5710946215</v>
      </c>
      <c r="K19" s="145">
        <v>0</v>
      </c>
      <c r="L19" s="147"/>
      <c r="M19" s="145"/>
      <c r="N19" s="145">
        <v>0</v>
      </c>
      <c r="O19" s="145"/>
      <c r="P19" s="145"/>
      <c r="Q19" s="145"/>
      <c r="R19" s="145">
        <v>0</v>
      </c>
      <c r="S19" s="145">
        <v>354590.5710946215</v>
      </c>
      <c r="T19" s="147"/>
      <c r="U19" s="145">
        <v>354590.5710946215</v>
      </c>
    </row>
    <row r="20" spans="1:21" ht="15" x14ac:dyDescent="0.25">
      <c r="A20" s="144" t="str">
        <f t="shared" si="0"/>
        <v>031 - St Peter and St Paul CEVAP School</v>
      </c>
      <c r="B20" s="144" t="s">
        <v>165</v>
      </c>
      <c r="C20" s="150">
        <v>31</v>
      </c>
      <c r="D20" s="148">
        <v>0</v>
      </c>
      <c r="E20" s="147" t="s">
        <v>166</v>
      </c>
      <c r="F20" s="145">
        <v>675789.94264098885</v>
      </c>
      <c r="G20" s="145">
        <v>0</v>
      </c>
      <c r="H20" s="145">
        <v>675789.94264098885</v>
      </c>
      <c r="I20" s="145">
        <v>5688.88</v>
      </c>
      <c r="J20" s="145">
        <v>670101.06264098885</v>
      </c>
      <c r="K20" s="145">
        <v>28365.599999999999</v>
      </c>
      <c r="L20" s="147"/>
      <c r="M20" s="145"/>
      <c r="N20" s="145">
        <v>28365.599999999999</v>
      </c>
      <c r="O20" s="145"/>
      <c r="P20" s="145"/>
      <c r="Q20" s="145"/>
      <c r="R20" s="145">
        <v>0</v>
      </c>
      <c r="S20" s="145">
        <v>698466.66264098883</v>
      </c>
      <c r="T20" s="147"/>
      <c r="U20" s="145">
        <v>698466.66264098883</v>
      </c>
    </row>
    <row r="21" spans="1:21" ht="15" x14ac:dyDescent="0.25">
      <c r="A21" s="144" t="str">
        <f t="shared" si="0"/>
        <v>035 - Sir Robert Hitcham's CEVAP School, Framlingham</v>
      </c>
      <c r="B21" s="144" t="s">
        <v>167</v>
      </c>
      <c r="C21" s="150">
        <v>35</v>
      </c>
      <c r="D21" s="148">
        <v>0</v>
      </c>
      <c r="E21" s="147" t="s">
        <v>168</v>
      </c>
      <c r="F21" s="145">
        <v>1015126.6825092251</v>
      </c>
      <c r="G21" s="145">
        <v>0</v>
      </c>
      <c r="H21" s="145">
        <v>1015126.6825092251</v>
      </c>
      <c r="I21" s="145">
        <v>9320.08</v>
      </c>
      <c r="J21" s="145">
        <v>1005806.6025092251</v>
      </c>
      <c r="K21" s="145">
        <v>50752.800000000003</v>
      </c>
      <c r="L21" s="147"/>
      <c r="M21" s="145"/>
      <c r="N21" s="145">
        <v>50752.800000000003</v>
      </c>
      <c r="O21" s="145"/>
      <c r="P21" s="145"/>
      <c r="Q21" s="145"/>
      <c r="R21" s="145">
        <v>0</v>
      </c>
      <c r="S21" s="145">
        <v>1056559.4025092251</v>
      </c>
      <c r="T21" s="147"/>
      <c r="U21" s="145">
        <v>1056559.4025092251</v>
      </c>
    </row>
    <row r="22" spans="1:21" ht="15" x14ac:dyDescent="0.25">
      <c r="A22" s="144" t="str">
        <f t="shared" si="0"/>
        <v>036 - Fressingfield CEVCP School</v>
      </c>
      <c r="B22" s="144" t="s">
        <v>169</v>
      </c>
      <c r="C22" s="150">
        <v>36</v>
      </c>
      <c r="D22" s="148">
        <v>0</v>
      </c>
      <c r="E22" s="147" t="s">
        <v>170</v>
      </c>
      <c r="F22" s="145">
        <v>499172.76065796817</v>
      </c>
      <c r="G22" s="145">
        <v>0</v>
      </c>
      <c r="H22" s="145">
        <v>499172.76065796817</v>
      </c>
      <c r="I22" s="145">
        <v>3510.1600000000003</v>
      </c>
      <c r="J22" s="145">
        <v>495662.6006579682</v>
      </c>
      <c r="K22" s="145">
        <v>26584.800000000003</v>
      </c>
      <c r="L22" s="147"/>
      <c r="M22" s="145"/>
      <c r="N22" s="145">
        <v>26584.800000000003</v>
      </c>
      <c r="O22" s="145"/>
      <c r="P22" s="145"/>
      <c r="Q22" s="145"/>
      <c r="R22" s="145">
        <v>0</v>
      </c>
      <c r="S22" s="145">
        <v>522247.40065796819</v>
      </c>
      <c r="T22" s="147"/>
      <c r="U22" s="145">
        <v>522247.40065796819</v>
      </c>
    </row>
    <row r="23" spans="1:21" ht="15" x14ac:dyDescent="0.25">
      <c r="A23" s="144" t="str">
        <f t="shared" si="0"/>
        <v>041 - Edgar Sewter Community Primary School</v>
      </c>
      <c r="B23" s="144" t="s">
        <v>173</v>
      </c>
      <c r="C23" s="150">
        <v>41</v>
      </c>
      <c r="D23" s="148">
        <v>0</v>
      </c>
      <c r="E23" s="147" t="s">
        <v>174</v>
      </c>
      <c r="F23" s="145">
        <v>934458.10023480328</v>
      </c>
      <c r="G23" s="145">
        <v>0</v>
      </c>
      <c r="H23" s="145">
        <v>934458.10023480328</v>
      </c>
      <c r="I23" s="145">
        <v>7897.8600000000006</v>
      </c>
      <c r="J23" s="145">
        <v>926560.24023480329</v>
      </c>
      <c r="K23" s="145">
        <v>50752.800000000003</v>
      </c>
      <c r="L23" s="147"/>
      <c r="M23" s="145"/>
      <c r="N23" s="145">
        <v>50752.800000000003</v>
      </c>
      <c r="O23" s="145"/>
      <c r="P23" s="145"/>
      <c r="Q23" s="145"/>
      <c r="R23" s="145">
        <v>0</v>
      </c>
      <c r="S23" s="145">
        <v>977313.04023480334</v>
      </c>
      <c r="T23" s="147"/>
      <c r="U23" s="145">
        <v>977313.04023480334</v>
      </c>
    </row>
    <row r="24" spans="1:21" ht="15" x14ac:dyDescent="0.25">
      <c r="A24" s="144" t="str">
        <f t="shared" si="0"/>
        <v>042 - Helmingham Community Primary School</v>
      </c>
      <c r="B24" s="144" t="s">
        <v>175</v>
      </c>
      <c r="C24" s="150">
        <v>42</v>
      </c>
      <c r="D24" s="148">
        <v>0</v>
      </c>
      <c r="E24" s="147" t="s">
        <v>176</v>
      </c>
      <c r="F24" s="145">
        <v>371085.33539898315</v>
      </c>
      <c r="G24" s="145">
        <v>-9656.6853469058842</v>
      </c>
      <c r="H24" s="145">
        <v>361428.65005207725</v>
      </c>
      <c r="I24" s="145">
        <v>1724.8200000000002</v>
      </c>
      <c r="J24" s="145">
        <v>359703.83005207725</v>
      </c>
      <c r="K24" s="145">
        <v>0</v>
      </c>
      <c r="L24" s="147"/>
      <c r="M24" s="145"/>
      <c r="N24" s="145">
        <v>0</v>
      </c>
      <c r="O24" s="145"/>
      <c r="P24" s="145"/>
      <c r="Q24" s="145"/>
      <c r="R24" s="145">
        <v>0</v>
      </c>
      <c r="S24" s="145">
        <v>359703.83005207725</v>
      </c>
      <c r="T24" s="147"/>
      <c r="U24" s="145">
        <v>359703.83005207725</v>
      </c>
    </row>
    <row r="25" spans="1:21" ht="15" x14ac:dyDescent="0.25">
      <c r="A25" s="144" t="str">
        <f t="shared" si="0"/>
        <v>044 - Holton St Peter Community Primary School</v>
      </c>
      <c r="B25" s="144" t="s">
        <v>177</v>
      </c>
      <c r="C25" s="150">
        <v>44</v>
      </c>
      <c r="D25" s="148">
        <v>0</v>
      </c>
      <c r="E25" s="147" t="s">
        <v>178</v>
      </c>
      <c r="F25" s="145">
        <v>385210.06359133124</v>
      </c>
      <c r="G25" s="145">
        <v>0</v>
      </c>
      <c r="H25" s="145">
        <v>385210.06359133124</v>
      </c>
      <c r="I25" s="145">
        <v>2753.6600000000003</v>
      </c>
      <c r="J25" s="145">
        <v>382456.40359133127</v>
      </c>
      <c r="K25" s="145">
        <v>0</v>
      </c>
      <c r="L25" s="147"/>
      <c r="M25" s="145"/>
      <c r="N25" s="145">
        <v>0</v>
      </c>
      <c r="O25" s="145"/>
      <c r="P25" s="145"/>
      <c r="Q25" s="145"/>
      <c r="R25" s="145">
        <v>0</v>
      </c>
      <c r="S25" s="145">
        <v>382456.40359133127</v>
      </c>
      <c r="T25" s="147"/>
      <c r="U25" s="145">
        <v>382456.40359133127</v>
      </c>
    </row>
    <row r="26" spans="1:21" ht="15" x14ac:dyDescent="0.25">
      <c r="A26" s="144" t="str">
        <f t="shared" si="0"/>
        <v>048 - Ilketshall St Lawrence School</v>
      </c>
      <c r="B26" s="144" t="s">
        <v>181</v>
      </c>
      <c r="C26" s="150">
        <v>48</v>
      </c>
      <c r="D26" s="148">
        <v>0</v>
      </c>
      <c r="E26" s="147" t="s">
        <v>182</v>
      </c>
      <c r="F26" s="145">
        <v>468521.94864708505</v>
      </c>
      <c r="G26" s="145">
        <v>-8966.6160935632197</v>
      </c>
      <c r="H26" s="145">
        <v>459555.33255352185</v>
      </c>
      <c r="I26" s="145">
        <v>3207.56</v>
      </c>
      <c r="J26" s="145">
        <v>456347.77255352185</v>
      </c>
      <c r="K26" s="145">
        <v>0</v>
      </c>
      <c r="L26" s="147"/>
      <c r="M26" s="145"/>
      <c r="N26" s="145">
        <v>0</v>
      </c>
      <c r="O26" s="145"/>
      <c r="P26" s="145"/>
      <c r="Q26" s="145"/>
      <c r="R26" s="145">
        <v>0</v>
      </c>
      <c r="S26" s="145">
        <v>456347.77255352185</v>
      </c>
      <c r="T26" s="147"/>
      <c r="U26" s="145">
        <v>456347.77255352185</v>
      </c>
    </row>
    <row r="27" spans="1:21" ht="15" x14ac:dyDescent="0.25">
      <c r="A27" s="144" t="str">
        <f t="shared" si="0"/>
        <v>050 - Kelsale CEVCP School</v>
      </c>
      <c r="B27" s="144" t="s">
        <v>183</v>
      </c>
      <c r="C27" s="150">
        <v>50</v>
      </c>
      <c r="D27" s="148">
        <v>0</v>
      </c>
      <c r="E27" s="147" t="s">
        <v>184</v>
      </c>
      <c r="F27" s="145">
        <v>538856.4672422444</v>
      </c>
      <c r="G27" s="145">
        <v>0</v>
      </c>
      <c r="H27" s="145">
        <v>538856.4672422444</v>
      </c>
      <c r="I27" s="145">
        <v>4175.88</v>
      </c>
      <c r="J27" s="145">
        <v>534680.58724224439</v>
      </c>
      <c r="K27" s="145">
        <v>0</v>
      </c>
      <c r="L27" s="147"/>
      <c r="M27" s="145"/>
      <c r="N27" s="145">
        <v>0</v>
      </c>
      <c r="O27" s="145"/>
      <c r="P27" s="145"/>
      <c r="Q27" s="145"/>
      <c r="R27" s="145">
        <v>0</v>
      </c>
      <c r="S27" s="145">
        <v>534680.58724224439</v>
      </c>
      <c r="T27" s="147"/>
      <c r="U27" s="145">
        <v>534680.58724224439</v>
      </c>
    </row>
    <row r="28" spans="1:21" ht="15" x14ac:dyDescent="0.25">
      <c r="A28" s="144" t="str">
        <f t="shared" si="0"/>
        <v>056 - All Saints CEVAP School, Laxfield</v>
      </c>
      <c r="B28" s="144" t="s">
        <v>187</v>
      </c>
      <c r="C28" s="150">
        <v>56</v>
      </c>
      <c r="D28" s="148">
        <v>0</v>
      </c>
      <c r="E28" s="147" t="s">
        <v>188</v>
      </c>
      <c r="F28" s="145">
        <v>375293.07771063171</v>
      </c>
      <c r="G28" s="145">
        <v>-24356.952154956944</v>
      </c>
      <c r="H28" s="145">
        <v>350936.12555567478</v>
      </c>
      <c r="I28" s="145">
        <v>2178.7200000000003</v>
      </c>
      <c r="J28" s="145">
        <v>348757.40555567481</v>
      </c>
      <c r="K28" s="145">
        <v>0</v>
      </c>
      <c r="L28" s="147"/>
      <c r="M28" s="145"/>
      <c r="N28" s="145">
        <v>0</v>
      </c>
      <c r="O28" s="145"/>
      <c r="P28" s="145"/>
      <c r="Q28" s="145"/>
      <c r="R28" s="145">
        <v>0</v>
      </c>
      <c r="S28" s="145">
        <v>348757.40555567481</v>
      </c>
      <c r="T28" s="147"/>
      <c r="U28" s="145">
        <v>348757.40555567481</v>
      </c>
    </row>
    <row r="29" spans="1:21" ht="15" x14ac:dyDescent="0.25">
      <c r="A29" s="144" t="str">
        <f t="shared" si="0"/>
        <v>065 - Poplars Community Primary School</v>
      </c>
      <c r="B29" s="144" t="s">
        <v>203</v>
      </c>
      <c r="C29" s="150">
        <v>65</v>
      </c>
      <c r="D29" s="148">
        <v>0</v>
      </c>
      <c r="E29" s="147" t="s">
        <v>204</v>
      </c>
      <c r="F29" s="145">
        <v>2118911.1064152098</v>
      </c>
      <c r="G29" s="145">
        <v>0</v>
      </c>
      <c r="H29" s="145">
        <v>2118911.1064152098</v>
      </c>
      <c r="I29" s="145">
        <v>14706.36</v>
      </c>
      <c r="J29" s="145">
        <v>2104204.74641521</v>
      </c>
      <c r="K29" s="145">
        <v>101505.60000000001</v>
      </c>
      <c r="L29" s="147"/>
      <c r="M29" s="145"/>
      <c r="N29" s="145">
        <v>101505.60000000001</v>
      </c>
      <c r="O29" s="145"/>
      <c r="P29" s="145"/>
      <c r="Q29" s="145"/>
      <c r="R29" s="145">
        <v>0</v>
      </c>
      <c r="S29" s="145">
        <v>2205710.34641521</v>
      </c>
      <c r="T29" s="147"/>
      <c r="U29" s="145">
        <v>2205710.34641521</v>
      </c>
    </row>
    <row r="30" spans="1:21" ht="15" x14ac:dyDescent="0.25">
      <c r="A30" s="144" t="str">
        <f t="shared" si="0"/>
        <v>068 - Roman Hill Primary School</v>
      </c>
      <c r="B30" s="144" t="s">
        <v>207</v>
      </c>
      <c r="C30" s="150">
        <v>68</v>
      </c>
      <c r="D30" s="148">
        <v>0</v>
      </c>
      <c r="E30" s="147" t="s">
        <v>208</v>
      </c>
      <c r="F30" s="145">
        <v>2177599.9146791156</v>
      </c>
      <c r="G30" s="145">
        <v>0</v>
      </c>
      <c r="H30" s="145">
        <v>2177599.9146791156</v>
      </c>
      <c r="I30" s="145">
        <v>14101.16</v>
      </c>
      <c r="J30" s="145">
        <v>2163498.7546791155</v>
      </c>
      <c r="K30" s="145">
        <v>101505.60000000001</v>
      </c>
      <c r="L30" s="147"/>
      <c r="M30" s="145"/>
      <c r="N30" s="145">
        <v>101505.60000000001</v>
      </c>
      <c r="O30" s="145"/>
      <c r="P30" s="145"/>
      <c r="Q30" s="145"/>
      <c r="R30" s="145">
        <v>0</v>
      </c>
      <c r="S30" s="145">
        <v>2265004.3546791156</v>
      </c>
      <c r="T30" s="147"/>
      <c r="U30" s="145">
        <v>2265004.3546791156</v>
      </c>
    </row>
    <row r="31" spans="1:21" ht="15" x14ac:dyDescent="0.25">
      <c r="A31" s="144" t="str">
        <f t="shared" si="0"/>
        <v>074 - Woods Loke Community Primary School</v>
      </c>
      <c r="B31" s="144" t="s">
        <v>214</v>
      </c>
      <c r="C31" s="150">
        <v>74</v>
      </c>
      <c r="D31" s="148">
        <v>0</v>
      </c>
      <c r="E31" s="147" t="s">
        <v>215</v>
      </c>
      <c r="F31" s="145">
        <v>1512189.3438359639</v>
      </c>
      <c r="G31" s="145">
        <v>0</v>
      </c>
      <c r="H31" s="145">
        <v>1512189.3438359639</v>
      </c>
      <c r="I31" s="145">
        <v>13405.18</v>
      </c>
      <c r="J31" s="145">
        <v>1498784.1638359639</v>
      </c>
      <c r="K31" s="145">
        <v>101505.60000000001</v>
      </c>
      <c r="L31" s="147"/>
      <c r="M31" s="145"/>
      <c r="N31" s="145">
        <v>101505.60000000001</v>
      </c>
      <c r="O31" s="145"/>
      <c r="P31" s="145"/>
      <c r="Q31" s="145"/>
      <c r="R31" s="145">
        <v>0</v>
      </c>
      <c r="S31" s="145">
        <v>1600289.763835964</v>
      </c>
      <c r="T31" s="147"/>
      <c r="U31" s="145">
        <v>1600289.763835964</v>
      </c>
    </row>
    <row r="32" spans="1:21" ht="15" x14ac:dyDescent="0.25">
      <c r="A32" s="144" t="str">
        <f t="shared" si="0"/>
        <v>075 - Oulton Broad Primary School</v>
      </c>
      <c r="B32" s="144" t="s">
        <v>216</v>
      </c>
      <c r="C32" s="150">
        <v>75</v>
      </c>
      <c r="D32" s="148">
        <v>0</v>
      </c>
      <c r="E32" s="147" t="s">
        <v>217</v>
      </c>
      <c r="F32" s="145">
        <v>852547.85498586344</v>
      </c>
      <c r="G32" s="145">
        <v>0</v>
      </c>
      <c r="H32" s="145">
        <v>852547.85498586344</v>
      </c>
      <c r="I32" s="145">
        <v>7111.1</v>
      </c>
      <c r="J32" s="145">
        <v>845436.75498586346</v>
      </c>
      <c r="K32" s="145">
        <v>50752.800000000003</v>
      </c>
      <c r="L32" s="147"/>
      <c r="M32" s="145"/>
      <c r="N32" s="145">
        <v>50752.800000000003</v>
      </c>
      <c r="O32" s="145"/>
      <c r="P32" s="145"/>
      <c r="Q32" s="145"/>
      <c r="R32" s="145">
        <v>0</v>
      </c>
      <c r="S32" s="145">
        <v>896189.55498586351</v>
      </c>
      <c r="T32" s="147"/>
      <c r="U32" s="145">
        <v>896189.55498586351</v>
      </c>
    </row>
    <row r="33" spans="1:21" ht="15" x14ac:dyDescent="0.25">
      <c r="A33" s="144" t="str">
        <f t="shared" si="0"/>
        <v>080 - Mellis CEVCP School</v>
      </c>
      <c r="B33" s="144" t="s">
        <v>220</v>
      </c>
      <c r="C33" s="150">
        <v>80</v>
      </c>
      <c r="D33" s="148">
        <v>0</v>
      </c>
      <c r="E33" s="147" t="s">
        <v>221</v>
      </c>
      <c r="F33" s="145">
        <v>621417.00373599003</v>
      </c>
      <c r="G33" s="145">
        <v>0</v>
      </c>
      <c r="H33" s="145">
        <v>621417.00373599003</v>
      </c>
      <c r="I33" s="145">
        <v>5144.2</v>
      </c>
      <c r="J33" s="145">
        <v>616272.80373599008</v>
      </c>
      <c r="K33" s="145">
        <v>0</v>
      </c>
      <c r="L33" s="147"/>
      <c r="M33" s="145"/>
      <c r="N33" s="145">
        <v>0</v>
      </c>
      <c r="O33" s="145"/>
      <c r="P33" s="145"/>
      <c r="Q33" s="145"/>
      <c r="R33" s="145">
        <v>0</v>
      </c>
      <c r="S33" s="145">
        <v>616272.80373599008</v>
      </c>
      <c r="T33" s="147"/>
      <c r="U33" s="145">
        <v>616272.80373599008</v>
      </c>
    </row>
    <row r="34" spans="1:21" ht="15" x14ac:dyDescent="0.25">
      <c r="A34" s="144" t="str">
        <f t="shared" si="0"/>
        <v>084 - Occold Primary School</v>
      </c>
      <c r="B34" s="144" t="s">
        <v>226</v>
      </c>
      <c r="C34" s="150">
        <v>84</v>
      </c>
      <c r="D34" s="148">
        <v>0</v>
      </c>
      <c r="E34" s="147" t="s">
        <v>227</v>
      </c>
      <c r="F34" s="145">
        <v>326749.48284629983</v>
      </c>
      <c r="G34" s="145">
        <v>0</v>
      </c>
      <c r="H34" s="145">
        <v>326749.48284629983</v>
      </c>
      <c r="I34" s="145">
        <v>2087.94</v>
      </c>
      <c r="J34" s="145">
        <v>324661.54284629982</v>
      </c>
      <c r="K34" s="145">
        <v>0</v>
      </c>
      <c r="L34" s="147"/>
      <c r="M34" s="145"/>
      <c r="N34" s="145">
        <v>0</v>
      </c>
      <c r="O34" s="145"/>
      <c r="P34" s="145"/>
      <c r="Q34" s="145"/>
      <c r="R34" s="145">
        <v>0</v>
      </c>
      <c r="S34" s="145">
        <v>324661.54284629982</v>
      </c>
      <c r="T34" s="147"/>
      <c r="U34" s="145">
        <v>324661.54284629982</v>
      </c>
    </row>
    <row r="35" spans="1:21" ht="15" x14ac:dyDescent="0.25">
      <c r="A35" s="144" t="str">
        <f t="shared" si="0"/>
        <v>093 - Ringsfield CEVCP School</v>
      </c>
      <c r="B35" s="144" t="s">
        <v>234</v>
      </c>
      <c r="C35" s="150">
        <v>93</v>
      </c>
      <c r="D35" s="148">
        <v>0</v>
      </c>
      <c r="E35" s="147" t="s">
        <v>235</v>
      </c>
      <c r="F35" s="145">
        <v>317771.47558620689</v>
      </c>
      <c r="G35" s="145">
        <v>0</v>
      </c>
      <c r="H35" s="145">
        <v>317771.47558620689</v>
      </c>
      <c r="I35" s="145">
        <v>2027.42</v>
      </c>
      <c r="J35" s="145">
        <v>315744.0555862069</v>
      </c>
      <c r="K35" s="145">
        <v>26584.800000000003</v>
      </c>
      <c r="L35" s="147"/>
      <c r="M35" s="145"/>
      <c r="N35" s="145">
        <v>26584.800000000003</v>
      </c>
      <c r="O35" s="145"/>
      <c r="P35" s="145"/>
      <c r="Q35" s="145"/>
      <c r="R35" s="145">
        <v>0</v>
      </c>
      <c r="S35" s="145">
        <v>342328.85558620689</v>
      </c>
      <c r="T35" s="147"/>
      <c r="U35" s="145">
        <v>342328.85558620689</v>
      </c>
    </row>
    <row r="36" spans="1:21" ht="15" x14ac:dyDescent="0.25">
      <c r="A36" s="144" t="str">
        <f t="shared" si="0"/>
        <v>096 - Saxmundham Primary School</v>
      </c>
      <c r="B36" s="144" t="s">
        <v>236</v>
      </c>
      <c r="C36" s="150">
        <v>96</v>
      </c>
      <c r="D36" s="148">
        <v>0</v>
      </c>
      <c r="E36" s="147" t="s">
        <v>237</v>
      </c>
      <c r="F36" s="145">
        <v>1054797.8617109093</v>
      </c>
      <c r="G36" s="145">
        <v>0</v>
      </c>
      <c r="H36" s="145">
        <v>1054797.8617109093</v>
      </c>
      <c r="I36" s="145">
        <v>8896.44</v>
      </c>
      <c r="J36" s="145">
        <v>1045901.4217109093</v>
      </c>
      <c r="K36" s="145">
        <v>0</v>
      </c>
      <c r="L36" s="147"/>
      <c r="M36" s="145"/>
      <c r="N36" s="145">
        <v>0</v>
      </c>
      <c r="O36" s="145"/>
      <c r="P36" s="145"/>
      <c r="Q36" s="145"/>
      <c r="R36" s="145">
        <v>0</v>
      </c>
      <c r="S36" s="145">
        <v>1045901.4217109093</v>
      </c>
      <c r="T36" s="147"/>
      <c r="U36" s="145">
        <v>1045901.4217109093</v>
      </c>
    </row>
    <row r="37" spans="1:21" ht="15" x14ac:dyDescent="0.25">
      <c r="A37" s="144" t="str">
        <f t="shared" si="0"/>
        <v>097 - Snape Community Primary School</v>
      </c>
      <c r="B37" s="144" t="s">
        <v>238</v>
      </c>
      <c r="C37" s="150">
        <v>97</v>
      </c>
      <c r="D37" s="148">
        <v>0</v>
      </c>
      <c r="E37" s="147" t="s">
        <v>239</v>
      </c>
      <c r="F37" s="145">
        <v>299555.3165186916</v>
      </c>
      <c r="G37" s="145">
        <v>-53317.922466174117</v>
      </c>
      <c r="H37" s="145">
        <v>246237.39405251748</v>
      </c>
      <c r="I37" s="145">
        <v>1059.1000000000001</v>
      </c>
      <c r="J37" s="145">
        <v>245178.29405251748</v>
      </c>
      <c r="K37" s="145">
        <v>0</v>
      </c>
      <c r="L37" s="147"/>
      <c r="M37" s="145"/>
      <c r="N37" s="145">
        <v>0</v>
      </c>
      <c r="O37" s="145"/>
      <c r="P37" s="145"/>
      <c r="Q37" s="145"/>
      <c r="R37" s="145">
        <v>0</v>
      </c>
      <c r="S37" s="145">
        <v>245178.29405251748</v>
      </c>
      <c r="T37" s="147"/>
      <c r="U37" s="145">
        <v>245178.29405251748</v>
      </c>
    </row>
    <row r="38" spans="1:21" ht="15" x14ac:dyDescent="0.25">
      <c r="A38" s="144" t="str">
        <f t="shared" si="0"/>
        <v>098 - Somerleyton Primary School</v>
      </c>
      <c r="B38" s="144" t="s">
        <v>240</v>
      </c>
      <c r="C38" s="150">
        <v>98</v>
      </c>
      <c r="D38" s="148">
        <v>0</v>
      </c>
      <c r="E38" s="147" t="s">
        <v>241</v>
      </c>
      <c r="F38" s="145">
        <v>351516.09921699518</v>
      </c>
      <c r="G38" s="145">
        <v>-87285.654176072363</v>
      </c>
      <c r="H38" s="145">
        <v>264230.44504092284</v>
      </c>
      <c r="I38" s="145">
        <v>1724.8200000000002</v>
      </c>
      <c r="J38" s="145">
        <v>262505.62504092284</v>
      </c>
      <c r="K38" s="145">
        <v>0</v>
      </c>
      <c r="L38" s="147"/>
      <c r="M38" s="145"/>
      <c r="N38" s="145">
        <v>0</v>
      </c>
      <c r="O38" s="145"/>
      <c r="P38" s="145"/>
      <c r="Q38" s="145"/>
      <c r="R38" s="145">
        <v>0</v>
      </c>
      <c r="S38" s="145">
        <v>262505.62504092284</v>
      </c>
      <c r="T38" s="147"/>
      <c r="U38" s="145">
        <v>262505.62504092284</v>
      </c>
    </row>
    <row r="39" spans="1:21" ht="15" x14ac:dyDescent="0.25">
      <c r="A39" s="144" t="str">
        <f t="shared" si="0"/>
        <v>099 - Southwold Primary School</v>
      </c>
      <c r="B39" s="144" t="s">
        <v>242</v>
      </c>
      <c r="C39" s="150">
        <v>99</v>
      </c>
      <c r="D39" s="148">
        <v>0</v>
      </c>
      <c r="E39" s="147" t="s">
        <v>243</v>
      </c>
      <c r="F39" s="145">
        <v>339289.00695652177</v>
      </c>
      <c r="G39" s="145">
        <v>0</v>
      </c>
      <c r="H39" s="145">
        <v>339289.00695652177</v>
      </c>
      <c r="I39" s="145">
        <v>2269.5</v>
      </c>
      <c r="J39" s="145">
        <v>337019.50695652177</v>
      </c>
      <c r="K39" s="145">
        <v>0</v>
      </c>
      <c r="L39" s="147"/>
      <c r="M39" s="145"/>
      <c r="N39" s="145">
        <v>0</v>
      </c>
      <c r="O39" s="145"/>
      <c r="P39" s="145"/>
      <c r="Q39" s="145"/>
      <c r="R39" s="145">
        <v>0</v>
      </c>
      <c r="S39" s="145">
        <v>337019.50695652177</v>
      </c>
      <c r="T39" s="147"/>
      <c r="U39" s="145">
        <v>337019.50695652177</v>
      </c>
    </row>
    <row r="40" spans="1:21" ht="15" x14ac:dyDescent="0.25">
      <c r="A40" s="144" t="str">
        <f t="shared" si="0"/>
        <v>101 - Stonham Aspal CEVAP School</v>
      </c>
      <c r="B40" s="150">
        <v>101</v>
      </c>
      <c r="C40" s="150">
        <v>101</v>
      </c>
      <c r="D40" s="148">
        <v>0</v>
      </c>
      <c r="E40" s="147" t="s">
        <v>244</v>
      </c>
      <c r="F40" s="145">
        <v>625315.37645512749</v>
      </c>
      <c r="G40" s="145">
        <v>0</v>
      </c>
      <c r="H40" s="145">
        <v>625315.37645512749</v>
      </c>
      <c r="I40" s="145">
        <v>5295.5</v>
      </c>
      <c r="J40" s="145">
        <v>620019.87645512749</v>
      </c>
      <c r="K40" s="145">
        <v>0</v>
      </c>
      <c r="L40" s="147"/>
      <c r="M40" s="145"/>
      <c r="N40" s="145">
        <v>0</v>
      </c>
      <c r="O40" s="145"/>
      <c r="P40" s="145"/>
      <c r="Q40" s="145"/>
      <c r="R40" s="145">
        <v>0</v>
      </c>
      <c r="S40" s="145">
        <v>620019.87645512749</v>
      </c>
      <c r="T40" s="147"/>
      <c r="U40" s="145">
        <v>620019.87645512749</v>
      </c>
    </row>
    <row r="41" spans="1:21" ht="15" x14ac:dyDescent="0.25">
      <c r="A41" s="144" t="str">
        <f t="shared" si="0"/>
        <v>102 - Stradbroke CEVCP School</v>
      </c>
      <c r="B41" s="150">
        <v>102</v>
      </c>
      <c r="C41" s="150">
        <v>102</v>
      </c>
      <c r="D41" s="148">
        <v>0</v>
      </c>
      <c r="E41" s="147" t="s">
        <v>245</v>
      </c>
      <c r="F41" s="145">
        <v>386684.8119814485</v>
      </c>
      <c r="G41" s="145">
        <v>0</v>
      </c>
      <c r="H41" s="145">
        <v>386684.8119814485</v>
      </c>
      <c r="I41" s="145">
        <v>2662.88</v>
      </c>
      <c r="J41" s="145">
        <v>384021.93198144849</v>
      </c>
      <c r="K41" s="145">
        <v>0</v>
      </c>
      <c r="L41" s="147"/>
      <c r="M41" s="145"/>
      <c r="N41" s="145">
        <v>0</v>
      </c>
      <c r="O41" s="145"/>
      <c r="P41" s="145"/>
      <c r="Q41" s="145"/>
      <c r="R41" s="145">
        <v>0</v>
      </c>
      <c r="S41" s="145">
        <v>384021.93198144849</v>
      </c>
      <c r="T41" s="147"/>
      <c r="U41" s="145">
        <v>384021.93198144849</v>
      </c>
    </row>
    <row r="42" spans="1:21" ht="15" x14ac:dyDescent="0.25">
      <c r="A42" s="144" t="str">
        <f t="shared" si="0"/>
        <v>106 - Thorndon CEVCP School</v>
      </c>
      <c r="B42" s="150">
        <v>106</v>
      </c>
      <c r="C42" s="150">
        <v>106</v>
      </c>
      <c r="D42" s="148">
        <v>0</v>
      </c>
      <c r="E42" s="147" t="s">
        <v>246</v>
      </c>
      <c r="F42" s="145">
        <v>365033.50665661134</v>
      </c>
      <c r="G42" s="145">
        <v>0</v>
      </c>
      <c r="H42" s="145">
        <v>365033.50665661134</v>
      </c>
      <c r="I42" s="145">
        <v>2420.8000000000002</v>
      </c>
      <c r="J42" s="145">
        <v>362612.70665661135</v>
      </c>
      <c r="K42" s="145">
        <v>0</v>
      </c>
      <c r="L42" s="147"/>
      <c r="M42" s="145"/>
      <c r="N42" s="145">
        <v>0</v>
      </c>
      <c r="O42" s="145"/>
      <c r="P42" s="145"/>
      <c r="Q42" s="145"/>
      <c r="R42" s="145">
        <v>0</v>
      </c>
      <c r="S42" s="145">
        <v>362612.70665661135</v>
      </c>
      <c r="T42" s="147"/>
      <c r="U42" s="145">
        <v>362612.70665661135</v>
      </c>
    </row>
    <row r="43" spans="1:21" ht="15" x14ac:dyDescent="0.25">
      <c r="A43" s="144" t="str">
        <f t="shared" si="0"/>
        <v>109 - Wenhaston Primary School</v>
      </c>
      <c r="B43" s="150">
        <v>109</v>
      </c>
      <c r="C43" s="150">
        <v>109</v>
      </c>
      <c r="D43" s="148">
        <v>0</v>
      </c>
      <c r="E43" s="147" t="s">
        <v>247</v>
      </c>
      <c r="F43" s="145">
        <v>393267.49670672003</v>
      </c>
      <c r="G43" s="145">
        <v>-16075.175177721072</v>
      </c>
      <c r="H43" s="145">
        <v>377192.32152899896</v>
      </c>
      <c r="I43" s="145">
        <v>2269.5</v>
      </c>
      <c r="J43" s="145">
        <v>374922.82152899896</v>
      </c>
      <c r="K43" s="145">
        <v>0</v>
      </c>
      <c r="L43" s="147"/>
      <c r="M43" s="145"/>
      <c r="N43" s="145">
        <v>0</v>
      </c>
      <c r="O43" s="145"/>
      <c r="P43" s="145"/>
      <c r="Q43" s="145"/>
      <c r="R43" s="145">
        <v>0</v>
      </c>
      <c r="S43" s="145">
        <v>374922.82152899896</v>
      </c>
      <c r="T43" s="147"/>
      <c r="U43" s="145">
        <v>374922.82152899896</v>
      </c>
    </row>
    <row r="44" spans="1:21" ht="15" x14ac:dyDescent="0.25">
      <c r="A44" s="144" t="str">
        <f t="shared" si="0"/>
        <v>110 - Wetheringsett CEVCP School</v>
      </c>
      <c r="B44" s="150">
        <v>110</v>
      </c>
      <c r="C44" s="150">
        <v>110</v>
      </c>
      <c r="D44" s="148">
        <v>0</v>
      </c>
      <c r="E44" s="147" t="s">
        <v>248</v>
      </c>
      <c r="F44" s="145">
        <v>330439.30307692307</v>
      </c>
      <c r="G44" s="145">
        <v>4667.5251418963962</v>
      </c>
      <c r="H44" s="145">
        <v>335106.82821881946</v>
      </c>
      <c r="I44" s="145">
        <v>2118.2000000000003</v>
      </c>
      <c r="J44" s="145">
        <v>332988.62821881945</v>
      </c>
      <c r="K44" s="145">
        <v>0</v>
      </c>
      <c r="L44" s="147"/>
      <c r="M44" s="145"/>
      <c r="N44" s="145">
        <v>0</v>
      </c>
      <c r="O44" s="145"/>
      <c r="P44" s="145"/>
      <c r="Q44" s="145"/>
      <c r="R44" s="145">
        <v>0</v>
      </c>
      <c r="S44" s="145">
        <v>332988.62821881945</v>
      </c>
      <c r="T44" s="147"/>
      <c r="U44" s="145">
        <v>332988.62821881945</v>
      </c>
    </row>
    <row r="45" spans="1:21" ht="15" x14ac:dyDescent="0.25">
      <c r="A45" s="144" t="str">
        <f t="shared" si="0"/>
        <v>112 - Wilby CEVCP School</v>
      </c>
      <c r="B45" s="150">
        <v>112</v>
      </c>
      <c r="C45" s="150">
        <v>112</v>
      </c>
      <c r="D45" s="148">
        <v>0</v>
      </c>
      <c r="E45" s="147" t="s">
        <v>250</v>
      </c>
      <c r="F45" s="145">
        <v>320444.54718614719</v>
      </c>
      <c r="G45" s="145">
        <v>0</v>
      </c>
      <c r="H45" s="145">
        <v>320444.54718614719</v>
      </c>
      <c r="I45" s="145">
        <v>2027.42</v>
      </c>
      <c r="J45" s="145">
        <v>318417.12718614721</v>
      </c>
      <c r="K45" s="145">
        <v>12084</v>
      </c>
      <c r="L45" s="147"/>
      <c r="M45" s="145"/>
      <c r="N45" s="145">
        <v>12084</v>
      </c>
      <c r="O45" s="145"/>
      <c r="P45" s="145"/>
      <c r="Q45" s="145"/>
      <c r="R45" s="145">
        <v>0</v>
      </c>
      <c r="S45" s="145">
        <v>330501.12718614721</v>
      </c>
      <c r="T45" s="147"/>
      <c r="U45" s="145">
        <v>330501.12718614721</v>
      </c>
    </row>
    <row r="46" spans="1:21" ht="15" x14ac:dyDescent="0.25">
      <c r="A46" s="144" t="str">
        <f t="shared" si="0"/>
        <v>113 - Worlingham CEVCP School</v>
      </c>
      <c r="B46" s="150">
        <v>113</v>
      </c>
      <c r="C46" s="150">
        <v>113</v>
      </c>
      <c r="D46" s="148">
        <v>0</v>
      </c>
      <c r="E46" s="147" t="s">
        <v>251</v>
      </c>
      <c r="F46" s="145">
        <v>1108129.4507261969</v>
      </c>
      <c r="G46" s="145">
        <v>0</v>
      </c>
      <c r="H46" s="145">
        <v>1108129.4507261969</v>
      </c>
      <c r="I46" s="145">
        <v>10016.060000000001</v>
      </c>
      <c r="J46" s="145">
        <v>1098113.3907261968</v>
      </c>
      <c r="K46" s="145">
        <v>0</v>
      </c>
      <c r="L46" s="147"/>
      <c r="M46" s="145"/>
      <c r="N46" s="145">
        <v>0</v>
      </c>
      <c r="O46" s="145"/>
      <c r="P46" s="145"/>
      <c r="Q46" s="145"/>
      <c r="R46" s="145">
        <v>0</v>
      </c>
      <c r="S46" s="145">
        <v>1098113.3907261968</v>
      </c>
      <c r="T46" s="147"/>
      <c r="U46" s="145">
        <v>1098113.3907261968</v>
      </c>
    </row>
    <row r="47" spans="1:21" ht="15" x14ac:dyDescent="0.25">
      <c r="A47" s="144" t="str">
        <f t="shared" si="0"/>
        <v>114 - Worlingworth CEVCP School</v>
      </c>
      <c r="B47" s="150">
        <v>114</v>
      </c>
      <c r="C47" s="150">
        <v>114</v>
      </c>
      <c r="D47" s="148">
        <v>0</v>
      </c>
      <c r="E47" s="147" t="s">
        <v>252</v>
      </c>
      <c r="F47" s="145">
        <v>238119.50545454543</v>
      </c>
      <c r="G47" s="145">
        <v>0</v>
      </c>
      <c r="H47" s="145">
        <v>238119.50545454543</v>
      </c>
      <c r="I47" s="145">
        <v>1180.1400000000001</v>
      </c>
      <c r="J47" s="145">
        <v>236939.36545454542</v>
      </c>
      <c r="K47" s="145">
        <v>3307.2000000000003</v>
      </c>
      <c r="L47" s="147"/>
      <c r="M47" s="145"/>
      <c r="N47" s="145">
        <v>3307.2000000000003</v>
      </c>
      <c r="O47" s="145"/>
      <c r="P47" s="145"/>
      <c r="Q47" s="145"/>
      <c r="R47" s="145">
        <v>0</v>
      </c>
      <c r="S47" s="145">
        <v>240246.56545454543</v>
      </c>
      <c r="T47" s="147"/>
      <c r="U47" s="145">
        <v>240246.56545454543</v>
      </c>
    </row>
    <row r="48" spans="1:21" ht="15" x14ac:dyDescent="0.25">
      <c r="A48" s="144" t="str">
        <f t="shared" si="0"/>
        <v>115 - Wortham Primary School</v>
      </c>
      <c r="B48" s="150">
        <v>115</v>
      </c>
      <c r="C48" s="150">
        <v>115</v>
      </c>
      <c r="D48" s="148">
        <v>0</v>
      </c>
      <c r="E48" s="147" t="s">
        <v>253</v>
      </c>
      <c r="F48" s="145">
        <v>408834.40564826701</v>
      </c>
      <c r="G48" s="145">
        <v>0</v>
      </c>
      <c r="H48" s="145">
        <v>408834.40564826701</v>
      </c>
      <c r="I48" s="145">
        <v>2965.48</v>
      </c>
      <c r="J48" s="145">
        <v>405868.92564826703</v>
      </c>
      <c r="K48" s="145">
        <v>0</v>
      </c>
      <c r="L48" s="147"/>
      <c r="M48" s="145"/>
      <c r="N48" s="145">
        <v>0</v>
      </c>
      <c r="O48" s="145"/>
      <c r="P48" s="145"/>
      <c r="Q48" s="145"/>
      <c r="R48" s="145">
        <v>0</v>
      </c>
      <c r="S48" s="145">
        <v>405868.92564826703</v>
      </c>
      <c r="T48" s="147"/>
      <c r="U48" s="145">
        <v>405868.92564826703</v>
      </c>
    </row>
    <row r="49" spans="1:21" ht="15" x14ac:dyDescent="0.25">
      <c r="A49" s="144" t="str">
        <f t="shared" si="0"/>
        <v>157 - Pakefield High School</v>
      </c>
      <c r="B49" s="150">
        <v>157</v>
      </c>
      <c r="C49" s="150">
        <v>157</v>
      </c>
      <c r="D49" s="148">
        <v>0</v>
      </c>
      <c r="E49" s="147" t="s">
        <v>258</v>
      </c>
      <c r="F49" s="145">
        <v>4654364.2687701276</v>
      </c>
      <c r="G49" s="145">
        <v>0</v>
      </c>
      <c r="H49" s="145">
        <v>4654364.2687701276</v>
      </c>
      <c r="I49" s="145">
        <v>27143.22</v>
      </c>
      <c r="J49" s="145">
        <v>4627221.0487701278</v>
      </c>
      <c r="K49" s="145">
        <v>0</v>
      </c>
      <c r="L49" s="147"/>
      <c r="M49" s="145"/>
      <c r="N49" s="145">
        <v>0</v>
      </c>
      <c r="O49" s="145"/>
      <c r="P49" s="145"/>
      <c r="Q49" s="145"/>
      <c r="R49" s="145">
        <v>0</v>
      </c>
      <c r="S49" s="145">
        <v>4627221.0487701278</v>
      </c>
      <c r="T49" s="147"/>
      <c r="U49" s="145">
        <v>4627221.0487701278</v>
      </c>
    </row>
    <row r="50" spans="1:21" ht="15" x14ac:dyDescent="0.25">
      <c r="A50" s="144" t="str">
        <f t="shared" si="0"/>
        <v xml:space="preserve">202 - Bawdsey CEVCP School </v>
      </c>
      <c r="B50" s="150">
        <v>202</v>
      </c>
      <c r="C50" s="150">
        <v>202</v>
      </c>
      <c r="D50" s="148">
        <v>0</v>
      </c>
      <c r="E50" s="147" t="s">
        <v>265</v>
      </c>
      <c r="F50" s="145">
        <v>356442.4332665776</v>
      </c>
      <c r="G50" s="145">
        <v>-45457.481114057577</v>
      </c>
      <c r="H50" s="145">
        <v>310984.95215252001</v>
      </c>
      <c r="I50" s="145">
        <v>1845.8600000000001</v>
      </c>
      <c r="J50" s="145">
        <v>309139.09215252002</v>
      </c>
      <c r="K50" s="145">
        <v>0</v>
      </c>
      <c r="L50" s="147"/>
      <c r="M50" s="145"/>
      <c r="N50" s="145">
        <v>0</v>
      </c>
      <c r="O50" s="145"/>
      <c r="P50" s="145"/>
      <c r="Q50" s="145"/>
      <c r="R50" s="145">
        <v>0</v>
      </c>
      <c r="S50" s="145">
        <v>309139.09215252002</v>
      </c>
      <c r="T50" s="147"/>
      <c r="U50" s="145">
        <v>309139.09215252002</v>
      </c>
    </row>
    <row r="51" spans="1:21" ht="15" x14ac:dyDescent="0.25">
      <c r="A51" s="144" t="str">
        <f t="shared" si="0"/>
        <v>203 - Bentley CEVCP School</v>
      </c>
      <c r="B51" s="150">
        <v>203</v>
      </c>
      <c r="C51" s="150">
        <v>203</v>
      </c>
      <c r="D51" s="148">
        <v>0</v>
      </c>
      <c r="E51" s="147" t="s">
        <v>266</v>
      </c>
      <c r="F51" s="145">
        <v>241338.54181818181</v>
      </c>
      <c r="G51" s="145">
        <v>0</v>
      </c>
      <c r="H51" s="145">
        <v>241338.54181818181</v>
      </c>
      <c r="I51" s="145">
        <v>1210.4000000000001</v>
      </c>
      <c r="J51" s="145">
        <v>240128.14181818182</v>
      </c>
      <c r="K51" s="145">
        <v>0</v>
      </c>
      <c r="L51" s="147"/>
      <c r="M51" s="145"/>
      <c r="N51" s="145">
        <v>0</v>
      </c>
      <c r="O51" s="145"/>
      <c r="P51" s="145"/>
      <c r="Q51" s="145"/>
      <c r="R51" s="145">
        <v>0</v>
      </c>
      <c r="S51" s="145">
        <v>240128.14181818182</v>
      </c>
      <c r="T51" s="147"/>
      <c r="U51" s="145">
        <v>240128.14181818182</v>
      </c>
    </row>
    <row r="52" spans="1:21" ht="15" x14ac:dyDescent="0.25">
      <c r="A52" s="144" t="str">
        <f t="shared" si="0"/>
        <v>205 - Bildeston Primary School</v>
      </c>
      <c r="B52" s="150">
        <v>205</v>
      </c>
      <c r="C52" s="150">
        <v>205</v>
      </c>
      <c r="D52" s="148">
        <v>0</v>
      </c>
      <c r="E52" s="147" t="s">
        <v>267</v>
      </c>
      <c r="F52" s="145">
        <v>494594.1211442349</v>
      </c>
      <c r="G52" s="145">
        <v>0</v>
      </c>
      <c r="H52" s="145">
        <v>494594.1211442349</v>
      </c>
      <c r="I52" s="145">
        <v>3540.42</v>
      </c>
      <c r="J52" s="145">
        <v>491053.70114423492</v>
      </c>
      <c r="K52" s="145">
        <v>0</v>
      </c>
      <c r="L52" s="147"/>
      <c r="M52" s="145"/>
      <c r="N52" s="145">
        <v>0</v>
      </c>
      <c r="O52" s="145"/>
      <c r="P52" s="145"/>
      <c r="Q52" s="145"/>
      <c r="R52" s="145">
        <v>0</v>
      </c>
      <c r="S52" s="145">
        <v>491053.70114423492</v>
      </c>
      <c r="T52" s="147"/>
      <c r="U52" s="145">
        <v>491053.70114423492</v>
      </c>
    </row>
    <row r="53" spans="1:21" ht="15" x14ac:dyDescent="0.25">
      <c r="A53" s="144" t="str">
        <f t="shared" si="0"/>
        <v>206 - Bramford CEVCP School</v>
      </c>
      <c r="B53" s="150">
        <v>206</v>
      </c>
      <c r="C53" s="150">
        <v>206</v>
      </c>
      <c r="D53" s="148">
        <v>0</v>
      </c>
      <c r="E53" s="147" t="s">
        <v>268</v>
      </c>
      <c r="F53" s="145">
        <v>802623.62773757393</v>
      </c>
      <c r="G53" s="145">
        <v>-9144.4529059612469</v>
      </c>
      <c r="H53" s="145">
        <v>793479.17483161273</v>
      </c>
      <c r="I53" s="145">
        <v>6263.8200000000006</v>
      </c>
      <c r="J53" s="145">
        <v>787215.35483161279</v>
      </c>
      <c r="K53" s="145">
        <v>0</v>
      </c>
      <c r="L53" s="147"/>
      <c r="M53" s="145"/>
      <c r="N53" s="145">
        <v>0</v>
      </c>
      <c r="O53" s="145"/>
      <c r="P53" s="145"/>
      <c r="Q53" s="145"/>
      <c r="R53" s="145">
        <v>0</v>
      </c>
      <c r="S53" s="145">
        <v>787215.35483161279</v>
      </c>
      <c r="T53" s="147"/>
      <c r="U53" s="145">
        <v>787215.35483161279</v>
      </c>
    </row>
    <row r="54" spans="1:21" ht="15" x14ac:dyDescent="0.25">
      <c r="A54" s="144" t="str">
        <f t="shared" si="0"/>
        <v>208 - Brooklands Primary School</v>
      </c>
      <c r="B54" s="150">
        <v>208</v>
      </c>
      <c r="C54" s="150">
        <v>208</v>
      </c>
      <c r="D54" s="148">
        <v>0</v>
      </c>
      <c r="E54" s="147" t="s">
        <v>269</v>
      </c>
      <c r="F54" s="145">
        <v>720339.02713085245</v>
      </c>
      <c r="G54" s="145">
        <v>0</v>
      </c>
      <c r="H54" s="145">
        <v>720339.02713085245</v>
      </c>
      <c r="I54" s="145">
        <v>5961.22</v>
      </c>
      <c r="J54" s="145">
        <v>714377.80713085248</v>
      </c>
      <c r="K54" s="145">
        <v>0</v>
      </c>
      <c r="L54" s="147"/>
      <c r="M54" s="145"/>
      <c r="N54" s="145">
        <v>0</v>
      </c>
      <c r="O54" s="145"/>
      <c r="P54" s="145"/>
      <c r="Q54" s="145"/>
      <c r="R54" s="145">
        <v>0</v>
      </c>
      <c r="S54" s="145">
        <v>714377.80713085248</v>
      </c>
      <c r="T54" s="147"/>
      <c r="U54" s="145">
        <v>714377.80713085248</v>
      </c>
    </row>
    <row r="55" spans="1:21" ht="15" x14ac:dyDescent="0.25">
      <c r="A55" s="144" t="str">
        <f t="shared" si="0"/>
        <v>211 - Bucklesham Primary School</v>
      </c>
      <c r="B55" s="150">
        <v>211</v>
      </c>
      <c r="C55" s="150">
        <v>211</v>
      </c>
      <c r="D55" s="148">
        <v>0</v>
      </c>
      <c r="E55" s="147" t="s">
        <v>270</v>
      </c>
      <c r="F55" s="145">
        <v>408660.91767354601</v>
      </c>
      <c r="G55" s="145">
        <v>0</v>
      </c>
      <c r="H55" s="145">
        <v>408660.91767354601</v>
      </c>
      <c r="I55" s="145">
        <v>2844.44</v>
      </c>
      <c r="J55" s="145">
        <v>405816.477673546</v>
      </c>
      <c r="K55" s="145">
        <v>0</v>
      </c>
      <c r="L55" s="147"/>
      <c r="M55" s="145"/>
      <c r="N55" s="145">
        <v>0</v>
      </c>
      <c r="O55" s="145"/>
      <c r="P55" s="145"/>
      <c r="Q55" s="145"/>
      <c r="R55" s="145">
        <v>0</v>
      </c>
      <c r="S55" s="145">
        <v>405816.477673546</v>
      </c>
      <c r="T55" s="147"/>
      <c r="U55" s="145">
        <v>405816.477673546</v>
      </c>
    </row>
    <row r="56" spans="1:21" ht="15" x14ac:dyDescent="0.25">
      <c r="A56" s="144" t="str">
        <f t="shared" si="0"/>
        <v>216 - Capel St Mary CEVCP School</v>
      </c>
      <c r="B56" s="150">
        <v>216</v>
      </c>
      <c r="C56" s="150">
        <v>216</v>
      </c>
      <c r="D56" s="148">
        <v>0</v>
      </c>
      <c r="E56" s="147" t="s">
        <v>271</v>
      </c>
      <c r="F56" s="145">
        <v>921874.95336436224</v>
      </c>
      <c r="G56" s="145">
        <v>0</v>
      </c>
      <c r="H56" s="145">
        <v>921874.95336436224</v>
      </c>
      <c r="I56" s="145">
        <v>8079.42</v>
      </c>
      <c r="J56" s="145">
        <v>913795.5333643622</v>
      </c>
      <c r="K56" s="145">
        <v>16663.2</v>
      </c>
      <c r="L56" s="147"/>
      <c r="M56" s="145"/>
      <c r="N56" s="145">
        <v>16663.2</v>
      </c>
      <c r="O56" s="145"/>
      <c r="P56" s="145"/>
      <c r="Q56" s="145"/>
      <c r="R56" s="145">
        <v>0</v>
      </c>
      <c r="S56" s="145">
        <v>930458.73336436215</v>
      </c>
      <c r="T56" s="147"/>
      <c r="U56" s="145">
        <v>930458.73336436215</v>
      </c>
    </row>
    <row r="57" spans="1:21" ht="15" x14ac:dyDescent="0.25">
      <c r="A57" s="144" t="str">
        <f t="shared" si="0"/>
        <v>217 - Chelmondiston CEVCP School</v>
      </c>
      <c r="B57" s="150">
        <v>217</v>
      </c>
      <c r="C57" s="150">
        <v>217</v>
      </c>
      <c r="D57" s="148">
        <v>0</v>
      </c>
      <c r="E57" s="147" t="s">
        <v>272</v>
      </c>
      <c r="F57" s="145">
        <v>487987.16798959015</v>
      </c>
      <c r="G57" s="145">
        <v>0</v>
      </c>
      <c r="H57" s="145">
        <v>487987.16798959015</v>
      </c>
      <c r="I57" s="145">
        <v>3631.2000000000003</v>
      </c>
      <c r="J57" s="145">
        <v>484355.96798959014</v>
      </c>
      <c r="K57" s="145">
        <v>0</v>
      </c>
      <c r="L57" s="147"/>
      <c r="M57" s="145"/>
      <c r="N57" s="145">
        <v>0</v>
      </c>
      <c r="O57" s="145"/>
      <c r="P57" s="145"/>
      <c r="Q57" s="145"/>
      <c r="R57" s="145">
        <v>0</v>
      </c>
      <c r="S57" s="145">
        <v>484355.96798959014</v>
      </c>
      <c r="T57" s="147"/>
      <c r="U57" s="145">
        <v>484355.96798959014</v>
      </c>
    </row>
    <row r="58" spans="1:21" ht="15" x14ac:dyDescent="0.25">
      <c r="A58" s="144" t="str">
        <f t="shared" si="0"/>
        <v>219 - Claydon Primary School</v>
      </c>
      <c r="B58" s="150">
        <v>219</v>
      </c>
      <c r="C58" s="150">
        <v>219</v>
      </c>
      <c r="D58" s="148">
        <v>0</v>
      </c>
      <c r="E58" s="147" t="s">
        <v>273</v>
      </c>
      <c r="F58" s="145">
        <v>1264118.7688298202</v>
      </c>
      <c r="G58" s="145">
        <v>0</v>
      </c>
      <c r="H58" s="145">
        <v>1264118.7688298202</v>
      </c>
      <c r="I58" s="145">
        <v>11468.54</v>
      </c>
      <c r="J58" s="145">
        <v>1252650.2288298202</v>
      </c>
      <c r="K58" s="145">
        <v>50752.800000000003</v>
      </c>
      <c r="L58" s="147"/>
      <c r="M58" s="145"/>
      <c r="N58" s="145">
        <v>50752.800000000003</v>
      </c>
      <c r="O58" s="145"/>
      <c r="P58" s="145"/>
      <c r="Q58" s="145"/>
      <c r="R58" s="145">
        <v>0</v>
      </c>
      <c r="S58" s="145">
        <v>1303403.0288298202</v>
      </c>
      <c r="T58" s="147"/>
      <c r="U58" s="145">
        <v>1303403.0288298202</v>
      </c>
    </row>
    <row r="59" spans="1:21" ht="15" x14ac:dyDescent="0.25">
      <c r="A59" s="144" t="str">
        <f t="shared" si="0"/>
        <v>220 - Copdock Primary School</v>
      </c>
      <c r="B59" s="150">
        <v>220</v>
      </c>
      <c r="C59" s="150">
        <v>220</v>
      </c>
      <c r="D59" s="148">
        <v>0</v>
      </c>
      <c r="E59" s="147" t="s">
        <v>274</v>
      </c>
      <c r="F59" s="145">
        <v>341952.82898924354</v>
      </c>
      <c r="G59" s="145">
        <v>0</v>
      </c>
      <c r="H59" s="145">
        <v>341952.82898924354</v>
      </c>
      <c r="I59" s="145">
        <v>2208.98</v>
      </c>
      <c r="J59" s="145">
        <v>339743.84898924356</v>
      </c>
      <c r="K59" s="145">
        <v>0</v>
      </c>
      <c r="L59" s="147"/>
      <c r="M59" s="145"/>
      <c r="N59" s="145">
        <v>0</v>
      </c>
      <c r="O59" s="145"/>
      <c r="P59" s="145"/>
      <c r="Q59" s="145"/>
      <c r="R59" s="145">
        <v>0</v>
      </c>
      <c r="S59" s="145">
        <v>339743.84898924356</v>
      </c>
      <c r="T59" s="147"/>
      <c r="U59" s="145">
        <v>339743.84898924356</v>
      </c>
    </row>
    <row r="60" spans="1:21" ht="15" x14ac:dyDescent="0.25">
      <c r="A60" s="144" t="str">
        <f t="shared" si="0"/>
        <v>223 - East Bergholt CEVCP School</v>
      </c>
      <c r="B60" s="150">
        <v>223</v>
      </c>
      <c r="C60" s="150">
        <v>223</v>
      </c>
      <c r="D60" s="148">
        <v>0</v>
      </c>
      <c r="E60" s="147" t="s">
        <v>275</v>
      </c>
      <c r="F60" s="145">
        <v>636109.49814832979</v>
      </c>
      <c r="G60" s="145">
        <v>0</v>
      </c>
      <c r="H60" s="145">
        <v>636109.49814832979</v>
      </c>
      <c r="I60" s="145">
        <v>5295.5</v>
      </c>
      <c r="J60" s="145">
        <v>630813.99814832979</v>
      </c>
      <c r="K60" s="145">
        <v>0</v>
      </c>
      <c r="L60" s="147"/>
      <c r="M60" s="145"/>
      <c r="N60" s="145">
        <v>0</v>
      </c>
      <c r="O60" s="145"/>
      <c r="P60" s="145"/>
      <c r="Q60" s="145"/>
      <c r="R60" s="145">
        <v>0</v>
      </c>
      <c r="S60" s="145">
        <v>630813.99814832979</v>
      </c>
      <c r="T60" s="147"/>
      <c r="U60" s="145">
        <v>630813.99814832979</v>
      </c>
    </row>
    <row r="61" spans="1:21" ht="15" x14ac:dyDescent="0.25">
      <c r="A61" s="144" t="str">
        <f t="shared" si="0"/>
        <v>224 - Elmsett CEVCP School</v>
      </c>
      <c r="B61" s="150">
        <v>224</v>
      </c>
      <c r="C61" s="150">
        <v>224</v>
      </c>
      <c r="D61" s="148">
        <v>0</v>
      </c>
      <c r="E61" s="147" t="s">
        <v>276</v>
      </c>
      <c r="F61" s="145">
        <v>345486.1790158808</v>
      </c>
      <c r="G61" s="145">
        <v>3893.9599398452197</v>
      </c>
      <c r="H61" s="145">
        <v>349380.138955726</v>
      </c>
      <c r="I61" s="145">
        <v>2299.7600000000002</v>
      </c>
      <c r="J61" s="145">
        <v>347080.37895572599</v>
      </c>
      <c r="K61" s="145">
        <v>0</v>
      </c>
      <c r="L61" s="147"/>
      <c r="M61" s="145"/>
      <c r="N61" s="145">
        <v>0</v>
      </c>
      <c r="O61" s="145"/>
      <c r="P61" s="145"/>
      <c r="Q61" s="145"/>
      <c r="R61" s="145">
        <v>0</v>
      </c>
      <c r="S61" s="145">
        <v>347080.37895572599</v>
      </c>
      <c r="T61" s="147"/>
      <c r="U61" s="145">
        <v>347080.37895572599</v>
      </c>
    </row>
    <row r="62" spans="1:21" ht="15" x14ac:dyDescent="0.25">
      <c r="A62" s="144" t="str">
        <f t="shared" si="0"/>
        <v>228 - Causton Junior School</v>
      </c>
      <c r="B62" s="150">
        <v>228</v>
      </c>
      <c r="C62" s="150">
        <v>228</v>
      </c>
      <c r="D62" s="148">
        <v>0</v>
      </c>
      <c r="E62" s="147" t="s">
        <v>278</v>
      </c>
      <c r="F62" s="145">
        <v>888416.66160508548</v>
      </c>
      <c r="G62" s="145">
        <v>958.12369340871942</v>
      </c>
      <c r="H62" s="145">
        <v>889374.78529849416</v>
      </c>
      <c r="I62" s="145">
        <v>6142.7800000000007</v>
      </c>
      <c r="J62" s="145">
        <v>883232.00529849413</v>
      </c>
      <c r="K62" s="145">
        <v>0</v>
      </c>
      <c r="L62" s="147"/>
      <c r="M62" s="145"/>
      <c r="N62" s="145">
        <v>0</v>
      </c>
      <c r="O62" s="145"/>
      <c r="P62" s="145"/>
      <c r="Q62" s="145">
        <v>150000</v>
      </c>
      <c r="R62" s="145">
        <v>150000</v>
      </c>
      <c r="S62" s="145">
        <v>1033232.0052984941</v>
      </c>
      <c r="T62" s="147"/>
      <c r="U62" s="145">
        <v>1033232.0052984941</v>
      </c>
    </row>
    <row r="63" spans="1:21" ht="15" x14ac:dyDescent="0.25">
      <c r="A63" s="144" t="str">
        <f t="shared" si="0"/>
        <v>229 - Colneis Junior School</v>
      </c>
      <c r="B63" s="150">
        <v>229</v>
      </c>
      <c r="C63" s="150">
        <v>229</v>
      </c>
      <c r="D63" s="148">
        <v>0</v>
      </c>
      <c r="E63" s="147" t="s">
        <v>279</v>
      </c>
      <c r="F63" s="145">
        <v>1223901.9300000002</v>
      </c>
      <c r="G63" s="145">
        <v>-37473.634236787533</v>
      </c>
      <c r="H63" s="145">
        <v>1186428.2957632127</v>
      </c>
      <c r="I63" s="145">
        <v>10439.700000000001</v>
      </c>
      <c r="J63" s="145">
        <v>1175988.5957632128</v>
      </c>
      <c r="K63" s="145">
        <v>0</v>
      </c>
      <c r="L63" s="147"/>
      <c r="M63" s="145"/>
      <c r="N63" s="145">
        <v>0</v>
      </c>
      <c r="O63" s="145"/>
      <c r="P63" s="145"/>
      <c r="Q63" s="145"/>
      <c r="R63" s="145">
        <v>0</v>
      </c>
      <c r="S63" s="145">
        <v>1175988.5957632128</v>
      </c>
      <c r="T63" s="147"/>
      <c r="U63" s="145">
        <v>1175988.5957632128</v>
      </c>
    </row>
    <row r="64" spans="1:21" ht="15" x14ac:dyDescent="0.25">
      <c r="A64" s="144" t="str">
        <f t="shared" si="0"/>
        <v>230 - Fairfield Infant School</v>
      </c>
      <c r="B64" s="150">
        <v>230</v>
      </c>
      <c r="C64" s="150">
        <v>230</v>
      </c>
      <c r="D64" s="148">
        <v>0</v>
      </c>
      <c r="E64" s="147" t="s">
        <v>280</v>
      </c>
      <c r="F64" s="145">
        <v>980950.28881740011</v>
      </c>
      <c r="G64" s="145">
        <v>0</v>
      </c>
      <c r="H64" s="145">
        <v>980950.28881740011</v>
      </c>
      <c r="I64" s="145">
        <v>8109.68</v>
      </c>
      <c r="J64" s="145">
        <v>972840.60881740006</v>
      </c>
      <c r="K64" s="145">
        <v>101505.60000000001</v>
      </c>
      <c r="L64" s="147"/>
      <c r="M64" s="145"/>
      <c r="N64" s="145">
        <v>101505.60000000001</v>
      </c>
      <c r="O64" s="145"/>
      <c r="P64" s="145"/>
      <c r="Q64" s="145"/>
      <c r="R64" s="145">
        <v>0</v>
      </c>
      <c r="S64" s="145">
        <v>1074346.2088174</v>
      </c>
      <c r="T64" s="147"/>
      <c r="U64" s="145">
        <v>1074346.2088174</v>
      </c>
    </row>
    <row r="65" spans="1:21" ht="15" x14ac:dyDescent="0.25">
      <c r="A65" s="144" t="str">
        <f t="shared" si="0"/>
        <v>231 - Grange Community Primary School</v>
      </c>
      <c r="B65" s="150">
        <v>231</v>
      </c>
      <c r="C65" s="150">
        <v>231</v>
      </c>
      <c r="D65" s="148">
        <v>0</v>
      </c>
      <c r="E65" s="147" t="s">
        <v>281</v>
      </c>
      <c r="F65" s="145">
        <v>858682.35397169506</v>
      </c>
      <c r="G65" s="145">
        <v>-32795.938716620236</v>
      </c>
      <c r="H65" s="145">
        <v>825886.41525507485</v>
      </c>
      <c r="I65" s="145">
        <v>6233.56</v>
      </c>
      <c r="J65" s="145">
        <v>819652.8552550748</v>
      </c>
      <c r="K65" s="145">
        <v>50752.800000000003</v>
      </c>
      <c r="L65" s="147"/>
      <c r="M65" s="145"/>
      <c r="N65" s="145">
        <v>50752.800000000003</v>
      </c>
      <c r="O65" s="145"/>
      <c r="P65" s="145"/>
      <c r="Q65" s="145"/>
      <c r="R65" s="145">
        <v>0</v>
      </c>
      <c r="S65" s="145">
        <v>870405.65525507485</v>
      </c>
      <c r="T65" s="147"/>
      <c r="U65" s="145">
        <v>870405.65525507485</v>
      </c>
    </row>
    <row r="66" spans="1:21" ht="15" x14ac:dyDescent="0.25">
      <c r="A66" s="144" t="str">
        <f t="shared" si="0"/>
        <v>232 - Kingsfleet Primary School</v>
      </c>
      <c r="B66" s="150">
        <v>232</v>
      </c>
      <c r="C66" s="150">
        <v>232</v>
      </c>
      <c r="D66" s="148">
        <v>0</v>
      </c>
      <c r="E66" s="147" t="s">
        <v>282</v>
      </c>
      <c r="F66" s="145">
        <v>770267.14495447068</v>
      </c>
      <c r="G66" s="145">
        <v>-8905.268165452113</v>
      </c>
      <c r="H66" s="145">
        <v>761361.87678901863</v>
      </c>
      <c r="I66" s="145">
        <v>6082.26</v>
      </c>
      <c r="J66" s="145">
        <v>755279.61678901862</v>
      </c>
      <c r="K66" s="145">
        <v>0</v>
      </c>
      <c r="L66" s="147"/>
      <c r="M66" s="145"/>
      <c r="N66" s="145">
        <v>0</v>
      </c>
      <c r="O66" s="145"/>
      <c r="P66" s="145"/>
      <c r="Q66" s="145"/>
      <c r="R66" s="145">
        <v>0</v>
      </c>
      <c r="S66" s="145">
        <v>755279.61678901862</v>
      </c>
      <c r="T66" s="147"/>
      <c r="U66" s="145">
        <v>755279.61678901862</v>
      </c>
    </row>
    <row r="67" spans="1:21" ht="15" x14ac:dyDescent="0.25">
      <c r="A67" s="144" t="str">
        <f t="shared" si="0"/>
        <v>234 - Maidstone Infant School</v>
      </c>
      <c r="B67" s="150">
        <v>234</v>
      </c>
      <c r="C67" s="150">
        <v>234</v>
      </c>
      <c r="D67" s="148">
        <v>0</v>
      </c>
      <c r="E67" s="147" t="s">
        <v>284</v>
      </c>
      <c r="F67" s="145">
        <v>638731.20459040534</v>
      </c>
      <c r="G67" s="145">
        <v>0</v>
      </c>
      <c r="H67" s="145">
        <v>638731.20459040534</v>
      </c>
      <c r="I67" s="145">
        <v>4115.3600000000006</v>
      </c>
      <c r="J67" s="145">
        <v>634615.84459040535</v>
      </c>
      <c r="K67" s="145">
        <v>39241.200000000004</v>
      </c>
      <c r="L67" s="147"/>
      <c r="M67" s="145"/>
      <c r="N67" s="145">
        <v>39241.200000000004</v>
      </c>
      <c r="O67" s="145"/>
      <c r="P67" s="145"/>
      <c r="Q67" s="145">
        <v>100000</v>
      </c>
      <c r="R67" s="145">
        <v>100000</v>
      </c>
      <c r="S67" s="145">
        <v>773857.04459040542</v>
      </c>
      <c r="T67" s="147"/>
      <c r="U67" s="145">
        <v>773857.0445904053</v>
      </c>
    </row>
    <row r="68" spans="1:21" ht="15" x14ac:dyDescent="0.25">
      <c r="A68" s="144" t="str">
        <f t="shared" ref="A68:A130" si="1">CONCATENATE(B68," - ",E68)</f>
        <v>237 - Grundisburgh Primary School</v>
      </c>
      <c r="B68" s="150">
        <v>237</v>
      </c>
      <c r="C68" s="150">
        <v>237</v>
      </c>
      <c r="D68" s="148">
        <v>0</v>
      </c>
      <c r="E68" s="147" t="s">
        <v>285</v>
      </c>
      <c r="F68" s="145">
        <v>627504.67363715358</v>
      </c>
      <c r="G68" s="145">
        <v>0</v>
      </c>
      <c r="H68" s="145">
        <v>627504.67363715358</v>
      </c>
      <c r="I68" s="145">
        <v>5113.9400000000005</v>
      </c>
      <c r="J68" s="145">
        <v>622390.73363715364</v>
      </c>
      <c r="K68" s="145">
        <v>0</v>
      </c>
      <c r="L68" s="147"/>
      <c r="M68" s="145"/>
      <c r="N68" s="145">
        <v>0</v>
      </c>
      <c r="O68" s="145"/>
      <c r="P68" s="145"/>
      <c r="Q68" s="145"/>
      <c r="R68" s="145">
        <v>0</v>
      </c>
      <c r="S68" s="145">
        <v>622390.73363715364</v>
      </c>
      <c r="T68" s="147"/>
      <c r="U68" s="145">
        <v>622390.73363715364</v>
      </c>
    </row>
    <row r="69" spans="1:21" ht="15" x14ac:dyDescent="0.25">
      <c r="A69" s="144" t="str">
        <f t="shared" si="1"/>
        <v>238 - Beaumont Community Primary School</v>
      </c>
      <c r="B69" s="150">
        <v>238</v>
      </c>
      <c r="C69" s="150">
        <v>238</v>
      </c>
      <c r="D69" s="148">
        <v>0</v>
      </c>
      <c r="E69" s="147" t="s">
        <v>286</v>
      </c>
      <c r="F69" s="145">
        <v>458000.30706486886</v>
      </c>
      <c r="G69" s="145">
        <v>16336.030250440504</v>
      </c>
      <c r="H69" s="145">
        <v>474336.33731530939</v>
      </c>
      <c r="I69" s="145">
        <v>3237.82</v>
      </c>
      <c r="J69" s="145">
        <v>471098.51731530938</v>
      </c>
      <c r="K69" s="145">
        <v>20860.8</v>
      </c>
      <c r="L69" s="147"/>
      <c r="M69" s="145"/>
      <c r="N69" s="145">
        <v>20860.8</v>
      </c>
      <c r="O69" s="145"/>
      <c r="P69" s="145"/>
      <c r="Q69" s="145"/>
      <c r="R69" s="145">
        <v>0</v>
      </c>
      <c r="S69" s="145">
        <v>491959.31731530937</v>
      </c>
      <c r="T69" s="147"/>
      <c r="U69" s="145">
        <v>491959.31731530937</v>
      </c>
    </row>
    <row r="70" spans="1:21" ht="15" x14ac:dyDescent="0.25">
      <c r="A70" s="144" t="str">
        <f t="shared" si="1"/>
        <v>239 - Hadleigh Community Primary School</v>
      </c>
      <c r="B70" s="150">
        <v>239</v>
      </c>
      <c r="C70" s="150">
        <v>239</v>
      </c>
      <c r="D70" s="148">
        <v>0</v>
      </c>
      <c r="E70" s="147" t="s">
        <v>287</v>
      </c>
      <c r="F70" s="145">
        <v>1658935.8699093526</v>
      </c>
      <c r="G70" s="145">
        <v>0</v>
      </c>
      <c r="H70" s="145">
        <v>1658935.8699093526</v>
      </c>
      <c r="I70" s="145">
        <v>15735.2</v>
      </c>
      <c r="J70" s="145">
        <v>1643200.6699093527</v>
      </c>
      <c r="K70" s="145">
        <v>83697.600000000006</v>
      </c>
      <c r="L70" s="147"/>
      <c r="M70" s="145"/>
      <c r="N70" s="145">
        <v>83697.600000000006</v>
      </c>
      <c r="O70" s="145"/>
      <c r="P70" s="145"/>
      <c r="Q70" s="145"/>
      <c r="R70" s="145">
        <v>0</v>
      </c>
      <c r="S70" s="145">
        <v>1726898.2699093528</v>
      </c>
      <c r="T70" s="147"/>
      <c r="U70" s="145">
        <v>1726898.2699093528</v>
      </c>
    </row>
    <row r="71" spans="1:21" ht="15" x14ac:dyDescent="0.25">
      <c r="A71" s="144" t="str">
        <f t="shared" si="1"/>
        <v>242 - Henley Primary School</v>
      </c>
      <c r="B71" s="150">
        <v>242</v>
      </c>
      <c r="C71" s="150">
        <v>242</v>
      </c>
      <c r="D71" s="148">
        <v>0</v>
      </c>
      <c r="E71" s="147" t="s">
        <v>289</v>
      </c>
      <c r="F71" s="145">
        <v>467021.24763523944</v>
      </c>
      <c r="G71" s="145">
        <v>0</v>
      </c>
      <c r="H71" s="145">
        <v>467021.24763523944</v>
      </c>
      <c r="I71" s="145">
        <v>3328.6000000000004</v>
      </c>
      <c r="J71" s="145">
        <v>463692.64763523947</v>
      </c>
      <c r="K71" s="145">
        <v>0</v>
      </c>
      <c r="L71" s="147"/>
      <c r="M71" s="145"/>
      <c r="N71" s="145">
        <v>0</v>
      </c>
      <c r="O71" s="145"/>
      <c r="P71" s="145"/>
      <c r="Q71" s="145"/>
      <c r="R71" s="145">
        <v>0</v>
      </c>
      <c r="S71" s="145">
        <v>463692.64763523947</v>
      </c>
      <c r="T71" s="147"/>
      <c r="U71" s="145">
        <v>463692.64763523947</v>
      </c>
    </row>
    <row r="72" spans="1:21" ht="15" x14ac:dyDescent="0.25">
      <c r="A72" s="144" t="str">
        <f t="shared" si="1"/>
        <v>243 - Hintlesham and Chattisham CEVCP School</v>
      </c>
      <c r="B72" s="150">
        <v>243</v>
      </c>
      <c r="C72" s="150">
        <v>243</v>
      </c>
      <c r="D72" s="148">
        <v>0</v>
      </c>
      <c r="E72" s="147" t="s">
        <v>290</v>
      </c>
      <c r="F72" s="145">
        <v>434684.83287517814</v>
      </c>
      <c r="G72" s="145">
        <v>-21273.807380914692</v>
      </c>
      <c r="H72" s="145">
        <v>413411.02549426345</v>
      </c>
      <c r="I72" s="145">
        <v>2874.7000000000003</v>
      </c>
      <c r="J72" s="145">
        <v>410536.32549426344</v>
      </c>
      <c r="K72" s="145">
        <v>0</v>
      </c>
      <c r="L72" s="147"/>
      <c r="M72" s="145"/>
      <c r="N72" s="145">
        <v>0</v>
      </c>
      <c r="O72" s="145"/>
      <c r="P72" s="145"/>
      <c r="Q72" s="145"/>
      <c r="R72" s="145">
        <v>0</v>
      </c>
      <c r="S72" s="145">
        <v>410536.32549426344</v>
      </c>
      <c r="T72" s="147"/>
      <c r="U72" s="145">
        <v>410536.32549426344</v>
      </c>
    </row>
    <row r="73" spans="1:21" ht="15" x14ac:dyDescent="0.25">
      <c r="A73" s="144" t="str">
        <f t="shared" si="1"/>
        <v>245 - Holbrook Primary School</v>
      </c>
      <c r="B73" s="150">
        <v>245</v>
      </c>
      <c r="C73" s="150">
        <v>245</v>
      </c>
      <c r="D73" s="148">
        <v>0</v>
      </c>
      <c r="E73" s="147" t="s">
        <v>291</v>
      </c>
      <c r="F73" s="145">
        <v>594769.69653679652</v>
      </c>
      <c r="G73" s="145">
        <v>-5615.4641490664771</v>
      </c>
      <c r="H73" s="145">
        <v>589154.23238773004</v>
      </c>
      <c r="I73" s="145">
        <v>4690.3</v>
      </c>
      <c r="J73" s="145">
        <v>584463.93238772999</v>
      </c>
      <c r="K73" s="145">
        <v>0</v>
      </c>
      <c r="L73" s="147"/>
      <c r="M73" s="145"/>
      <c r="N73" s="145">
        <v>0</v>
      </c>
      <c r="O73" s="145"/>
      <c r="P73" s="145"/>
      <c r="Q73" s="145"/>
      <c r="R73" s="145">
        <v>0</v>
      </c>
      <c r="S73" s="145">
        <v>584463.93238772999</v>
      </c>
      <c r="T73" s="147"/>
      <c r="U73" s="145">
        <v>584463.93238772999</v>
      </c>
    </row>
    <row r="74" spans="1:21" ht="15" x14ac:dyDescent="0.25">
      <c r="A74" s="144" t="str">
        <f t="shared" si="1"/>
        <v>246 - Hollesley Primary School</v>
      </c>
      <c r="B74" s="150">
        <v>246</v>
      </c>
      <c r="C74" s="150">
        <v>246</v>
      </c>
      <c r="D74" s="148">
        <v>0</v>
      </c>
      <c r="E74" s="147" t="s">
        <v>292</v>
      </c>
      <c r="F74" s="145">
        <v>414078.66383542726</v>
      </c>
      <c r="G74" s="145">
        <v>0</v>
      </c>
      <c r="H74" s="145">
        <v>414078.66383542726</v>
      </c>
      <c r="I74" s="145">
        <v>2602.36</v>
      </c>
      <c r="J74" s="145">
        <v>411476.30383542727</v>
      </c>
      <c r="K74" s="145">
        <v>0</v>
      </c>
      <c r="L74" s="147"/>
      <c r="M74" s="145"/>
      <c r="N74" s="145">
        <v>0</v>
      </c>
      <c r="O74" s="145"/>
      <c r="P74" s="145"/>
      <c r="Q74" s="145"/>
      <c r="R74" s="145">
        <v>0</v>
      </c>
      <c r="S74" s="145">
        <v>411476.30383542727</v>
      </c>
      <c r="T74" s="147"/>
      <c r="U74" s="145">
        <v>411476.30383542727</v>
      </c>
    </row>
    <row r="75" spans="1:21" ht="15" x14ac:dyDescent="0.25">
      <c r="A75" s="144" t="str">
        <f t="shared" si="1"/>
        <v>249 - Broke Hall Community Primary School</v>
      </c>
      <c r="B75" s="150">
        <v>249</v>
      </c>
      <c r="C75" s="150">
        <v>249</v>
      </c>
      <c r="D75" s="148">
        <v>0</v>
      </c>
      <c r="E75" s="147" t="s">
        <v>293</v>
      </c>
      <c r="F75" s="145">
        <v>2000924.4107758328</v>
      </c>
      <c r="G75" s="145">
        <v>0</v>
      </c>
      <c r="H75" s="145">
        <v>2000924.4107758328</v>
      </c>
      <c r="I75" s="145">
        <v>18609.900000000001</v>
      </c>
      <c r="J75" s="145">
        <v>1982314.5107758329</v>
      </c>
      <c r="K75" s="145">
        <v>92601.600000000006</v>
      </c>
      <c r="L75" s="147"/>
      <c r="M75" s="145"/>
      <c r="N75" s="145">
        <v>92601.600000000006</v>
      </c>
      <c r="O75" s="145"/>
      <c r="P75" s="145"/>
      <c r="Q75" s="145"/>
      <c r="R75" s="145">
        <v>0</v>
      </c>
      <c r="S75" s="145">
        <v>2074916.110775833</v>
      </c>
      <c r="T75" s="147"/>
      <c r="U75" s="145">
        <v>2074916.110775833</v>
      </c>
    </row>
    <row r="76" spans="1:21" ht="15" x14ac:dyDescent="0.25">
      <c r="A76" s="144" t="str">
        <f t="shared" si="1"/>
        <v>250 - Britannia Primary School and Nursery</v>
      </c>
      <c r="B76" s="150">
        <v>250</v>
      </c>
      <c r="C76" s="150">
        <v>250</v>
      </c>
      <c r="D76" s="148">
        <v>0</v>
      </c>
      <c r="E76" s="147" t="s">
        <v>294</v>
      </c>
      <c r="F76" s="145">
        <v>2053972.1600861999</v>
      </c>
      <c r="G76" s="145">
        <v>0</v>
      </c>
      <c r="H76" s="145">
        <v>2053972.1600861999</v>
      </c>
      <c r="I76" s="145">
        <v>18942.760000000002</v>
      </c>
      <c r="J76" s="145">
        <v>2035029.4000861999</v>
      </c>
      <c r="K76" s="145">
        <v>101505.60000000001</v>
      </c>
      <c r="L76" s="147"/>
      <c r="M76" s="145"/>
      <c r="N76" s="145">
        <v>101505.60000000001</v>
      </c>
      <c r="O76" s="145"/>
      <c r="P76" s="145"/>
      <c r="Q76" s="145"/>
      <c r="R76" s="145">
        <v>0</v>
      </c>
      <c r="S76" s="145">
        <v>2136535.0000862</v>
      </c>
      <c r="T76" s="147"/>
      <c r="U76" s="145">
        <v>2136535.0000862</v>
      </c>
    </row>
    <row r="77" spans="1:21" ht="15" x14ac:dyDescent="0.25">
      <c r="A77" s="144" t="str">
        <f t="shared" si="1"/>
        <v>258 - Clifford Road Primary School</v>
      </c>
      <c r="B77" s="150">
        <v>258</v>
      </c>
      <c r="C77" s="150">
        <v>258</v>
      </c>
      <c r="D77" s="148">
        <v>0</v>
      </c>
      <c r="E77" s="147" t="s">
        <v>300</v>
      </c>
      <c r="F77" s="145">
        <v>1400863.3189636595</v>
      </c>
      <c r="G77" s="145">
        <v>0</v>
      </c>
      <c r="H77" s="145">
        <v>1400863.3189636595</v>
      </c>
      <c r="I77" s="145">
        <v>12467.12</v>
      </c>
      <c r="J77" s="145">
        <v>1388396.1989636593</v>
      </c>
      <c r="K77" s="145">
        <v>69769.200000000012</v>
      </c>
      <c r="L77" s="147"/>
      <c r="M77" s="145"/>
      <c r="N77" s="145">
        <v>69769.200000000012</v>
      </c>
      <c r="O77" s="145"/>
      <c r="P77" s="145"/>
      <c r="Q77" s="145"/>
      <c r="R77" s="145">
        <v>0</v>
      </c>
      <c r="S77" s="145">
        <v>1458165.3989636593</v>
      </c>
      <c r="T77" s="147"/>
      <c r="U77" s="145">
        <v>1458165.3989636593</v>
      </c>
    </row>
    <row r="78" spans="1:21" ht="15" x14ac:dyDescent="0.25">
      <c r="A78" s="144" t="str">
        <f t="shared" si="1"/>
        <v>259 - Dale Hall Community Primary School</v>
      </c>
      <c r="B78" s="150">
        <v>259</v>
      </c>
      <c r="C78" s="150">
        <v>259</v>
      </c>
      <c r="D78" s="148">
        <v>0</v>
      </c>
      <c r="E78" s="147" t="s">
        <v>301</v>
      </c>
      <c r="F78" s="145">
        <v>1382807.8162737344</v>
      </c>
      <c r="G78" s="145">
        <v>0</v>
      </c>
      <c r="H78" s="145">
        <v>1382807.8162737344</v>
      </c>
      <c r="I78" s="145">
        <v>12346.08</v>
      </c>
      <c r="J78" s="145">
        <v>1370461.7362737344</v>
      </c>
      <c r="K78" s="145">
        <v>0</v>
      </c>
      <c r="L78" s="147"/>
      <c r="M78" s="145"/>
      <c r="N78" s="145">
        <v>0</v>
      </c>
      <c r="O78" s="145"/>
      <c r="P78" s="145"/>
      <c r="Q78" s="145"/>
      <c r="R78" s="145">
        <v>0</v>
      </c>
      <c r="S78" s="145">
        <v>1370461.7362737344</v>
      </c>
      <c r="T78" s="147"/>
      <c r="U78" s="145">
        <v>1370461.7362737344</v>
      </c>
    </row>
    <row r="79" spans="1:21" ht="15" x14ac:dyDescent="0.25">
      <c r="A79" s="144" t="str">
        <f t="shared" si="1"/>
        <v>260 - The Willows Primary School</v>
      </c>
      <c r="B79" s="150">
        <v>260</v>
      </c>
      <c r="C79" s="150">
        <v>260</v>
      </c>
      <c r="D79" s="148">
        <v>0</v>
      </c>
      <c r="E79" s="147" t="s">
        <v>302</v>
      </c>
      <c r="F79" s="145">
        <v>1288994.2955700078</v>
      </c>
      <c r="G79" s="145">
        <v>0</v>
      </c>
      <c r="H79" s="145">
        <v>1288994.2955700078</v>
      </c>
      <c r="I79" s="145">
        <v>8472.8000000000011</v>
      </c>
      <c r="J79" s="145">
        <v>1280521.4955700077</v>
      </c>
      <c r="K79" s="145">
        <v>50752.800000000003</v>
      </c>
      <c r="L79" s="147"/>
      <c r="M79" s="145"/>
      <c r="N79" s="145">
        <v>50752.800000000003</v>
      </c>
      <c r="O79" s="145"/>
      <c r="P79" s="145"/>
      <c r="Q79" s="145"/>
      <c r="R79" s="145">
        <v>0</v>
      </c>
      <c r="S79" s="145">
        <v>1331274.2955700078</v>
      </c>
      <c r="T79" s="147"/>
      <c r="U79" s="145">
        <v>1331274.2955700078</v>
      </c>
    </row>
    <row r="80" spans="1:21" ht="15" x14ac:dyDescent="0.25">
      <c r="A80" s="144" t="str">
        <f t="shared" si="1"/>
        <v>263 - Halifax Primary School</v>
      </c>
      <c r="B80" s="150">
        <v>263</v>
      </c>
      <c r="C80" s="150">
        <v>263</v>
      </c>
      <c r="D80" s="148">
        <v>0</v>
      </c>
      <c r="E80" s="147" t="s">
        <v>303</v>
      </c>
      <c r="F80" s="145">
        <v>1610711.5805566432</v>
      </c>
      <c r="G80" s="145">
        <v>15178.216087168557</v>
      </c>
      <c r="H80" s="145">
        <v>1625889.7966438117</v>
      </c>
      <c r="I80" s="145">
        <v>12406.6</v>
      </c>
      <c r="J80" s="145">
        <v>1613483.1966438117</v>
      </c>
      <c r="K80" s="145">
        <v>0</v>
      </c>
      <c r="L80" s="147"/>
      <c r="M80" s="145"/>
      <c r="N80" s="145">
        <v>0</v>
      </c>
      <c r="O80" s="145"/>
      <c r="P80" s="145"/>
      <c r="Q80" s="145"/>
      <c r="R80" s="145">
        <v>0</v>
      </c>
      <c r="S80" s="145">
        <v>1613483.1966438117</v>
      </c>
      <c r="T80" s="147"/>
      <c r="U80" s="145">
        <v>1613483.1966438117</v>
      </c>
    </row>
    <row r="81" spans="1:21" ht="15" x14ac:dyDescent="0.25">
      <c r="A81" s="144" t="str">
        <f t="shared" si="1"/>
        <v>264 - Handford Hall Primary School</v>
      </c>
      <c r="B81" s="150">
        <v>264</v>
      </c>
      <c r="C81" s="150">
        <v>264</v>
      </c>
      <c r="D81" s="148">
        <v>0</v>
      </c>
      <c r="E81" s="147" t="s">
        <v>304</v>
      </c>
      <c r="F81" s="145">
        <v>1265969.5607116474</v>
      </c>
      <c r="G81" s="145">
        <v>28500.134132308976</v>
      </c>
      <c r="H81" s="145">
        <v>1294469.6948439563</v>
      </c>
      <c r="I81" s="145">
        <v>9199.0400000000009</v>
      </c>
      <c r="J81" s="145">
        <v>1285270.6548439562</v>
      </c>
      <c r="K81" s="145">
        <v>76383.600000000006</v>
      </c>
      <c r="L81" s="147"/>
      <c r="M81" s="145"/>
      <c r="N81" s="145">
        <v>76383.600000000006</v>
      </c>
      <c r="O81" s="145"/>
      <c r="P81" s="145"/>
      <c r="Q81" s="145"/>
      <c r="R81" s="145">
        <v>0</v>
      </c>
      <c r="S81" s="145">
        <v>1361654.2548439563</v>
      </c>
      <c r="T81" s="147"/>
      <c r="U81" s="145">
        <v>1361654.2548439563</v>
      </c>
    </row>
    <row r="82" spans="1:21" ht="15" x14ac:dyDescent="0.25">
      <c r="A82" s="144" t="str">
        <f t="shared" si="1"/>
        <v>269 - Morland Primary School</v>
      </c>
      <c r="B82" s="150">
        <v>269</v>
      </c>
      <c r="C82" s="150">
        <v>269</v>
      </c>
      <c r="D82" s="148">
        <v>0</v>
      </c>
      <c r="E82" s="147" t="s">
        <v>525</v>
      </c>
      <c r="F82" s="145">
        <v>1532493.9062358718</v>
      </c>
      <c r="G82" s="145">
        <v>0</v>
      </c>
      <c r="H82" s="145">
        <v>1532493.9062358718</v>
      </c>
      <c r="I82" s="145">
        <v>10197.620000000001</v>
      </c>
      <c r="J82" s="145">
        <v>1522296.2862358717</v>
      </c>
      <c r="K82" s="145">
        <v>77337.600000000006</v>
      </c>
      <c r="L82" s="147"/>
      <c r="M82" s="145"/>
      <c r="N82" s="145">
        <v>77337.600000000006</v>
      </c>
      <c r="O82" s="145"/>
      <c r="P82" s="145"/>
      <c r="Q82" s="145"/>
      <c r="R82" s="145">
        <v>0</v>
      </c>
      <c r="S82" s="145">
        <v>1599633.8862358718</v>
      </c>
      <c r="T82" s="147"/>
      <c r="U82" s="145">
        <v>1599633.8862358718</v>
      </c>
    </row>
    <row r="83" spans="1:21" ht="15" x14ac:dyDescent="0.25">
      <c r="A83" s="144" t="str">
        <f t="shared" si="1"/>
        <v>273 - Ravenswood Primary School</v>
      </c>
      <c r="B83" s="150">
        <v>273</v>
      </c>
      <c r="C83" s="150">
        <v>273</v>
      </c>
      <c r="D83" s="148">
        <v>0</v>
      </c>
      <c r="E83" s="147" t="s">
        <v>307</v>
      </c>
      <c r="F83" s="145">
        <v>1619205.6051200461</v>
      </c>
      <c r="G83" s="145">
        <v>104421.8697292537</v>
      </c>
      <c r="H83" s="145">
        <v>1723627.4748492998</v>
      </c>
      <c r="I83" s="145">
        <v>11408.02</v>
      </c>
      <c r="J83" s="145">
        <v>1712219.4548492997</v>
      </c>
      <c r="K83" s="145">
        <v>101505.60000000001</v>
      </c>
      <c r="L83" s="147"/>
      <c r="M83" s="145"/>
      <c r="N83" s="145">
        <v>101505.60000000001</v>
      </c>
      <c r="O83" s="145"/>
      <c r="P83" s="145"/>
      <c r="Q83" s="145"/>
      <c r="R83" s="145">
        <v>0</v>
      </c>
      <c r="S83" s="145">
        <v>1813725.0548492998</v>
      </c>
      <c r="T83" s="147"/>
      <c r="U83" s="145">
        <v>1813725.0548492998</v>
      </c>
    </row>
    <row r="84" spans="1:21" ht="15" x14ac:dyDescent="0.25">
      <c r="A84" s="144" t="str">
        <f t="shared" si="1"/>
        <v>274 - Pipers Vale Community Primary School</v>
      </c>
      <c r="B84" s="150">
        <v>274</v>
      </c>
      <c r="C84" s="150">
        <v>274</v>
      </c>
      <c r="D84" s="148">
        <v>0</v>
      </c>
      <c r="E84" s="147" t="s">
        <v>308</v>
      </c>
      <c r="F84" s="145">
        <v>1627537.9370150687</v>
      </c>
      <c r="G84" s="145">
        <v>0</v>
      </c>
      <c r="H84" s="145">
        <v>1627537.9370150687</v>
      </c>
      <c r="I84" s="145">
        <v>10288.4</v>
      </c>
      <c r="J84" s="145">
        <v>1617249.5370150688</v>
      </c>
      <c r="K84" s="145">
        <v>50752.800000000003</v>
      </c>
      <c r="L84" s="147"/>
      <c r="M84" s="145"/>
      <c r="N84" s="145">
        <v>50752.800000000003</v>
      </c>
      <c r="O84" s="145"/>
      <c r="P84" s="145"/>
      <c r="Q84" s="145"/>
      <c r="R84" s="145">
        <v>0</v>
      </c>
      <c r="S84" s="145">
        <v>1668002.3370150689</v>
      </c>
      <c r="T84" s="147"/>
      <c r="U84" s="145">
        <v>1668002.3370150689</v>
      </c>
    </row>
    <row r="85" spans="1:21" ht="15" x14ac:dyDescent="0.25">
      <c r="A85" s="144" t="str">
        <f t="shared" si="1"/>
        <v>275 - Ranelagh Primary School</v>
      </c>
      <c r="B85" s="150">
        <v>275</v>
      </c>
      <c r="C85" s="150">
        <v>275</v>
      </c>
      <c r="D85" s="148">
        <v>0</v>
      </c>
      <c r="E85" s="147" t="s">
        <v>309</v>
      </c>
      <c r="F85" s="145">
        <v>987297.53053127578</v>
      </c>
      <c r="G85" s="145">
        <v>77760.917103791391</v>
      </c>
      <c r="H85" s="145">
        <v>1065058.4476350672</v>
      </c>
      <c r="I85" s="145">
        <v>6687.46</v>
      </c>
      <c r="J85" s="145">
        <v>1058370.9876350672</v>
      </c>
      <c r="K85" s="145">
        <v>50752.800000000003</v>
      </c>
      <c r="L85" s="147"/>
      <c r="M85" s="145"/>
      <c r="N85" s="145">
        <v>50752.800000000003</v>
      </c>
      <c r="O85" s="145"/>
      <c r="P85" s="145"/>
      <c r="Q85" s="145"/>
      <c r="R85" s="145">
        <v>0</v>
      </c>
      <c r="S85" s="145">
        <v>1109123.7876350672</v>
      </c>
      <c r="T85" s="147"/>
      <c r="U85" s="145">
        <v>1109123.7876350672</v>
      </c>
    </row>
    <row r="86" spans="1:21" ht="15" x14ac:dyDescent="0.25">
      <c r="A86" s="144" t="str">
        <f t="shared" si="1"/>
        <v>279 - Rose Hill Primary School</v>
      </c>
      <c r="B86" s="150">
        <v>279</v>
      </c>
      <c r="C86" s="150">
        <v>279</v>
      </c>
      <c r="D86" s="148">
        <v>0</v>
      </c>
      <c r="E86" s="147" t="s">
        <v>310</v>
      </c>
      <c r="F86" s="145">
        <v>1070133.6207099566</v>
      </c>
      <c r="G86" s="145">
        <v>0</v>
      </c>
      <c r="H86" s="145">
        <v>1070133.6207099566</v>
      </c>
      <c r="I86" s="145">
        <v>8835.92</v>
      </c>
      <c r="J86" s="145">
        <v>1061297.7007099567</v>
      </c>
      <c r="K86" s="145">
        <v>0</v>
      </c>
      <c r="L86" s="147"/>
      <c r="M86" s="145"/>
      <c r="N86" s="145">
        <v>0</v>
      </c>
      <c r="O86" s="145"/>
      <c r="P86" s="145"/>
      <c r="Q86" s="145"/>
      <c r="R86" s="145">
        <v>0</v>
      </c>
      <c r="S86" s="145">
        <v>1061297.7007099567</v>
      </c>
      <c r="T86" s="147"/>
      <c r="U86" s="145">
        <v>1061297.7007099567</v>
      </c>
    </row>
    <row r="87" spans="1:21" ht="15" x14ac:dyDescent="0.25">
      <c r="A87" s="144" t="str">
        <f t="shared" si="1"/>
        <v>281 - Rushmere Hall Primary School</v>
      </c>
      <c r="B87" s="150">
        <v>281</v>
      </c>
      <c r="C87" s="150">
        <v>281</v>
      </c>
      <c r="D87" s="148">
        <v>0</v>
      </c>
      <c r="E87" s="147" t="s">
        <v>311</v>
      </c>
      <c r="F87" s="145">
        <v>1932586.0286842911</v>
      </c>
      <c r="G87" s="145">
        <v>54823.011968675302</v>
      </c>
      <c r="H87" s="145">
        <v>1987409.0406529664</v>
      </c>
      <c r="I87" s="145">
        <v>16357.950800000002</v>
      </c>
      <c r="J87" s="145">
        <v>1971051.0898529664</v>
      </c>
      <c r="K87" s="145">
        <v>101505.60000000001</v>
      </c>
      <c r="L87" s="147"/>
      <c r="M87" s="145"/>
      <c r="N87" s="145">
        <v>101505.60000000001</v>
      </c>
      <c r="O87" s="145"/>
      <c r="P87" s="145"/>
      <c r="Q87" s="145">
        <v>104200</v>
      </c>
      <c r="R87" s="145">
        <v>104200</v>
      </c>
      <c r="S87" s="145">
        <v>2176756.6898529665</v>
      </c>
      <c r="T87" s="147"/>
      <c r="U87" s="145">
        <v>2176756.6898529665</v>
      </c>
    </row>
    <row r="88" spans="1:21" ht="15" x14ac:dyDescent="0.25">
      <c r="A88" s="144" t="str">
        <f t="shared" si="1"/>
        <v>284 - St John's CEVAP School</v>
      </c>
      <c r="B88" s="150">
        <v>284</v>
      </c>
      <c r="C88" s="150">
        <v>284</v>
      </c>
      <c r="D88" s="148">
        <v>0</v>
      </c>
      <c r="E88" s="147" t="s">
        <v>313</v>
      </c>
      <c r="F88" s="145">
        <v>726207.33888888895</v>
      </c>
      <c r="G88" s="145">
        <v>0</v>
      </c>
      <c r="H88" s="145">
        <v>726207.33888888895</v>
      </c>
      <c r="I88" s="145">
        <v>6354.6</v>
      </c>
      <c r="J88" s="145">
        <v>719852.73888888897</v>
      </c>
      <c r="K88" s="145">
        <v>0</v>
      </c>
      <c r="L88" s="147"/>
      <c r="M88" s="145"/>
      <c r="N88" s="145">
        <v>0</v>
      </c>
      <c r="O88" s="145"/>
      <c r="P88" s="145"/>
      <c r="Q88" s="145"/>
      <c r="R88" s="145">
        <v>0</v>
      </c>
      <c r="S88" s="145">
        <v>719852.73888888897</v>
      </c>
      <c r="T88" s="147"/>
      <c r="U88" s="145">
        <v>719852.73888888897</v>
      </c>
    </row>
    <row r="89" spans="1:21" ht="15" x14ac:dyDescent="0.25">
      <c r="A89" s="144" t="str">
        <f t="shared" si="1"/>
        <v>285 - St Margaret's CEVAP School, Ipswich</v>
      </c>
      <c r="B89" s="150">
        <v>285</v>
      </c>
      <c r="C89" s="150">
        <v>285</v>
      </c>
      <c r="D89" s="148">
        <v>0</v>
      </c>
      <c r="E89" s="147" t="s">
        <v>314</v>
      </c>
      <c r="F89" s="145">
        <v>1048269.6448634999</v>
      </c>
      <c r="G89" s="145">
        <v>0</v>
      </c>
      <c r="H89" s="145">
        <v>1048269.6448634999</v>
      </c>
      <c r="I89" s="145">
        <v>9108.26</v>
      </c>
      <c r="J89" s="145">
        <v>1039161.3848634999</v>
      </c>
      <c r="K89" s="145">
        <v>0</v>
      </c>
      <c r="L89" s="147"/>
      <c r="M89" s="145"/>
      <c r="N89" s="145">
        <v>0</v>
      </c>
      <c r="O89" s="145"/>
      <c r="P89" s="145"/>
      <c r="Q89" s="145"/>
      <c r="R89" s="145">
        <v>0</v>
      </c>
      <c r="S89" s="145">
        <v>1039161.3848634999</v>
      </c>
      <c r="T89" s="147"/>
      <c r="U89" s="145">
        <v>1039161.3848634999</v>
      </c>
    </row>
    <row r="90" spans="1:21" ht="15" x14ac:dyDescent="0.25">
      <c r="A90" s="144" t="str">
        <f t="shared" si="1"/>
        <v>287 - St Mark's Catholic Primary School</v>
      </c>
      <c r="B90" s="150">
        <v>287</v>
      </c>
      <c r="C90" s="150">
        <v>287</v>
      </c>
      <c r="D90" s="148">
        <v>0</v>
      </c>
      <c r="E90" s="147" t="s">
        <v>315</v>
      </c>
      <c r="F90" s="145">
        <v>877469.70013898425</v>
      </c>
      <c r="G90" s="145">
        <v>-6051.8888373140035</v>
      </c>
      <c r="H90" s="145">
        <v>871417.81130167027</v>
      </c>
      <c r="I90" s="145">
        <v>6445.38</v>
      </c>
      <c r="J90" s="145">
        <v>864972.43130167027</v>
      </c>
      <c r="K90" s="145">
        <v>0</v>
      </c>
      <c r="L90" s="147"/>
      <c r="M90" s="145"/>
      <c r="N90" s="145">
        <v>0</v>
      </c>
      <c r="O90" s="145"/>
      <c r="P90" s="145"/>
      <c r="Q90" s="145"/>
      <c r="R90" s="145">
        <v>0</v>
      </c>
      <c r="S90" s="145">
        <v>864972.43130167027</v>
      </c>
      <c r="T90" s="147"/>
      <c r="U90" s="145">
        <v>864972.43130167027</v>
      </c>
    </row>
    <row r="91" spans="1:21" ht="15" x14ac:dyDescent="0.25">
      <c r="A91" s="144" t="str">
        <f t="shared" si="1"/>
        <v>288 - St Matthew's CEVAP School</v>
      </c>
      <c r="B91" s="150">
        <v>288</v>
      </c>
      <c r="C91" s="150">
        <v>288</v>
      </c>
      <c r="D91" s="148">
        <v>0</v>
      </c>
      <c r="E91" s="147" t="s">
        <v>316</v>
      </c>
      <c r="F91" s="145">
        <v>1705958.5301993529</v>
      </c>
      <c r="G91" s="145">
        <v>0</v>
      </c>
      <c r="H91" s="145">
        <v>1705958.5301993529</v>
      </c>
      <c r="I91" s="145">
        <v>12618.42</v>
      </c>
      <c r="J91" s="145">
        <v>1693340.110199353</v>
      </c>
      <c r="K91" s="145">
        <v>0</v>
      </c>
      <c r="L91" s="147"/>
      <c r="M91" s="145"/>
      <c r="N91" s="145">
        <v>0</v>
      </c>
      <c r="O91" s="145"/>
      <c r="P91" s="145"/>
      <c r="Q91" s="145"/>
      <c r="R91" s="145">
        <v>0</v>
      </c>
      <c r="S91" s="145">
        <v>1693340.110199353</v>
      </c>
      <c r="T91" s="147"/>
      <c r="U91" s="145">
        <v>1693340.110199353</v>
      </c>
    </row>
    <row r="92" spans="1:21" ht="15" x14ac:dyDescent="0.25">
      <c r="A92" s="144" t="str">
        <f t="shared" si="1"/>
        <v>289 - St Mary's Catholic Primary School, Ipswich</v>
      </c>
      <c r="B92" s="150">
        <v>289</v>
      </c>
      <c r="C92" s="150">
        <v>289</v>
      </c>
      <c r="D92" s="148">
        <v>0</v>
      </c>
      <c r="E92" s="147" t="s">
        <v>317</v>
      </c>
      <c r="F92" s="145">
        <v>756988.90714519308</v>
      </c>
      <c r="G92" s="145">
        <v>0</v>
      </c>
      <c r="H92" s="145">
        <v>756988.90714519308</v>
      </c>
      <c r="I92" s="145">
        <v>6324.34</v>
      </c>
      <c r="J92" s="145">
        <v>750664.56714519311</v>
      </c>
      <c r="K92" s="145">
        <v>26584.800000000003</v>
      </c>
      <c r="L92" s="147"/>
      <c r="M92" s="145"/>
      <c r="N92" s="145">
        <v>26584.800000000003</v>
      </c>
      <c r="O92" s="145"/>
      <c r="P92" s="145"/>
      <c r="Q92" s="145"/>
      <c r="R92" s="145">
        <v>0</v>
      </c>
      <c r="S92" s="145">
        <v>777249.36714519316</v>
      </c>
      <c r="T92" s="147"/>
      <c r="U92" s="145">
        <v>777249.36714519316</v>
      </c>
    </row>
    <row r="93" spans="1:21" ht="15" x14ac:dyDescent="0.25">
      <c r="A93" s="144" t="str">
        <f t="shared" si="1"/>
        <v>291 - St Pancras Catholic Primary School</v>
      </c>
      <c r="B93" s="150">
        <v>291</v>
      </c>
      <c r="C93" s="150">
        <v>291</v>
      </c>
      <c r="D93" s="148">
        <v>0</v>
      </c>
      <c r="E93" s="147" t="s">
        <v>318</v>
      </c>
      <c r="F93" s="145">
        <v>905592.72068123682</v>
      </c>
      <c r="G93" s="145">
        <v>0</v>
      </c>
      <c r="H93" s="145">
        <v>905592.72068123682</v>
      </c>
      <c r="I93" s="145">
        <v>6566.42</v>
      </c>
      <c r="J93" s="145">
        <v>899026.30068123678</v>
      </c>
      <c r="K93" s="145">
        <v>0</v>
      </c>
      <c r="L93" s="147"/>
      <c r="M93" s="145"/>
      <c r="N93" s="145">
        <v>0</v>
      </c>
      <c r="O93" s="145"/>
      <c r="P93" s="145"/>
      <c r="Q93" s="145"/>
      <c r="R93" s="145">
        <v>0</v>
      </c>
      <c r="S93" s="145">
        <v>899026.30068123678</v>
      </c>
      <c r="T93" s="147"/>
      <c r="U93" s="145">
        <v>899026.30068123678</v>
      </c>
    </row>
    <row r="94" spans="1:21" ht="15" x14ac:dyDescent="0.25">
      <c r="A94" s="144" t="str">
        <f t="shared" si="1"/>
        <v>293 - Springfield Infant and Nursery School</v>
      </c>
      <c r="B94" s="150">
        <v>293</v>
      </c>
      <c r="C94" s="150">
        <v>293</v>
      </c>
      <c r="D94" s="148">
        <v>0</v>
      </c>
      <c r="E94" s="147" t="s">
        <v>320</v>
      </c>
      <c r="F94" s="145">
        <v>1041892.8764150941</v>
      </c>
      <c r="G94" s="145">
        <v>-9098.4488807313955</v>
      </c>
      <c r="H94" s="145">
        <v>1032794.4275343628</v>
      </c>
      <c r="I94" s="145">
        <v>7897.8600000000006</v>
      </c>
      <c r="J94" s="145">
        <v>1024896.5675343628</v>
      </c>
      <c r="K94" s="145">
        <v>101505.60000000001</v>
      </c>
      <c r="L94" s="147"/>
      <c r="M94" s="145"/>
      <c r="N94" s="145">
        <v>101505.60000000001</v>
      </c>
      <c r="O94" s="145"/>
      <c r="P94" s="145"/>
      <c r="Q94" s="145"/>
      <c r="R94" s="145">
        <v>0</v>
      </c>
      <c r="S94" s="145">
        <v>1126402.1675343628</v>
      </c>
      <c r="T94" s="147"/>
      <c r="U94" s="145">
        <v>1126402.1675343628</v>
      </c>
    </row>
    <row r="95" spans="1:21" ht="15" x14ac:dyDescent="0.25">
      <c r="A95" s="144" t="str">
        <f t="shared" si="1"/>
        <v>294 - Springfield Junior School</v>
      </c>
      <c r="B95" s="150">
        <v>294</v>
      </c>
      <c r="C95" s="150">
        <v>294</v>
      </c>
      <c r="D95" s="148">
        <v>0</v>
      </c>
      <c r="E95" s="147" t="s">
        <v>321</v>
      </c>
      <c r="F95" s="145">
        <v>1319311.4760330578</v>
      </c>
      <c r="G95" s="145">
        <v>0</v>
      </c>
      <c r="H95" s="145">
        <v>1319311.4760330578</v>
      </c>
      <c r="I95" s="145">
        <v>10560.74</v>
      </c>
      <c r="J95" s="145">
        <v>1308750.7360330578</v>
      </c>
      <c r="K95" s="145">
        <v>0</v>
      </c>
      <c r="L95" s="147"/>
      <c r="M95" s="145"/>
      <c r="N95" s="145">
        <v>0</v>
      </c>
      <c r="O95" s="145"/>
      <c r="P95" s="145"/>
      <c r="Q95" s="145"/>
      <c r="R95" s="145">
        <v>0</v>
      </c>
      <c r="S95" s="145">
        <v>1308750.7360330578</v>
      </c>
      <c r="T95" s="147"/>
      <c r="U95" s="145">
        <v>1308750.7360330578</v>
      </c>
    </row>
    <row r="96" spans="1:21" ht="15" x14ac:dyDescent="0.25">
      <c r="A96" s="144" t="str">
        <f t="shared" si="1"/>
        <v>300 - Whitehouse Community Primary School</v>
      </c>
      <c r="B96" s="150">
        <v>300</v>
      </c>
      <c r="C96" s="150">
        <v>300</v>
      </c>
      <c r="D96" s="148">
        <v>0</v>
      </c>
      <c r="E96" s="147" t="s">
        <v>324</v>
      </c>
      <c r="F96" s="145">
        <v>2198651.5380008896</v>
      </c>
      <c r="G96" s="145">
        <v>0</v>
      </c>
      <c r="H96" s="145">
        <v>2198651.5380008896</v>
      </c>
      <c r="I96" s="145">
        <v>15220.78</v>
      </c>
      <c r="J96" s="145">
        <v>2183430.7580008898</v>
      </c>
      <c r="K96" s="145">
        <v>101505.60000000001</v>
      </c>
      <c r="L96" s="147"/>
      <c r="M96" s="145"/>
      <c r="N96" s="145">
        <v>101505.60000000001</v>
      </c>
      <c r="O96" s="145"/>
      <c r="P96" s="145"/>
      <c r="Q96" s="145"/>
      <c r="R96" s="145">
        <v>0</v>
      </c>
      <c r="S96" s="145">
        <v>2284936.3580008899</v>
      </c>
      <c r="T96" s="147"/>
      <c r="U96" s="145">
        <v>2284936.3580008899</v>
      </c>
    </row>
    <row r="97" spans="1:21" ht="15" x14ac:dyDescent="0.25">
      <c r="A97" s="144" t="str">
        <f t="shared" si="1"/>
        <v>307 - Cedarwood Community Primary School</v>
      </c>
      <c r="B97" s="150">
        <v>307</v>
      </c>
      <c r="C97" s="150">
        <v>307</v>
      </c>
      <c r="D97" s="148">
        <v>0</v>
      </c>
      <c r="E97" s="147" t="s">
        <v>326</v>
      </c>
      <c r="F97" s="145">
        <v>1372721.1744646183</v>
      </c>
      <c r="G97" s="145">
        <v>0</v>
      </c>
      <c r="H97" s="145">
        <v>1372721.1744646183</v>
      </c>
      <c r="I97" s="145">
        <v>12648.68</v>
      </c>
      <c r="J97" s="145">
        <v>1360072.4944646184</v>
      </c>
      <c r="K97" s="145">
        <v>0</v>
      </c>
      <c r="L97" s="147"/>
      <c r="M97" s="145"/>
      <c r="N97" s="145">
        <v>0</v>
      </c>
      <c r="O97" s="145"/>
      <c r="P97" s="145"/>
      <c r="Q97" s="145"/>
      <c r="R97" s="145">
        <v>0</v>
      </c>
      <c r="S97" s="145">
        <v>1360072.4944646184</v>
      </c>
      <c r="T97" s="147"/>
      <c r="U97" s="145">
        <v>1360072.4944646184</v>
      </c>
    </row>
    <row r="98" spans="1:21" ht="15" x14ac:dyDescent="0.25">
      <c r="A98" s="144" t="str">
        <f t="shared" si="1"/>
        <v>308 - Kersey CEVCP School</v>
      </c>
      <c r="B98" s="150">
        <v>308</v>
      </c>
      <c r="C98" s="150">
        <v>308</v>
      </c>
      <c r="D98" s="148">
        <v>0</v>
      </c>
      <c r="E98" s="147" t="s">
        <v>327</v>
      </c>
      <c r="F98" s="145">
        <v>384501.77841405361</v>
      </c>
      <c r="G98" s="145">
        <v>-37852.730091307334</v>
      </c>
      <c r="H98" s="145">
        <v>346649.0483227463</v>
      </c>
      <c r="I98" s="145">
        <v>2269.5</v>
      </c>
      <c r="J98" s="145">
        <v>344379.5483227463</v>
      </c>
      <c r="K98" s="145">
        <v>0</v>
      </c>
      <c r="L98" s="147"/>
      <c r="M98" s="145"/>
      <c r="N98" s="145">
        <v>0</v>
      </c>
      <c r="O98" s="145"/>
      <c r="P98" s="145"/>
      <c r="Q98" s="145"/>
      <c r="R98" s="145">
        <v>0</v>
      </c>
      <c r="S98" s="145">
        <v>344379.5483227463</v>
      </c>
      <c r="T98" s="147"/>
      <c r="U98" s="145">
        <v>344379.5483227463</v>
      </c>
    </row>
    <row r="99" spans="1:21" ht="15" x14ac:dyDescent="0.25">
      <c r="A99" s="144" t="str">
        <f t="shared" si="1"/>
        <v>309 - Heath Primary School</v>
      </c>
      <c r="B99" s="150">
        <v>309</v>
      </c>
      <c r="C99" s="150">
        <v>309</v>
      </c>
      <c r="D99" s="148">
        <v>0</v>
      </c>
      <c r="E99" s="147" t="s">
        <v>328</v>
      </c>
      <c r="F99" s="145">
        <v>1723471.3054750129</v>
      </c>
      <c r="G99" s="145">
        <v>0</v>
      </c>
      <c r="H99" s="145">
        <v>1723471.3054750129</v>
      </c>
      <c r="I99" s="145">
        <v>16158.84</v>
      </c>
      <c r="J99" s="145">
        <v>1707312.4654750128</v>
      </c>
      <c r="K99" s="145">
        <v>92601.600000000006</v>
      </c>
      <c r="L99" s="147"/>
      <c r="M99" s="145"/>
      <c r="N99" s="145">
        <v>92601.600000000006</v>
      </c>
      <c r="O99" s="145"/>
      <c r="P99" s="145"/>
      <c r="Q99" s="145"/>
      <c r="R99" s="145">
        <v>0</v>
      </c>
      <c r="S99" s="145">
        <v>1799914.0654750129</v>
      </c>
      <c r="T99" s="147"/>
      <c r="U99" s="145">
        <v>1799914.0654750129</v>
      </c>
    </row>
    <row r="100" spans="1:21" ht="15" x14ac:dyDescent="0.25">
      <c r="A100" s="144" t="str">
        <f t="shared" si="1"/>
        <v>310 - Bealings School</v>
      </c>
      <c r="B100" s="150">
        <v>310</v>
      </c>
      <c r="C100" s="150">
        <v>310</v>
      </c>
      <c r="D100" s="148">
        <v>0</v>
      </c>
      <c r="E100" s="147" t="s">
        <v>329</v>
      </c>
      <c r="F100" s="145">
        <v>428671.51447732106</v>
      </c>
      <c r="G100" s="145">
        <v>0</v>
      </c>
      <c r="H100" s="145">
        <v>428671.51447732106</v>
      </c>
      <c r="I100" s="145">
        <v>3207.56</v>
      </c>
      <c r="J100" s="145">
        <v>425463.95447732107</v>
      </c>
      <c r="K100" s="145">
        <v>0</v>
      </c>
      <c r="L100" s="147"/>
      <c r="M100" s="145"/>
      <c r="N100" s="145">
        <v>0</v>
      </c>
      <c r="O100" s="145"/>
      <c r="P100" s="145"/>
      <c r="Q100" s="145"/>
      <c r="R100" s="145">
        <v>0</v>
      </c>
      <c r="S100" s="145">
        <v>425463.95447732107</v>
      </c>
      <c r="T100" s="147"/>
      <c r="U100" s="145">
        <v>425463.95447732107</v>
      </c>
    </row>
    <row r="101" spans="1:21" ht="15" x14ac:dyDescent="0.25">
      <c r="A101" s="144" t="str">
        <f t="shared" si="1"/>
        <v>311 - Birchwood Primary School</v>
      </c>
      <c r="B101" s="150">
        <v>311</v>
      </c>
      <c r="C101" s="150">
        <v>311</v>
      </c>
      <c r="D101" s="148">
        <v>0</v>
      </c>
      <c r="E101" s="147" t="s">
        <v>330</v>
      </c>
      <c r="F101" s="145">
        <v>747649.05479658465</v>
      </c>
      <c r="G101" s="145">
        <v>0</v>
      </c>
      <c r="H101" s="145">
        <v>747649.05479658465</v>
      </c>
      <c r="I101" s="145">
        <v>6415.12</v>
      </c>
      <c r="J101" s="145">
        <v>741233.93479658465</v>
      </c>
      <c r="K101" s="145">
        <v>0</v>
      </c>
      <c r="L101" s="147"/>
      <c r="M101" s="145"/>
      <c r="N101" s="145">
        <v>0</v>
      </c>
      <c r="O101" s="145"/>
      <c r="P101" s="145"/>
      <c r="Q101" s="145"/>
      <c r="R101" s="145">
        <v>0</v>
      </c>
      <c r="S101" s="145">
        <v>741233.93479658465</v>
      </c>
      <c r="T101" s="147"/>
      <c r="U101" s="145">
        <v>741233.93479658465</v>
      </c>
    </row>
    <row r="102" spans="1:21" ht="15" x14ac:dyDescent="0.25">
      <c r="A102" s="144" t="str">
        <f t="shared" si="1"/>
        <v>313 - Gorseland Primary School</v>
      </c>
      <c r="B102" s="150">
        <v>313</v>
      </c>
      <c r="C102" s="150">
        <v>313</v>
      </c>
      <c r="D102" s="148">
        <v>0</v>
      </c>
      <c r="E102" s="147" t="s">
        <v>331</v>
      </c>
      <c r="F102" s="145">
        <v>1477949.6162406607</v>
      </c>
      <c r="G102" s="145">
        <v>0</v>
      </c>
      <c r="H102" s="145">
        <v>1477949.6162406607</v>
      </c>
      <c r="I102" s="145">
        <v>13435.44</v>
      </c>
      <c r="J102" s="145">
        <v>1464514.1762406607</v>
      </c>
      <c r="K102" s="145">
        <v>31418.400000000001</v>
      </c>
      <c r="L102" s="147"/>
      <c r="M102" s="145"/>
      <c r="N102" s="145">
        <v>31418.400000000001</v>
      </c>
      <c r="O102" s="145"/>
      <c r="P102" s="145"/>
      <c r="Q102" s="145">
        <v>250000</v>
      </c>
      <c r="R102" s="145">
        <v>250000</v>
      </c>
      <c r="S102" s="145">
        <v>1745932.5762406606</v>
      </c>
      <c r="T102" s="147"/>
      <c r="U102" s="145">
        <v>1745932.5762406606</v>
      </c>
    </row>
    <row r="103" spans="1:21" ht="15" x14ac:dyDescent="0.25">
      <c r="A103" s="144" t="str">
        <f t="shared" si="1"/>
        <v>314 - Melton Primary School</v>
      </c>
      <c r="B103" s="150">
        <v>314</v>
      </c>
      <c r="C103" s="150">
        <v>314</v>
      </c>
      <c r="D103" s="148">
        <v>0</v>
      </c>
      <c r="E103" s="147" t="s">
        <v>332</v>
      </c>
      <c r="F103" s="145">
        <v>590194.75029073702</v>
      </c>
      <c r="G103" s="145">
        <v>0</v>
      </c>
      <c r="H103" s="145">
        <v>590194.75029073702</v>
      </c>
      <c r="I103" s="145">
        <v>4448.22</v>
      </c>
      <c r="J103" s="145">
        <v>585746.53029073705</v>
      </c>
      <c r="K103" s="145">
        <v>0</v>
      </c>
      <c r="L103" s="147"/>
      <c r="M103" s="145"/>
      <c r="N103" s="145">
        <v>0</v>
      </c>
      <c r="O103" s="145"/>
      <c r="P103" s="145"/>
      <c r="Q103" s="145"/>
      <c r="R103" s="145">
        <v>0</v>
      </c>
      <c r="S103" s="145">
        <v>585746.53029073705</v>
      </c>
      <c r="T103" s="147"/>
      <c r="U103" s="145">
        <v>585746.53029073705</v>
      </c>
    </row>
    <row r="104" spans="1:21" ht="15" x14ac:dyDescent="0.25">
      <c r="A104" s="144" t="str">
        <f t="shared" si="1"/>
        <v>317 - Orford CEVAP School</v>
      </c>
      <c r="B104" s="150">
        <v>317</v>
      </c>
      <c r="C104" s="150">
        <v>317</v>
      </c>
      <c r="D104" s="148">
        <v>0</v>
      </c>
      <c r="E104" s="147" t="s">
        <v>334</v>
      </c>
      <c r="F104" s="145">
        <v>351218.16276830644</v>
      </c>
      <c r="G104" s="145">
        <v>-54474.926301138752</v>
      </c>
      <c r="H104" s="145">
        <v>296743.23646716768</v>
      </c>
      <c r="I104" s="145">
        <v>1815.6000000000001</v>
      </c>
      <c r="J104" s="145">
        <v>294927.6364671677</v>
      </c>
      <c r="K104" s="145">
        <v>0</v>
      </c>
      <c r="L104" s="147"/>
      <c r="M104" s="145"/>
      <c r="N104" s="145">
        <v>0</v>
      </c>
      <c r="O104" s="145"/>
      <c r="P104" s="145"/>
      <c r="Q104" s="145"/>
      <c r="R104" s="145">
        <v>0</v>
      </c>
      <c r="S104" s="145">
        <v>294927.6364671677</v>
      </c>
      <c r="T104" s="147"/>
      <c r="U104" s="145">
        <v>294927.6364671677</v>
      </c>
    </row>
    <row r="105" spans="1:21" ht="15" x14ac:dyDescent="0.25">
      <c r="A105" s="144" t="str">
        <f t="shared" si="1"/>
        <v>318 - Otley Primary School</v>
      </c>
      <c r="B105" s="150">
        <v>318</v>
      </c>
      <c r="C105" s="150">
        <v>318</v>
      </c>
      <c r="D105" s="148">
        <v>0</v>
      </c>
      <c r="E105" s="147" t="s">
        <v>335</v>
      </c>
      <c r="F105" s="145">
        <v>287159.57212765957</v>
      </c>
      <c r="G105" s="145">
        <v>4505.1997516132842</v>
      </c>
      <c r="H105" s="145">
        <v>291664.77187927288</v>
      </c>
      <c r="I105" s="145">
        <v>1664.3000000000002</v>
      </c>
      <c r="J105" s="145">
        <v>290000.4718792729</v>
      </c>
      <c r="K105" s="145">
        <v>0</v>
      </c>
      <c r="L105" s="147"/>
      <c r="M105" s="145"/>
      <c r="N105" s="145">
        <v>0</v>
      </c>
      <c r="O105" s="145"/>
      <c r="P105" s="145"/>
      <c r="Q105" s="145"/>
      <c r="R105" s="145">
        <v>0</v>
      </c>
      <c r="S105" s="145">
        <v>290000.4718792729</v>
      </c>
      <c r="T105" s="147"/>
      <c r="U105" s="145">
        <v>290000.4718792729</v>
      </c>
    </row>
    <row r="106" spans="1:21" ht="15" x14ac:dyDescent="0.25">
      <c r="A106" s="144" t="str">
        <f t="shared" si="1"/>
        <v>320 - Rendlesham Community Primary School</v>
      </c>
      <c r="B106" s="150">
        <v>320</v>
      </c>
      <c r="C106" s="150">
        <v>320</v>
      </c>
      <c r="D106" s="148">
        <v>0</v>
      </c>
      <c r="E106" s="147" t="s">
        <v>337</v>
      </c>
      <c r="F106" s="145">
        <v>836473.59547201463</v>
      </c>
      <c r="G106" s="145">
        <v>0</v>
      </c>
      <c r="H106" s="145">
        <v>836473.59547201463</v>
      </c>
      <c r="I106" s="145">
        <v>7232.14</v>
      </c>
      <c r="J106" s="145">
        <v>829241.45547201461</v>
      </c>
      <c r="K106" s="145">
        <v>50752.800000000003</v>
      </c>
      <c r="L106" s="147"/>
      <c r="M106" s="145"/>
      <c r="N106" s="145">
        <v>50752.800000000003</v>
      </c>
      <c r="O106" s="145"/>
      <c r="P106" s="145"/>
      <c r="Q106" s="145"/>
      <c r="R106" s="145">
        <v>0</v>
      </c>
      <c r="S106" s="145">
        <v>879994.25547201466</v>
      </c>
      <c r="T106" s="147"/>
      <c r="U106" s="145">
        <v>879994.25547201466</v>
      </c>
    </row>
    <row r="107" spans="1:21" ht="15" x14ac:dyDescent="0.25">
      <c r="A107" s="144" t="str">
        <f t="shared" si="1"/>
        <v>322 - Shotley Community Primary School</v>
      </c>
      <c r="B107" s="150">
        <v>322</v>
      </c>
      <c r="C107" s="150">
        <v>322</v>
      </c>
      <c r="D107" s="148">
        <v>0</v>
      </c>
      <c r="E107" s="147" t="s">
        <v>338</v>
      </c>
      <c r="F107" s="145">
        <v>499397.37219713494</v>
      </c>
      <c r="G107" s="145">
        <v>0</v>
      </c>
      <c r="H107" s="145">
        <v>499397.37219713494</v>
      </c>
      <c r="I107" s="145">
        <v>3843.02</v>
      </c>
      <c r="J107" s="145">
        <v>495554.35219713493</v>
      </c>
      <c r="K107" s="145">
        <v>0</v>
      </c>
      <c r="L107" s="147"/>
      <c r="M107" s="145"/>
      <c r="N107" s="145">
        <v>0</v>
      </c>
      <c r="O107" s="145"/>
      <c r="P107" s="145"/>
      <c r="Q107" s="145"/>
      <c r="R107" s="145">
        <v>0</v>
      </c>
      <c r="S107" s="145">
        <v>495554.35219713493</v>
      </c>
      <c r="T107" s="147"/>
      <c r="U107" s="145">
        <v>495554.35219713493</v>
      </c>
    </row>
    <row r="108" spans="1:21" ht="15" x14ac:dyDescent="0.25">
      <c r="A108" s="144" t="str">
        <f t="shared" si="1"/>
        <v>324 - Somersham Primary School</v>
      </c>
      <c r="B108" s="150">
        <v>324</v>
      </c>
      <c r="C108" s="150">
        <v>324</v>
      </c>
      <c r="D108" s="148">
        <v>0</v>
      </c>
      <c r="E108" s="147" t="s">
        <v>339</v>
      </c>
      <c r="F108" s="145">
        <v>442637.32064990333</v>
      </c>
      <c r="G108" s="145">
        <v>-22669.497494296294</v>
      </c>
      <c r="H108" s="145">
        <v>419967.82315560704</v>
      </c>
      <c r="I108" s="145">
        <v>2844.44</v>
      </c>
      <c r="J108" s="145">
        <v>417123.38315560704</v>
      </c>
      <c r="K108" s="145">
        <v>0</v>
      </c>
      <c r="L108" s="147"/>
      <c r="M108" s="145"/>
      <c r="N108" s="145">
        <v>0</v>
      </c>
      <c r="O108" s="145"/>
      <c r="P108" s="145"/>
      <c r="Q108" s="145"/>
      <c r="R108" s="145">
        <v>0</v>
      </c>
      <c r="S108" s="145">
        <v>417123.38315560704</v>
      </c>
      <c r="T108" s="147"/>
      <c r="U108" s="145">
        <v>417123.38315560704</v>
      </c>
    </row>
    <row r="109" spans="1:21" ht="15" x14ac:dyDescent="0.25">
      <c r="A109" s="144" t="str">
        <f t="shared" si="1"/>
        <v>327 - Stratford St Mary Primary School</v>
      </c>
      <c r="B109" s="150">
        <v>327</v>
      </c>
      <c r="C109" s="150">
        <v>327</v>
      </c>
      <c r="D109" s="148">
        <v>0</v>
      </c>
      <c r="E109" s="147" t="s">
        <v>341</v>
      </c>
      <c r="F109" s="145">
        <v>346145.27419354836</v>
      </c>
      <c r="G109" s="145">
        <v>0</v>
      </c>
      <c r="H109" s="145">
        <v>346145.27419354836</v>
      </c>
      <c r="I109" s="145">
        <v>2360.2800000000002</v>
      </c>
      <c r="J109" s="145">
        <v>343784.99419354834</v>
      </c>
      <c r="K109" s="145">
        <v>0</v>
      </c>
      <c r="L109" s="147"/>
      <c r="M109" s="145"/>
      <c r="N109" s="145">
        <v>0</v>
      </c>
      <c r="O109" s="145"/>
      <c r="P109" s="145"/>
      <c r="Q109" s="145"/>
      <c r="R109" s="145">
        <v>0</v>
      </c>
      <c r="S109" s="145">
        <v>343784.99419354834</v>
      </c>
      <c r="T109" s="147"/>
      <c r="U109" s="145">
        <v>343784.99419354834</v>
      </c>
    </row>
    <row r="110" spans="1:21" ht="15" x14ac:dyDescent="0.25">
      <c r="A110" s="144" t="str">
        <f t="shared" si="1"/>
        <v>328 - Stutton CEVCP School</v>
      </c>
      <c r="B110" s="150">
        <v>328</v>
      </c>
      <c r="C110" s="150">
        <v>328</v>
      </c>
      <c r="D110" s="148">
        <v>0</v>
      </c>
      <c r="E110" s="147" t="s">
        <v>342</v>
      </c>
      <c r="F110" s="145">
        <v>267201.25820282416</v>
      </c>
      <c r="G110" s="145">
        <v>0</v>
      </c>
      <c r="H110" s="145">
        <v>267201.25820282416</v>
      </c>
      <c r="I110" s="145">
        <v>1422.22</v>
      </c>
      <c r="J110" s="145">
        <v>265779.03820282419</v>
      </c>
      <c r="K110" s="145">
        <v>0</v>
      </c>
      <c r="L110" s="147"/>
      <c r="M110" s="145"/>
      <c r="N110" s="145">
        <v>0</v>
      </c>
      <c r="O110" s="145"/>
      <c r="P110" s="145"/>
      <c r="Q110" s="145"/>
      <c r="R110" s="145">
        <v>0</v>
      </c>
      <c r="S110" s="145">
        <v>265779.03820282419</v>
      </c>
      <c r="T110" s="147"/>
      <c r="U110" s="145">
        <v>265779.03820282419</v>
      </c>
    </row>
    <row r="111" spans="1:21" ht="15" x14ac:dyDescent="0.25">
      <c r="A111" s="144" t="str">
        <f t="shared" si="1"/>
        <v>331 - Tattingstone CEVCP School</v>
      </c>
      <c r="B111" s="150">
        <v>331</v>
      </c>
      <c r="C111" s="150">
        <v>331</v>
      </c>
      <c r="D111" s="148">
        <v>0</v>
      </c>
      <c r="E111" s="147" t="s">
        <v>343</v>
      </c>
      <c r="F111" s="145">
        <v>347969.8715412186</v>
      </c>
      <c r="G111" s="145">
        <v>-5222.9337001687463</v>
      </c>
      <c r="H111" s="145">
        <v>342746.93784104986</v>
      </c>
      <c r="I111" s="145">
        <v>2148.46</v>
      </c>
      <c r="J111" s="145">
        <v>340598.47784104984</v>
      </c>
      <c r="K111" s="145">
        <v>0</v>
      </c>
      <c r="L111" s="147"/>
      <c r="M111" s="145"/>
      <c r="N111" s="145">
        <v>0</v>
      </c>
      <c r="O111" s="145"/>
      <c r="P111" s="145"/>
      <c r="Q111" s="145"/>
      <c r="R111" s="145">
        <v>0</v>
      </c>
      <c r="S111" s="145">
        <v>340598.47784104984</v>
      </c>
      <c r="T111" s="147"/>
      <c r="U111" s="145">
        <v>340598.47784104984</v>
      </c>
    </row>
    <row r="112" spans="1:21" ht="15" x14ac:dyDescent="0.25">
      <c r="A112" s="144" t="str">
        <f t="shared" si="1"/>
        <v>332 - Trimley St Martin Primary School</v>
      </c>
      <c r="B112" s="150">
        <v>332</v>
      </c>
      <c r="C112" s="150">
        <v>332</v>
      </c>
      <c r="D112" s="148">
        <v>0</v>
      </c>
      <c r="E112" s="147" t="s">
        <v>344</v>
      </c>
      <c r="F112" s="145">
        <v>698118.32327110076</v>
      </c>
      <c r="G112" s="145">
        <v>0</v>
      </c>
      <c r="H112" s="145">
        <v>698118.32327110076</v>
      </c>
      <c r="I112" s="145">
        <v>5779.66</v>
      </c>
      <c r="J112" s="145">
        <v>692338.66327110073</v>
      </c>
      <c r="K112" s="145">
        <v>0</v>
      </c>
      <c r="L112" s="147"/>
      <c r="M112" s="145"/>
      <c r="N112" s="145">
        <v>0</v>
      </c>
      <c r="O112" s="145"/>
      <c r="P112" s="145"/>
      <c r="Q112" s="145"/>
      <c r="R112" s="145">
        <v>0</v>
      </c>
      <c r="S112" s="145">
        <v>692338.66327110073</v>
      </c>
      <c r="T112" s="147"/>
      <c r="U112" s="145">
        <v>692338.66327110073</v>
      </c>
    </row>
    <row r="113" spans="1:21" ht="15" x14ac:dyDescent="0.25">
      <c r="A113" s="144" t="str">
        <f t="shared" si="1"/>
        <v>333 - Trimley St Mary Primary School</v>
      </c>
      <c r="B113" s="150">
        <v>333</v>
      </c>
      <c r="C113" s="150">
        <v>333</v>
      </c>
      <c r="D113" s="148">
        <v>0</v>
      </c>
      <c r="E113" s="147" t="s">
        <v>345</v>
      </c>
      <c r="F113" s="145">
        <v>1278642.7334485487</v>
      </c>
      <c r="G113" s="145">
        <v>0</v>
      </c>
      <c r="H113" s="145">
        <v>1278642.7334485487</v>
      </c>
      <c r="I113" s="145">
        <v>11044.900000000001</v>
      </c>
      <c r="J113" s="145">
        <v>1267597.8334485488</v>
      </c>
      <c r="K113" s="145">
        <v>0</v>
      </c>
      <c r="L113" s="147"/>
      <c r="M113" s="145"/>
      <c r="N113" s="145">
        <v>0</v>
      </c>
      <c r="O113" s="145"/>
      <c r="P113" s="145"/>
      <c r="Q113" s="145"/>
      <c r="R113" s="145">
        <v>0</v>
      </c>
      <c r="S113" s="145">
        <v>1267597.8334485488</v>
      </c>
      <c r="T113" s="147"/>
      <c r="U113" s="145">
        <v>1267597.8334485488</v>
      </c>
    </row>
    <row r="114" spans="1:21" ht="15" x14ac:dyDescent="0.25">
      <c r="A114" s="144" t="str">
        <f t="shared" si="1"/>
        <v>337 - Waldringfield Primary School</v>
      </c>
      <c r="B114" s="150">
        <v>337</v>
      </c>
      <c r="C114" s="150">
        <v>337</v>
      </c>
      <c r="D114" s="148">
        <v>0</v>
      </c>
      <c r="E114" s="147" t="s">
        <v>346</v>
      </c>
      <c r="F114" s="145">
        <v>419392.57298850577</v>
      </c>
      <c r="G114" s="145">
        <v>16374.620255836353</v>
      </c>
      <c r="H114" s="145">
        <v>435767.19324434211</v>
      </c>
      <c r="I114" s="145">
        <v>3026</v>
      </c>
      <c r="J114" s="145">
        <v>432741.19324434211</v>
      </c>
      <c r="K114" s="145">
        <v>0</v>
      </c>
      <c r="L114" s="147"/>
      <c r="M114" s="145"/>
      <c r="N114" s="145">
        <v>0</v>
      </c>
      <c r="O114" s="145"/>
      <c r="P114" s="145"/>
      <c r="Q114" s="145"/>
      <c r="R114" s="145">
        <v>0</v>
      </c>
      <c r="S114" s="145">
        <v>432741.19324434211</v>
      </c>
      <c r="T114" s="147"/>
      <c r="U114" s="145">
        <v>432741.19324434211</v>
      </c>
    </row>
    <row r="115" spans="1:21" ht="15" x14ac:dyDescent="0.25">
      <c r="A115" s="144" t="str">
        <f t="shared" si="1"/>
        <v>338 - Whatfield CEVCP School</v>
      </c>
      <c r="B115" s="150">
        <v>338</v>
      </c>
      <c r="C115" s="150">
        <v>338</v>
      </c>
      <c r="D115" s="148">
        <v>0</v>
      </c>
      <c r="E115" s="147" t="s">
        <v>347</v>
      </c>
      <c r="F115" s="145">
        <v>227913.07</v>
      </c>
      <c r="G115" s="145">
        <v>19585.048057389122</v>
      </c>
      <c r="H115" s="145">
        <v>247498.11805738913</v>
      </c>
      <c r="I115" s="145">
        <v>1089.3600000000001</v>
      </c>
      <c r="J115" s="145">
        <v>246408.75805738915</v>
      </c>
      <c r="K115" s="145">
        <v>0</v>
      </c>
      <c r="L115" s="147"/>
      <c r="M115" s="145"/>
      <c r="N115" s="145">
        <v>0</v>
      </c>
      <c r="O115" s="145"/>
      <c r="P115" s="145"/>
      <c r="Q115" s="145"/>
      <c r="R115" s="145">
        <v>0</v>
      </c>
      <c r="S115" s="145">
        <v>246408.75805738915</v>
      </c>
      <c r="T115" s="147"/>
      <c r="U115" s="145">
        <v>246408.75805738915</v>
      </c>
    </row>
    <row r="116" spans="1:21" ht="15" x14ac:dyDescent="0.25">
      <c r="A116" s="144" t="str">
        <f t="shared" si="1"/>
        <v>339 - Witnesham Primary School</v>
      </c>
      <c r="B116" s="150">
        <v>339</v>
      </c>
      <c r="C116" s="150">
        <v>339</v>
      </c>
      <c r="D116" s="148">
        <v>0</v>
      </c>
      <c r="E116" s="147" t="s">
        <v>348</v>
      </c>
      <c r="F116" s="145">
        <v>427607.37545454549</v>
      </c>
      <c r="G116" s="145">
        <v>0</v>
      </c>
      <c r="H116" s="145">
        <v>427607.37545454549</v>
      </c>
      <c r="I116" s="145">
        <v>3177.3</v>
      </c>
      <c r="J116" s="145">
        <v>424430.0754545455</v>
      </c>
      <c r="K116" s="145">
        <v>0</v>
      </c>
      <c r="L116" s="147"/>
      <c r="M116" s="145"/>
      <c r="N116" s="145">
        <v>0</v>
      </c>
      <c r="O116" s="145"/>
      <c r="P116" s="145"/>
      <c r="Q116" s="145"/>
      <c r="R116" s="145">
        <v>0</v>
      </c>
      <c r="S116" s="145">
        <v>424430.0754545455</v>
      </c>
      <c r="T116" s="147"/>
      <c r="U116" s="145">
        <v>424430.0754545455</v>
      </c>
    </row>
    <row r="117" spans="1:21" ht="15" x14ac:dyDescent="0.25">
      <c r="A117" s="144" t="str">
        <f t="shared" si="1"/>
        <v>341 - Sandlings Primary School</v>
      </c>
      <c r="B117" s="150">
        <v>341</v>
      </c>
      <c r="C117" s="150">
        <v>341</v>
      </c>
      <c r="D117" s="148">
        <v>0</v>
      </c>
      <c r="E117" s="147" t="s">
        <v>349</v>
      </c>
      <c r="F117" s="145">
        <v>537420.86222150293</v>
      </c>
      <c r="G117" s="145">
        <v>0</v>
      </c>
      <c r="H117" s="145">
        <v>537420.86222150293</v>
      </c>
      <c r="I117" s="145">
        <v>3479.9</v>
      </c>
      <c r="J117" s="145">
        <v>533940.96222150291</v>
      </c>
      <c r="K117" s="145">
        <v>0</v>
      </c>
      <c r="L117" s="147"/>
      <c r="M117" s="145"/>
      <c r="N117" s="145">
        <v>0</v>
      </c>
      <c r="O117" s="145"/>
      <c r="P117" s="145"/>
      <c r="Q117" s="145"/>
      <c r="R117" s="145">
        <v>0</v>
      </c>
      <c r="S117" s="145">
        <v>533940.96222150291</v>
      </c>
      <c r="T117" s="147"/>
      <c r="U117" s="145">
        <v>533940.96222150291</v>
      </c>
    </row>
    <row r="118" spans="1:21" ht="15" x14ac:dyDescent="0.25">
      <c r="A118" s="144" t="str">
        <f t="shared" si="1"/>
        <v>342 - Woodbridge Primary School</v>
      </c>
      <c r="B118" s="150">
        <v>342</v>
      </c>
      <c r="C118" s="150">
        <v>342</v>
      </c>
      <c r="D118" s="148">
        <v>0</v>
      </c>
      <c r="E118" s="147" t="s">
        <v>350</v>
      </c>
      <c r="F118" s="145">
        <v>740997.35998082708</v>
      </c>
      <c r="G118" s="145">
        <v>0</v>
      </c>
      <c r="H118" s="145">
        <v>740997.35998082708</v>
      </c>
      <c r="I118" s="145">
        <v>6052</v>
      </c>
      <c r="J118" s="145">
        <v>734945.35998082708</v>
      </c>
      <c r="K118" s="145">
        <v>39241.200000000004</v>
      </c>
      <c r="L118" s="147"/>
      <c r="M118" s="145"/>
      <c r="N118" s="145">
        <v>39241.200000000004</v>
      </c>
      <c r="O118" s="145"/>
      <c r="P118" s="145"/>
      <c r="Q118" s="145"/>
      <c r="R118" s="145">
        <v>0</v>
      </c>
      <c r="S118" s="145">
        <v>774186.55998082703</v>
      </c>
      <c r="T118" s="147"/>
      <c r="U118" s="145">
        <v>774186.55998082703</v>
      </c>
    </row>
    <row r="119" spans="1:21" ht="15" x14ac:dyDescent="0.25">
      <c r="A119" s="144" t="str">
        <f t="shared" si="1"/>
        <v>343 - Kyson Primary School</v>
      </c>
      <c r="B119" s="150">
        <v>343</v>
      </c>
      <c r="C119" s="150">
        <v>343</v>
      </c>
      <c r="D119" s="148">
        <v>0</v>
      </c>
      <c r="E119" s="147" t="s">
        <v>351</v>
      </c>
      <c r="F119" s="145">
        <v>1281908.9279207985</v>
      </c>
      <c r="G119" s="145">
        <v>0</v>
      </c>
      <c r="H119" s="145">
        <v>1281908.9279207985</v>
      </c>
      <c r="I119" s="145">
        <v>11559.32</v>
      </c>
      <c r="J119" s="145">
        <v>1270349.6079207985</v>
      </c>
      <c r="K119" s="145">
        <v>41022.000000000007</v>
      </c>
      <c r="L119" s="147"/>
      <c r="M119" s="145"/>
      <c r="N119" s="145">
        <v>41022.000000000007</v>
      </c>
      <c r="O119" s="145"/>
      <c r="P119" s="145"/>
      <c r="Q119" s="145"/>
      <c r="R119" s="145">
        <v>0</v>
      </c>
      <c r="S119" s="145">
        <v>1311371.6079207985</v>
      </c>
      <c r="T119" s="147"/>
      <c r="U119" s="145">
        <v>1311371.6079207985</v>
      </c>
    </row>
    <row r="120" spans="1:21" ht="15" x14ac:dyDescent="0.25">
      <c r="A120" s="144" t="str">
        <f t="shared" si="1"/>
        <v>356 - Claydon High School</v>
      </c>
      <c r="B120" s="150">
        <v>356</v>
      </c>
      <c r="C120" s="150">
        <v>356</v>
      </c>
      <c r="D120" s="148">
        <v>0</v>
      </c>
      <c r="E120" s="147" t="s">
        <v>354</v>
      </c>
      <c r="F120" s="145">
        <v>3291680.4096427094</v>
      </c>
      <c r="G120" s="145">
        <v>0</v>
      </c>
      <c r="H120" s="145">
        <v>3291680.4096427094</v>
      </c>
      <c r="I120" s="145">
        <v>20546.54</v>
      </c>
      <c r="J120" s="145">
        <v>3271133.8696427094</v>
      </c>
      <c r="K120" s="145">
        <v>0</v>
      </c>
      <c r="L120" s="147"/>
      <c r="M120" s="145"/>
      <c r="N120" s="145">
        <v>0</v>
      </c>
      <c r="O120" s="145"/>
      <c r="P120" s="145"/>
      <c r="Q120" s="145"/>
      <c r="R120" s="145">
        <v>0</v>
      </c>
      <c r="S120" s="145">
        <v>3271133.8696427094</v>
      </c>
      <c r="T120" s="147"/>
      <c r="U120" s="145">
        <v>3271133.8696427094</v>
      </c>
    </row>
    <row r="121" spans="1:21" ht="15" x14ac:dyDescent="0.25">
      <c r="A121" s="144" t="str">
        <f t="shared" si="1"/>
        <v>370 - Northgate High School</v>
      </c>
      <c r="B121" s="150">
        <v>370</v>
      </c>
      <c r="C121" s="150">
        <v>370</v>
      </c>
      <c r="D121" s="148">
        <v>0</v>
      </c>
      <c r="E121" s="147" t="s">
        <v>360</v>
      </c>
      <c r="F121" s="145">
        <v>5673660.8184519103</v>
      </c>
      <c r="G121" s="145">
        <v>0</v>
      </c>
      <c r="H121" s="145">
        <v>5673660.8184519103</v>
      </c>
      <c r="I121" s="145">
        <v>35464.720000000001</v>
      </c>
      <c r="J121" s="145">
        <v>5638196.0984519105</v>
      </c>
      <c r="K121" s="145">
        <v>0</v>
      </c>
      <c r="L121" s="147"/>
      <c r="M121" s="145"/>
      <c r="N121" s="145">
        <v>0</v>
      </c>
      <c r="O121" s="145"/>
      <c r="P121" s="145"/>
      <c r="Q121" s="145"/>
      <c r="R121" s="145">
        <v>0</v>
      </c>
      <c r="S121" s="145">
        <v>5638196.0984519105</v>
      </c>
      <c r="T121" s="145">
        <v>2229763.333333333</v>
      </c>
      <c r="U121" s="145">
        <v>7867959.4317852436</v>
      </c>
    </row>
    <row r="122" spans="1:21" ht="15" x14ac:dyDescent="0.25">
      <c r="A122" s="144" t="str">
        <f t="shared" si="1"/>
        <v xml:space="preserve">400 - Acton CEVCP School </v>
      </c>
      <c r="B122" s="150">
        <v>400</v>
      </c>
      <c r="C122" s="150">
        <v>400</v>
      </c>
      <c r="D122" s="148">
        <v>0</v>
      </c>
      <c r="E122" s="147" t="s">
        <v>368</v>
      </c>
      <c r="F122" s="145">
        <v>701619.28768483642</v>
      </c>
      <c r="G122" s="145">
        <v>-7198.5889749817279</v>
      </c>
      <c r="H122" s="145">
        <v>694420.69870985474</v>
      </c>
      <c r="I122" s="145">
        <v>5416.54</v>
      </c>
      <c r="J122" s="145">
        <v>689004.1587098547</v>
      </c>
      <c r="K122" s="145">
        <v>0</v>
      </c>
      <c r="L122" s="147"/>
      <c r="M122" s="145"/>
      <c r="N122" s="145">
        <v>0</v>
      </c>
      <c r="O122" s="145"/>
      <c r="P122" s="145"/>
      <c r="Q122" s="145"/>
      <c r="R122" s="145">
        <v>0</v>
      </c>
      <c r="S122" s="145">
        <v>689004.1587098547</v>
      </c>
      <c r="T122" s="147"/>
      <c r="U122" s="145">
        <v>689004.1587098547</v>
      </c>
    </row>
    <row r="123" spans="1:21" ht="15" x14ac:dyDescent="0.25">
      <c r="A123" s="144" t="str">
        <f t="shared" si="1"/>
        <v>405 - Barnham CEVCP School</v>
      </c>
      <c r="B123" s="150">
        <v>405</v>
      </c>
      <c r="C123" s="150">
        <v>405</v>
      </c>
      <c r="D123" s="148">
        <v>0</v>
      </c>
      <c r="E123" s="147" t="s">
        <v>371</v>
      </c>
      <c r="F123" s="145">
        <v>566707.37504592526</v>
      </c>
      <c r="G123" s="145">
        <v>0</v>
      </c>
      <c r="H123" s="145">
        <v>566707.37504592526</v>
      </c>
      <c r="I123" s="145">
        <v>4387.7</v>
      </c>
      <c r="J123" s="145">
        <v>562319.67504592531</v>
      </c>
      <c r="K123" s="145">
        <v>0</v>
      </c>
      <c r="L123" s="147"/>
      <c r="M123" s="145"/>
      <c r="N123" s="145">
        <v>0</v>
      </c>
      <c r="O123" s="145"/>
      <c r="P123" s="145"/>
      <c r="Q123" s="145"/>
      <c r="R123" s="145">
        <v>0</v>
      </c>
      <c r="S123" s="145">
        <v>562319.67504592531</v>
      </c>
      <c r="T123" s="147"/>
      <c r="U123" s="145">
        <v>562319.67504592531</v>
      </c>
    </row>
    <row r="124" spans="1:21" ht="15" x14ac:dyDescent="0.25">
      <c r="A124" s="144" t="str">
        <f t="shared" si="1"/>
        <v>406 - Barningham CEVCP School</v>
      </c>
      <c r="B124" s="150">
        <v>406</v>
      </c>
      <c r="C124" s="150">
        <v>406</v>
      </c>
      <c r="D124" s="148">
        <v>0</v>
      </c>
      <c r="E124" s="147" t="s">
        <v>372</v>
      </c>
      <c r="F124" s="145">
        <v>365950.65758109861</v>
      </c>
      <c r="G124" s="145">
        <v>0</v>
      </c>
      <c r="H124" s="145">
        <v>365950.65758109861</v>
      </c>
      <c r="I124" s="145">
        <v>2511.58</v>
      </c>
      <c r="J124" s="145">
        <v>363439.07758109859</v>
      </c>
      <c r="K124" s="145">
        <v>0</v>
      </c>
      <c r="L124" s="147"/>
      <c r="M124" s="145"/>
      <c r="N124" s="145">
        <v>0</v>
      </c>
      <c r="O124" s="145"/>
      <c r="P124" s="145"/>
      <c r="Q124" s="145"/>
      <c r="R124" s="145">
        <v>0</v>
      </c>
      <c r="S124" s="145">
        <v>363439.07758109859</v>
      </c>
      <c r="T124" s="147"/>
      <c r="U124" s="145">
        <v>363439.07758109859</v>
      </c>
    </row>
    <row r="125" spans="1:21" ht="15" x14ac:dyDescent="0.25">
      <c r="A125" s="144" t="str">
        <f t="shared" si="1"/>
        <v xml:space="preserve">407 - Barrow CEVCP School </v>
      </c>
      <c r="B125" s="150">
        <v>407</v>
      </c>
      <c r="C125" s="150">
        <v>407</v>
      </c>
      <c r="D125" s="148">
        <v>0</v>
      </c>
      <c r="E125" s="147" t="s">
        <v>373</v>
      </c>
      <c r="F125" s="145">
        <v>535654.23831431463</v>
      </c>
      <c r="G125" s="145">
        <v>0</v>
      </c>
      <c r="H125" s="145">
        <v>535654.23831431463</v>
      </c>
      <c r="I125" s="145">
        <v>4296.92</v>
      </c>
      <c r="J125" s="145">
        <v>531357.31831431459</v>
      </c>
      <c r="K125" s="145">
        <v>0</v>
      </c>
      <c r="L125" s="147"/>
      <c r="M125" s="145"/>
      <c r="N125" s="145">
        <v>0</v>
      </c>
      <c r="O125" s="145"/>
      <c r="P125" s="145"/>
      <c r="Q125" s="145"/>
      <c r="R125" s="145">
        <v>0</v>
      </c>
      <c r="S125" s="145">
        <v>531357.31831431459</v>
      </c>
      <c r="T125" s="147"/>
      <c r="U125" s="145">
        <v>531357.31831431459</v>
      </c>
    </row>
    <row r="126" spans="1:21" ht="15" x14ac:dyDescent="0.25">
      <c r="A126" s="144" t="str">
        <f t="shared" si="1"/>
        <v>409 - Boxford CEVCP School</v>
      </c>
      <c r="B126" s="150">
        <v>409</v>
      </c>
      <c r="C126" s="150">
        <v>409</v>
      </c>
      <c r="D126" s="148">
        <v>0</v>
      </c>
      <c r="E126" s="147" t="s">
        <v>374</v>
      </c>
      <c r="F126" s="145">
        <v>781805.65261574462</v>
      </c>
      <c r="G126" s="145">
        <v>0</v>
      </c>
      <c r="H126" s="145">
        <v>781805.65261574462</v>
      </c>
      <c r="I126" s="145">
        <v>6687.46</v>
      </c>
      <c r="J126" s="145">
        <v>775118.19261574466</v>
      </c>
      <c r="K126" s="145">
        <v>0</v>
      </c>
      <c r="L126" s="147"/>
      <c r="M126" s="145"/>
      <c r="N126" s="145">
        <v>0</v>
      </c>
      <c r="O126" s="145"/>
      <c r="P126" s="145"/>
      <c r="Q126" s="145"/>
      <c r="R126" s="145">
        <v>0</v>
      </c>
      <c r="S126" s="145">
        <v>775118.19261574466</v>
      </c>
      <c r="T126" s="147"/>
      <c r="U126" s="145">
        <v>775118.19261574466</v>
      </c>
    </row>
    <row r="127" spans="1:21" ht="15" x14ac:dyDescent="0.25">
      <c r="A127" s="144" t="str">
        <f t="shared" si="1"/>
        <v>412 - Bures CEVCP School</v>
      </c>
      <c r="B127" s="150">
        <v>412</v>
      </c>
      <c r="C127" s="150">
        <v>412</v>
      </c>
      <c r="D127" s="148">
        <v>0</v>
      </c>
      <c r="E127" s="147" t="s">
        <v>376</v>
      </c>
      <c r="F127" s="145">
        <v>688418.47000267776</v>
      </c>
      <c r="G127" s="145">
        <v>0</v>
      </c>
      <c r="H127" s="145">
        <v>688418.47000267776</v>
      </c>
      <c r="I127" s="145">
        <v>5900.7000000000007</v>
      </c>
      <c r="J127" s="145">
        <v>682517.7700026778</v>
      </c>
      <c r="K127" s="145">
        <v>26584.800000000003</v>
      </c>
      <c r="L127" s="147"/>
      <c r="M127" s="145"/>
      <c r="N127" s="145">
        <v>26584.800000000003</v>
      </c>
      <c r="O127" s="145"/>
      <c r="P127" s="145"/>
      <c r="Q127" s="145"/>
      <c r="R127" s="145">
        <v>0</v>
      </c>
      <c r="S127" s="145">
        <v>709102.57000267785</v>
      </c>
      <c r="T127" s="147"/>
      <c r="U127" s="145">
        <v>709102.57000267785</v>
      </c>
    </row>
    <row r="128" spans="1:21" ht="15" x14ac:dyDescent="0.25">
      <c r="A128" s="144" t="str">
        <f t="shared" si="1"/>
        <v>413 - The Glade Community Primary School</v>
      </c>
      <c r="B128" s="150">
        <v>413</v>
      </c>
      <c r="C128" s="150">
        <v>413</v>
      </c>
      <c r="D128" s="148">
        <v>0</v>
      </c>
      <c r="E128" s="147" t="s">
        <v>377</v>
      </c>
      <c r="F128" s="145">
        <v>1032111.9421634357</v>
      </c>
      <c r="G128" s="145">
        <v>0</v>
      </c>
      <c r="H128" s="145">
        <v>1032111.9421634357</v>
      </c>
      <c r="I128" s="145">
        <v>8260.98</v>
      </c>
      <c r="J128" s="145">
        <v>1023850.9621634358</v>
      </c>
      <c r="K128" s="145">
        <v>0</v>
      </c>
      <c r="L128" s="147"/>
      <c r="M128" s="145"/>
      <c r="N128" s="145">
        <v>0</v>
      </c>
      <c r="O128" s="145"/>
      <c r="P128" s="145"/>
      <c r="Q128" s="145"/>
      <c r="R128" s="145">
        <v>0</v>
      </c>
      <c r="S128" s="145">
        <v>1023850.9621634358</v>
      </c>
      <c r="T128" s="147"/>
      <c r="U128" s="145">
        <v>1023850.9621634358</v>
      </c>
    </row>
    <row r="129" spans="1:21" ht="15" x14ac:dyDescent="0.25">
      <c r="A129" s="144" t="str">
        <f t="shared" si="1"/>
        <v>415 - Guildhall Feoffment Community Primary School</v>
      </c>
      <c r="B129" s="150">
        <v>415</v>
      </c>
      <c r="C129" s="150">
        <v>415</v>
      </c>
      <c r="D129" s="148">
        <v>0</v>
      </c>
      <c r="E129" s="147" t="s">
        <v>378</v>
      </c>
      <c r="F129" s="145">
        <v>1172974.1004309948</v>
      </c>
      <c r="G129" s="145">
        <v>0</v>
      </c>
      <c r="H129" s="145">
        <v>1172974.1004309948</v>
      </c>
      <c r="I129" s="145">
        <v>10475.104200000002</v>
      </c>
      <c r="J129" s="145">
        <v>1162498.9962309948</v>
      </c>
      <c r="K129" s="145">
        <v>0</v>
      </c>
      <c r="L129" s="147"/>
      <c r="M129" s="145"/>
      <c r="N129" s="145">
        <v>0</v>
      </c>
      <c r="O129" s="145"/>
      <c r="P129" s="145"/>
      <c r="Q129" s="145"/>
      <c r="R129" s="145">
        <v>0</v>
      </c>
      <c r="S129" s="145">
        <v>1162498.9962309948</v>
      </c>
      <c r="T129" s="147"/>
      <c r="U129" s="145">
        <v>1162498.9962309948</v>
      </c>
    </row>
    <row r="130" spans="1:21" ht="15" x14ac:dyDescent="0.25">
      <c r="A130" s="144" t="str">
        <f t="shared" si="1"/>
        <v>416 - Hardwick Primary School</v>
      </c>
      <c r="B130" s="150">
        <v>416</v>
      </c>
      <c r="C130" s="150">
        <v>416</v>
      </c>
      <c r="D130" s="148">
        <v>0</v>
      </c>
      <c r="E130" s="147" t="s">
        <v>379</v>
      </c>
      <c r="F130" s="145">
        <v>951589.96245643182</v>
      </c>
      <c r="G130" s="145">
        <v>0</v>
      </c>
      <c r="H130" s="145">
        <v>951589.96245643182</v>
      </c>
      <c r="I130" s="145">
        <v>8248.2708000000002</v>
      </c>
      <c r="J130" s="145">
        <v>943341.69165643177</v>
      </c>
      <c r="K130" s="145">
        <v>0</v>
      </c>
      <c r="L130" s="147"/>
      <c r="M130" s="145"/>
      <c r="N130" s="145">
        <v>0</v>
      </c>
      <c r="O130" s="145"/>
      <c r="P130" s="145"/>
      <c r="Q130" s="145">
        <v>62500</v>
      </c>
      <c r="R130" s="145">
        <v>62500</v>
      </c>
      <c r="S130" s="145">
        <v>1005841.6916564318</v>
      </c>
      <c r="T130" s="147"/>
      <c r="U130" s="145">
        <v>1005841.6916564318</v>
      </c>
    </row>
    <row r="131" spans="1:21" ht="15" x14ac:dyDescent="0.25">
      <c r="A131" s="144" t="str">
        <f t="shared" ref="A131:A194" si="2">CONCATENATE(B131," - ",E131)</f>
        <v>417 - Howard Community Primary School</v>
      </c>
      <c r="B131" s="150">
        <v>417</v>
      </c>
      <c r="C131" s="150">
        <v>417</v>
      </c>
      <c r="D131" s="148">
        <v>0</v>
      </c>
      <c r="E131" s="147" t="s">
        <v>380</v>
      </c>
      <c r="F131" s="145">
        <v>980251.61092833756</v>
      </c>
      <c r="G131" s="145">
        <v>0</v>
      </c>
      <c r="H131" s="145">
        <v>980251.61092833756</v>
      </c>
      <c r="I131" s="145">
        <v>7411.2792000000009</v>
      </c>
      <c r="J131" s="145">
        <v>972840.33172833757</v>
      </c>
      <c r="K131" s="145">
        <v>77337.600000000006</v>
      </c>
      <c r="L131" s="147"/>
      <c r="M131" s="145"/>
      <c r="N131" s="145">
        <v>77337.600000000006</v>
      </c>
      <c r="O131" s="145"/>
      <c r="P131" s="145"/>
      <c r="Q131" s="145"/>
      <c r="R131" s="145">
        <v>0</v>
      </c>
      <c r="S131" s="145">
        <v>1050177.9317283377</v>
      </c>
      <c r="T131" s="147"/>
      <c r="U131" s="145">
        <v>1050177.9317283377</v>
      </c>
    </row>
    <row r="132" spans="1:21" ht="15" x14ac:dyDescent="0.25">
      <c r="A132" s="144" t="str">
        <f t="shared" si="2"/>
        <v>418 - Sebert Wood Community Primary School</v>
      </c>
      <c r="B132" s="150">
        <v>418</v>
      </c>
      <c r="C132" s="150">
        <v>418</v>
      </c>
      <c r="D132" s="148">
        <v>0</v>
      </c>
      <c r="E132" s="147" t="s">
        <v>381</v>
      </c>
      <c r="F132" s="145">
        <v>1287047.9745591565</v>
      </c>
      <c r="G132" s="145">
        <v>0</v>
      </c>
      <c r="H132" s="145">
        <v>1287047.9745591565</v>
      </c>
      <c r="I132" s="145">
        <v>11874.629200000001</v>
      </c>
      <c r="J132" s="145">
        <v>1275173.3453591564</v>
      </c>
      <c r="K132" s="145">
        <v>101505.60000000001</v>
      </c>
      <c r="L132" s="147"/>
      <c r="M132" s="145"/>
      <c r="N132" s="145">
        <v>101505.60000000001</v>
      </c>
      <c r="O132" s="145"/>
      <c r="P132" s="145"/>
      <c r="Q132" s="145"/>
      <c r="R132" s="145">
        <v>0</v>
      </c>
      <c r="S132" s="145">
        <v>1376678.9453591565</v>
      </c>
      <c r="T132" s="147"/>
      <c r="U132" s="145">
        <v>1376678.9453591565</v>
      </c>
    </row>
    <row r="133" spans="1:21" ht="15" x14ac:dyDescent="0.25">
      <c r="A133" s="144" t="str">
        <f t="shared" si="2"/>
        <v>420 - St Edmund's Catholic Primary School, Bury St Edmunds</v>
      </c>
      <c r="B133" s="150">
        <v>420</v>
      </c>
      <c r="C133" s="150">
        <v>420</v>
      </c>
      <c r="D133" s="148">
        <v>0</v>
      </c>
      <c r="E133" s="147" t="s">
        <v>382</v>
      </c>
      <c r="F133" s="145">
        <v>1302527.2158794173</v>
      </c>
      <c r="G133" s="145">
        <v>0</v>
      </c>
      <c r="H133" s="145">
        <v>1302527.2158794173</v>
      </c>
      <c r="I133" s="145">
        <v>11511.5092</v>
      </c>
      <c r="J133" s="145">
        <v>1291015.7066794173</v>
      </c>
      <c r="K133" s="145">
        <v>0</v>
      </c>
      <c r="L133" s="147"/>
      <c r="M133" s="145"/>
      <c r="N133" s="145">
        <v>0</v>
      </c>
      <c r="O133" s="145"/>
      <c r="P133" s="145"/>
      <c r="Q133" s="145"/>
      <c r="R133" s="145">
        <v>0</v>
      </c>
      <c r="S133" s="145">
        <v>1291015.7066794173</v>
      </c>
      <c r="T133" s="147"/>
      <c r="U133" s="145">
        <v>1291015.7066794173</v>
      </c>
    </row>
    <row r="134" spans="1:21" ht="15" x14ac:dyDescent="0.25">
      <c r="A134" s="144" t="str">
        <f t="shared" si="2"/>
        <v>421 - St Edmundsbury CEVAP School</v>
      </c>
      <c r="B134" s="150">
        <v>421</v>
      </c>
      <c r="C134" s="150">
        <v>421</v>
      </c>
      <c r="D134" s="148">
        <v>0</v>
      </c>
      <c r="E134" s="147" t="s">
        <v>383</v>
      </c>
      <c r="F134" s="145">
        <v>913970.96982927376</v>
      </c>
      <c r="G134" s="145">
        <v>0</v>
      </c>
      <c r="H134" s="145">
        <v>913970.96982927376</v>
      </c>
      <c r="I134" s="145">
        <v>7822.21</v>
      </c>
      <c r="J134" s="145">
        <v>906148.7598292738</v>
      </c>
      <c r="K134" s="145">
        <v>0</v>
      </c>
      <c r="L134" s="147"/>
      <c r="M134" s="145"/>
      <c r="N134" s="145">
        <v>0</v>
      </c>
      <c r="O134" s="145"/>
      <c r="P134" s="145"/>
      <c r="Q134" s="145"/>
      <c r="R134" s="145">
        <v>0</v>
      </c>
      <c r="S134" s="145">
        <v>906148.7598292738</v>
      </c>
      <c r="T134" s="147"/>
      <c r="U134" s="145">
        <v>906148.7598292738</v>
      </c>
    </row>
    <row r="135" spans="1:21" ht="15" x14ac:dyDescent="0.25">
      <c r="A135" s="144" t="str">
        <f t="shared" si="2"/>
        <v>422 - Sextons Manor Community Primary School</v>
      </c>
      <c r="B135" s="150">
        <v>422</v>
      </c>
      <c r="C135" s="150">
        <v>422</v>
      </c>
      <c r="D135" s="148">
        <v>0</v>
      </c>
      <c r="E135" s="147" t="s">
        <v>384</v>
      </c>
      <c r="F135" s="145">
        <v>613744.94755419693</v>
      </c>
      <c r="G135" s="145">
        <v>0</v>
      </c>
      <c r="H135" s="145">
        <v>613744.94755419693</v>
      </c>
      <c r="I135" s="145">
        <v>4715.4158000000007</v>
      </c>
      <c r="J135" s="145">
        <v>609029.53175419697</v>
      </c>
      <c r="K135" s="145">
        <v>50752.800000000003</v>
      </c>
      <c r="L135" s="147"/>
      <c r="M135" s="145"/>
      <c r="N135" s="145">
        <v>50752.800000000003</v>
      </c>
      <c r="O135" s="145"/>
      <c r="P135" s="145"/>
      <c r="Q135" s="145"/>
      <c r="R135" s="145">
        <v>0</v>
      </c>
      <c r="S135" s="145">
        <v>659782.33175419702</v>
      </c>
      <c r="T135" s="147"/>
      <c r="U135" s="145">
        <v>659782.33175419702</v>
      </c>
    </row>
    <row r="136" spans="1:21" ht="15" x14ac:dyDescent="0.25">
      <c r="A136" s="144" t="str">
        <f t="shared" si="2"/>
        <v>424 - Westgate Community Primary School</v>
      </c>
      <c r="B136" s="150">
        <v>424</v>
      </c>
      <c r="C136" s="150">
        <v>424</v>
      </c>
      <c r="D136" s="148">
        <v>0</v>
      </c>
      <c r="E136" s="147" t="s">
        <v>386</v>
      </c>
      <c r="F136" s="145">
        <v>1131510.0369435782</v>
      </c>
      <c r="G136" s="145">
        <v>0</v>
      </c>
      <c r="H136" s="145">
        <v>1131510.0369435782</v>
      </c>
      <c r="I136" s="145">
        <v>9713.4600000000009</v>
      </c>
      <c r="J136" s="145">
        <v>1121796.5769435782</v>
      </c>
      <c r="K136" s="145">
        <v>38414.400000000001</v>
      </c>
      <c r="L136" s="147"/>
      <c r="M136" s="145"/>
      <c r="N136" s="145">
        <v>38414.400000000001</v>
      </c>
      <c r="O136" s="145"/>
      <c r="P136" s="145"/>
      <c r="Q136" s="145">
        <v>62500</v>
      </c>
      <c r="R136" s="145">
        <v>62500</v>
      </c>
      <c r="S136" s="145">
        <v>1222710.9769435781</v>
      </c>
      <c r="T136" s="147"/>
      <c r="U136" s="145">
        <v>1222710.9769435781</v>
      </c>
    </row>
    <row r="137" spans="1:21" ht="15" x14ac:dyDescent="0.25">
      <c r="A137" s="144" t="str">
        <f t="shared" si="2"/>
        <v>425 - Abbots Green Community Primary School</v>
      </c>
      <c r="B137" s="150">
        <v>425</v>
      </c>
      <c r="C137" s="150">
        <v>425</v>
      </c>
      <c r="D137" s="148">
        <v>0</v>
      </c>
      <c r="E137" s="147" t="s">
        <v>388</v>
      </c>
      <c r="F137" s="145">
        <v>1243396.4646477159</v>
      </c>
      <c r="G137" s="145">
        <v>101346.59592510315</v>
      </c>
      <c r="H137" s="145">
        <v>1344743.0605728191</v>
      </c>
      <c r="I137" s="145">
        <v>11075.16</v>
      </c>
      <c r="J137" s="145">
        <v>1333667.9005728192</v>
      </c>
      <c r="K137" s="145">
        <v>92601.600000000006</v>
      </c>
      <c r="L137" s="147"/>
      <c r="M137" s="145"/>
      <c r="N137" s="145">
        <v>92601.600000000006</v>
      </c>
      <c r="O137" s="145"/>
      <c r="P137" s="145"/>
      <c r="Q137" s="145"/>
      <c r="R137" s="145">
        <v>0</v>
      </c>
      <c r="S137" s="145">
        <v>1426269.5005728193</v>
      </c>
      <c r="T137" s="147"/>
      <c r="U137" s="145">
        <v>1426269.5005728193</v>
      </c>
    </row>
    <row r="138" spans="1:21" ht="15" x14ac:dyDescent="0.25">
      <c r="A138" s="144" t="str">
        <f t="shared" si="2"/>
        <v>426 - Cavendish CEVCP School</v>
      </c>
      <c r="B138" s="150">
        <v>426</v>
      </c>
      <c r="C138" s="150">
        <v>426</v>
      </c>
      <c r="D138" s="148">
        <v>0</v>
      </c>
      <c r="E138" s="147" t="s">
        <v>389</v>
      </c>
      <c r="F138" s="145">
        <v>381094.20382798865</v>
      </c>
      <c r="G138" s="145">
        <v>0</v>
      </c>
      <c r="H138" s="145">
        <v>381094.20382798865</v>
      </c>
      <c r="I138" s="145">
        <v>2693.1400000000003</v>
      </c>
      <c r="J138" s="145">
        <v>378401.06382798863</v>
      </c>
      <c r="K138" s="145">
        <v>0</v>
      </c>
      <c r="L138" s="147"/>
      <c r="M138" s="145"/>
      <c r="N138" s="145">
        <v>0</v>
      </c>
      <c r="O138" s="145"/>
      <c r="P138" s="145"/>
      <c r="Q138" s="145"/>
      <c r="R138" s="145">
        <v>0</v>
      </c>
      <c r="S138" s="145">
        <v>378401.06382798863</v>
      </c>
      <c r="T138" s="147"/>
      <c r="U138" s="145">
        <v>378401.06382798863</v>
      </c>
    </row>
    <row r="139" spans="1:21" ht="15" x14ac:dyDescent="0.25">
      <c r="A139" s="144" t="str">
        <f t="shared" si="2"/>
        <v>429 - Clare Community Primary School</v>
      </c>
      <c r="B139" s="150">
        <v>429</v>
      </c>
      <c r="C139" s="150">
        <v>429</v>
      </c>
      <c r="D139" s="148">
        <v>0</v>
      </c>
      <c r="E139" s="147" t="s">
        <v>390</v>
      </c>
      <c r="F139" s="145">
        <v>679999.18852682132</v>
      </c>
      <c r="G139" s="145">
        <v>0</v>
      </c>
      <c r="H139" s="145">
        <v>679999.18852682132</v>
      </c>
      <c r="I139" s="145">
        <v>5628.3600000000006</v>
      </c>
      <c r="J139" s="145">
        <v>674370.82852682134</v>
      </c>
      <c r="K139" s="145">
        <v>0</v>
      </c>
      <c r="L139" s="147"/>
      <c r="M139" s="145"/>
      <c r="N139" s="145">
        <v>0</v>
      </c>
      <c r="O139" s="145"/>
      <c r="P139" s="145"/>
      <c r="Q139" s="145"/>
      <c r="R139" s="145">
        <v>0</v>
      </c>
      <c r="S139" s="145">
        <v>674370.82852682134</v>
      </c>
      <c r="T139" s="147"/>
      <c r="U139" s="145">
        <v>674370.82852682134</v>
      </c>
    </row>
    <row r="140" spans="1:21" ht="15" x14ac:dyDescent="0.25">
      <c r="A140" s="144" t="str">
        <f t="shared" si="2"/>
        <v>430 - Cockfield CEVCP School</v>
      </c>
      <c r="B140" s="150">
        <v>430</v>
      </c>
      <c r="C140" s="150">
        <v>430</v>
      </c>
      <c r="D140" s="148">
        <v>0</v>
      </c>
      <c r="E140" s="147" t="s">
        <v>391</v>
      </c>
      <c r="F140" s="145">
        <v>376466.74380774365</v>
      </c>
      <c r="G140" s="145">
        <v>-49931.575126108561</v>
      </c>
      <c r="H140" s="145">
        <v>326535.16868163511</v>
      </c>
      <c r="I140" s="145">
        <v>2057.6800000000003</v>
      </c>
      <c r="J140" s="145">
        <v>324477.48868163512</v>
      </c>
      <c r="K140" s="145">
        <v>0</v>
      </c>
      <c r="L140" s="147"/>
      <c r="M140" s="145"/>
      <c r="N140" s="145">
        <v>0</v>
      </c>
      <c r="O140" s="145"/>
      <c r="P140" s="145"/>
      <c r="Q140" s="145"/>
      <c r="R140" s="145">
        <v>0</v>
      </c>
      <c r="S140" s="145">
        <v>324477.48868163512</v>
      </c>
      <c r="T140" s="147"/>
      <c r="U140" s="145">
        <v>324477.48868163512</v>
      </c>
    </row>
    <row r="141" spans="1:21" ht="15" x14ac:dyDescent="0.25">
      <c r="A141" s="144" t="str">
        <f t="shared" si="2"/>
        <v>431 - Combs Ford Primary School</v>
      </c>
      <c r="B141" s="150">
        <v>431</v>
      </c>
      <c r="C141" s="150">
        <v>431</v>
      </c>
      <c r="D141" s="148">
        <v>0</v>
      </c>
      <c r="E141" s="147" t="s">
        <v>392</v>
      </c>
      <c r="F141" s="145">
        <v>1470565.9873259543</v>
      </c>
      <c r="G141" s="145">
        <v>0</v>
      </c>
      <c r="H141" s="145">
        <v>1470565.9873259543</v>
      </c>
      <c r="I141" s="145">
        <v>12043.480000000001</v>
      </c>
      <c r="J141" s="145">
        <v>1458522.5073259543</v>
      </c>
      <c r="K141" s="145">
        <v>0</v>
      </c>
      <c r="L141" s="147"/>
      <c r="M141" s="145"/>
      <c r="N141" s="145">
        <v>0</v>
      </c>
      <c r="O141" s="145"/>
      <c r="P141" s="145"/>
      <c r="Q141" s="145"/>
      <c r="R141" s="145">
        <v>0</v>
      </c>
      <c r="S141" s="145">
        <v>1458522.5073259543</v>
      </c>
      <c r="T141" s="147"/>
      <c r="U141" s="145">
        <v>1458522.5073259543</v>
      </c>
    </row>
    <row r="142" spans="1:21" ht="15" x14ac:dyDescent="0.25">
      <c r="A142" s="144" t="str">
        <f t="shared" si="2"/>
        <v>432 - Creeting St Mary CEVAP School</v>
      </c>
      <c r="B142" s="150">
        <v>432</v>
      </c>
      <c r="C142" s="150">
        <v>432</v>
      </c>
      <c r="D142" s="148">
        <v>0</v>
      </c>
      <c r="E142" s="147" t="s">
        <v>393</v>
      </c>
      <c r="F142" s="145">
        <v>359044.95066337421</v>
      </c>
      <c r="G142" s="145">
        <v>31029.326480394095</v>
      </c>
      <c r="H142" s="145">
        <v>390074.27714376833</v>
      </c>
      <c r="I142" s="145">
        <v>2511.58</v>
      </c>
      <c r="J142" s="145">
        <v>387562.69714376831</v>
      </c>
      <c r="K142" s="145">
        <v>0</v>
      </c>
      <c r="L142" s="147"/>
      <c r="M142" s="145"/>
      <c r="N142" s="145">
        <v>0</v>
      </c>
      <c r="O142" s="145"/>
      <c r="P142" s="145"/>
      <c r="Q142" s="145"/>
      <c r="R142" s="145">
        <v>0</v>
      </c>
      <c r="S142" s="145">
        <v>387562.69714376831</v>
      </c>
      <c r="T142" s="147"/>
      <c r="U142" s="145">
        <v>387562.69714376831</v>
      </c>
    </row>
    <row r="143" spans="1:21" ht="15" x14ac:dyDescent="0.25">
      <c r="A143" s="144" t="str">
        <f t="shared" si="2"/>
        <v>436 - Elmswell Community Primary School</v>
      </c>
      <c r="B143" s="150">
        <v>436</v>
      </c>
      <c r="C143" s="150">
        <v>436</v>
      </c>
      <c r="D143" s="148">
        <v>0</v>
      </c>
      <c r="E143" s="147" t="s">
        <v>394</v>
      </c>
      <c r="F143" s="145">
        <v>927550.63970493583</v>
      </c>
      <c r="G143" s="145">
        <v>0</v>
      </c>
      <c r="H143" s="145">
        <v>927550.63970493583</v>
      </c>
      <c r="I143" s="145">
        <v>8109.68</v>
      </c>
      <c r="J143" s="145">
        <v>919440.95970493578</v>
      </c>
      <c r="K143" s="145">
        <v>39241.200000000004</v>
      </c>
      <c r="L143" s="147"/>
      <c r="M143" s="145"/>
      <c r="N143" s="145">
        <v>39241.200000000004</v>
      </c>
      <c r="O143" s="145"/>
      <c r="P143" s="145"/>
      <c r="Q143" s="145"/>
      <c r="R143" s="145">
        <v>0</v>
      </c>
      <c r="S143" s="145">
        <v>958682.15970493574</v>
      </c>
      <c r="T143" s="147"/>
      <c r="U143" s="145">
        <v>958682.15970493574</v>
      </c>
    </row>
    <row r="144" spans="1:21" ht="15" x14ac:dyDescent="0.25">
      <c r="A144" s="144" t="str">
        <f t="shared" si="2"/>
        <v>442 - Wells Hall Community Primary School</v>
      </c>
      <c r="B144" s="150">
        <v>442</v>
      </c>
      <c r="C144" s="150">
        <v>442</v>
      </c>
      <c r="D144" s="148">
        <v>0</v>
      </c>
      <c r="E144" s="147" t="s">
        <v>398</v>
      </c>
      <c r="F144" s="145">
        <v>1662779.6409428231</v>
      </c>
      <c r="G144" s="145">
        <v>0</v>
      </c>
      <c r="H144" s="145">
        <v>1662779.6409428231</v>
      </c>
      <c r="I144" s="145">
        <v>14222.2</v>
      </c>
      <c r="J144" s="145">
        <v>1648557.4409428232</v>
      </c>
      <c r="K144" s="145">
        <v>77337.600000000006</v>
      </c>
      <c r="L144" s="147"/>
      <c r="M144" s="145"/>
      <c r="N144" s="145">
        <v>77337.600000000006</v>
      </c>
      <c r="O144" s="145"/>
      <c r="P144" s="145"/>
      <c r="Q144" s="145"/>
      <c r="R144" s="145">
        <v>0</v>
      </c>
      <c r="S144" s="145">
        <v>1725895.0409428233</v>
      </c>
      <c r="T144" s="147"/>
      <c r="U144" s="145">
        <v>1725895.0409428233</v>
      </c>
    </row>
    <row r="145" spans="1:21" ht="15" x14ac:dyDescent="0.25">
      <c r="A145" s="144" t="str">
        <f t="shared" si="2"/>
        <v>443 - Pot Kiln Primary School</v>
      </c>
      <c r="B145" s="150">
        <v>443</v>
      </c>
      <c r="C145" s="150">
        <v>443</v>
      </c>
      <c r="D145" s="148">
        <v>0</v>
      </c>
      <c r="E145" s="147" t="s">
        <v>399</v>
      </c>
      <c r="F145" s="145">
        <v>976957.5890074668</v>
      </c>
      <c r="G145" s="145">
        <v>0</v>
      </c>
      <c r="H145" s="145">
        <v>976957.5890074668</v>
      </c>
      <c r="I145" s="145">
        <v>7504.4800000000005</v>
      </c>
      <c r="J145" s="145">
        <v>969453.10900746682</v>
      </c>
      <c r="K145" s="145">
        <v>57876</v>
      </c>
      <c r="L145" s="147"/>
      <c r="M145" s="145"/>
      <c r="N145" s="145">
        <v>57876</v>
      </c>
      <c r="O145" s="145"/>
      <c r="P145" s="145"/>
      <c r="Q145" s="145"/>
      <c r="R145" s="145">
        <v>0</v>
      </c>
      <c r="S145" s="145">
        <v>1027329.1090074668</v>
      </c>
      <c r="T145" s="147"/>
      <c r="U145" s="145">
        <v>1027329.1090074668</v>
      </c>
    </row>
    <row r="146" spans="1:21" ht="15" x14ac:dyDescent="0.25">
      <c r="A146" s="144" t="str">
        <f t="shared" si="2"/>
        <v>444 - Great Finborough CEVCP School</v>
      </c>
      <c r="B146" s="150">
        <v>444</v>
      </c>
      <c r="C146" s="150">
        <v>444</v>
      </c>
      <c r="D146" s="148">
        <v>0</v>
      </c>
      <c r="E146" s="147" t="s">
        <v>400</v>
      </c>
      <c r="F146" s="145">
        <v>533793.6509328878</v>
      </c>
      <c r="G146" s="145">
        <v>0</v>
      </c>
      <c r="H146" s="145">
        <v>533793.6509328878</v>
      </c>
      <c r="I146" s="145">
        <v>4296.92</v>
      </c>
      <c r="J146" s="145">
        <v>529496.73093288776</v>
      </c>
      <c r="K146" s="145">
        <v>0</v>
      </c>
      <c r="L146" s="147"/>
      <c r="M146" s="145"/>
      <c r="N146" s="145">
        <v>0</v>
      </c>
      <c r="O146" s="145"/>
      <c r="P146" s="145"/>
      <c r="Q146" s="145"/>
      <c r="R146" s="145">
        <v>0</v>
      </c>
      <c r="S146" s="145">
        <v>529496.73093288776</v>
      </c>
      <c r="T146" s="147"/>
      <c r="U146" s="145">
        <v>529496.73093288776</v>
      </c>
    </row>
    <row r="147" spans="1:21" ht="15" x14ac:dyDescent="0.25">
      <c r="A147" s="144" t="str">
        <f t="shared" si="2"/>
        <v>445 - Great Waldingfield CEVCP School</v>
      </c>
      <c r="B147" s="150">
        <v>445</v>
      </c>
      <c r="C147" s="150">
        <v>445</v>
      </c>
      <c r="D147" s="148">
        <v>0</v>
      </c>
      <c r="E147" s="147" t="s">
        <v>401</v>
      </c>
      <c r="F147" s="145">
        <v>609238.60760152899</v>
      </c>
      <c r="G147" s="145">
        <v>-57453.699396961078</v>
      </c>
      <c r="H147" s="145">
        <v>551784.90820456785</v>
      </c>
      <c r="I147" s="145">
        <v>4296.92</v>
      </c>
      <c r="J147" s="145">
        <v>547487.98820456781</v>
      </c>
      <c r="K147" s="145">
        <v>0</v>
      </c>
      <c r="L147" s="147"/>
      <c r="M147" s="145"/>
      <c r="N147" s="145">
        <v>0</v>
      </c>
      <c r="O147" s="145"/>
      <c r="P147" s="145"/>
      <c r="Q147" s="145"/>
      <c r="R147" s="145">
        <v>0</v>
      </c>
      <c r="S147" s="145">
        <v>547487.98820456781</v>
      </c>
      <c r="T147" s="147"/>
      <c r="U147" s="145">
        <v>547487.98820456781</v>
      </c>
    </row>
    <row r="148" spans="1:21" ht="15" x14ac:dyDescent="0.25">
      <c r="A148" s="144" t="str">
        <f t="shared" si="2"/>
        <v>446 - Great Whelnetham CEVCP School</v>
      </c>
      <c r="B148" s="150">
        <v>446</v>
      </c>
      <c r="C148" s="150">
        <v>446</v>
      </c>
      <c r="D148" s="148">
        <v>0</v>
      </c>
      <c r="E148" s="147" t="s">
        <v>402</v>
      </c>
      <c r="F148" s="145">
        <v>560156.81597259094</v>
      </c>
      <c r="G148" s="145">
        <v>0</v>
      </c>
      <c r="H148" s="145">
        <v>560156.81597259094</v>
      </c>
      <c r="I148" s="145">
        <v>4480.9008000000003</v>
      </c>
      <c r="J148" s="145">
        <v>555675.91517259099</v>
      </c>
      <c r="K148" s="145">
        <v>0</v>
      </c>
      <c r="L148" s="147"/>
      <c r="M148" s="145"/>
      <c r="N148" s="145">
        <v>0</v>
      </c>
      <c r="O148" s="145"/>
      <c r="P148" s="145"/>
      <c r="Q148" s="145"/>
      <c r="R148" s="145">
        <v>0</v>
      </c>
      <c r="S148" s="145">
        <v>555675.91517259099</v>
      </c>
      <c r="T148" s="147"/>
      <c r="U148" s="145">
        <v>555675.91517259099</v>
      </c>
    </row>
    <row r="149" spans="1:21" ht="15" x14ac:dyDescent="0.25">
      <c r="A149" s="144" t="str">
        <f t="shared" si="2"/>
        <v>448 - Hartest CEVCP School</v>
      </c>
      <c r="B149" s="150">
        <v>448</v>
      </c>
      <c r="C149" s="150">
        <v>448</v>
      </c>
      <c r="D149" s="148">
        <v>0</v>
      </c>
      <c r="E149" s="147" t="s">
        <v>404</v>
      </c>
      <c r="F149" s="145">
        <v>401419.98571917025</v>
      </c>
      <c r="G149" s="145">
        <v>-22136.018900908508</v>
      </c>
      <c r="H149" s="145">
        <v>379283.96681826172</v>
      </c>
      <c r="I149" s="145">
        <v>2330.02</v>
      </c>
      <c r="J149" s="145">
        <v>376953.9468182617</v>
      </c>
      <c r="K149" s="145">
        <v>0</v>
      </c>
      <c r="L149" s="147"/>
      <c r="M149" s="145"/>
      <c r="N149" s="145">
        <v>0</v>
      </c>
      <c r="O149" s="145"/>
      <c r="P149" s="145"/>
      <c r="Q149" s="145"/>
      <c r="R149" s="145">
        <v>0</v>
      </c>
      <c r="S149" s="145">
        <v>376953.9468182617</v>
      </c>
      <c r="T149" s="147"/>
      <c r="U149" s="145">
        <v>376953.9468182617</v>
      </c>
    </row>
    <row r="150" spans="1:21" ht="15" x14ac:dyDescent="0.25">
      <c r="A150" s="144" t="str">
        <f t="shared" si="2"/>
        <v>449 - Crawfords CEVCP School</v>
      </c>
      <c r="B150" s="150">
        <v>449</v>
      </c>
      <c r="C150" s="150">
        <v>449</v>
      </c>
      <c r="D150" s="148">
        <v>0</v>
      </c>
      <c r="E150" s="147" t="s">
        <v>405</v>
      </c>
      <c r="F150" s="145">
        <v>331845.42398038809</v>
      </c>
      <c r="G150" s="145">
        <v>0</v>
      </c>
      <c r="H150" s="145">
        <v>331845.42398038809</v>
      </c>
      <c r="I150" s="145">
        <v>2178.7200000000003</v>
      </c>
      <c r="J150" s="145">
        <v>329666.70398038812</v>
      </c>
      <c r="K150" s="145">
        <v>0</v>
      </c>
      <c r="L150" s="147"/>
      <c r="M150" s="145"/>
      <c r="N150" s="145">
        <v>0</v>
      </c>
      <c r="O150" s="145"/>
      <c r="P150" s="145"/>
      <c r="Q150" s="145"/>
      <c r="R150" s="145">
        <v>0</v>
      </c>
      <c r="S150" s="145">
        <v>329666.70398038812</v>
      </c>
      <c r="T150" s="147"/>
      <c r="U150" s="145">
        <v>329666.70398038812</v>
      </c>
    </row>
    <row r="151" spans="1:21" ht="15" x14ac:dyDescent="0.25">
      <c r="A151" s="144" t="str">
        <f t="shared" si="2"/>
        <v>451 - New Cangle Community Primary School</v>
      </c>
      <c r="B151" s="150">
        <v>451</v>
      </c>
      <c r="C151" s="150">
        <v>451</v>
      </c>
      <c r="D151" s="148">
        <v>0</v>
      </c>
      <c r="E151" s="147" t="s">
        <v>407</v>
      </c>
      <c r="F151" s="145">
        <v>876080.7035653838</v>
      </c>
      <c r="G151" s="145">
        <v>0</v>
      </c>
      <c r="H151" s="145">
        <v>876080.7035653838</v>
      </c>
      <c r="I151" s="145">
        <v>7322.92</v>
      </c>
      <c r="J151" s="145">
        <v>868757.78356538375</v>
      </c>
      <c r="K151" s="145">
        <v>0</v>
      </c>
      <c r="L151" s="147"/>
      <c r="M151" s="145"/>
      <c r="N151" s="145">
        <v>0</v>
      </c>
      <c r="O151" s="145"/>
      <c r="P151" s="145"/>
      <c r="Q151" s="145"/>
      <c r="R151" s="145">
        <v>0</v>
      </c>
      <c r="S151" s="145">
        <v>868757.78356538375</v>
      </c>
      <c r="T151" s="147"/>
      <c r="U151" s="145">
        <v>868757.78356538375</v>
      </c>
    </row>
    <row r="152" spans="1:21" ht="15" x14ac:dyDescent="0.25">
      <c r="A152" s="144" t="str">
        <f t="shared" si="2"/>
        <v>452 - Clements Community Primary School</v>
      </c>
      <c r="B152" s="150">
        <v>452</v>
      </c>
      <c r="C152" s="150">
        <v>452</v>
      </c>
      <c r="D152" s="148">
        <v>0</v>
      </c>
      <c r="E152" s="147" t="s">
        <v>408</v>
      </c>
      <c r="F152" s="145">
        <v>998894.99323710299</v>
      </c>
      <c r="G152" s="145">
        <v>25584.872269920023</v>
      </c>
      <c r="H152" s="145">
        <v>1024479.8655070231</v>
      </c>
      <c r="I152" s="145">
        <v>8079.42</v>
      </c>
      <c r="J152" s="145">
        <v>1016400.445507023</v>
      </c>
      <c r="K152" s="145">
        <v>38668.800000000003</v>
      </c>
      <c r="L152" s="147"/>
      <c r="M152" s="145"/>
      <c r="N152" s="145">
        <v>38668.800000000003</v>
      </c>
      <c r="O152" s="145"/>
      <c r="P152" s="145"/>
      <c r="Q152" s="145"/>
      <c r="R152" s="145">
        <v>0</v>
      </c>
      <c r="S152" s="145">
        <v>1055069.2455070231</v>
      </c>
      <c r="T152" s="147"/>
      <c r="U152" s="145">
        <v>1055069.2455070231</v>
      </c>
    </row>
    <row r="153" spans="1:21" ht="15" x14ac:dyDescent="0.25">
      <c r="A153" s="144" t="str">
        <f t="shared" si="2"/>
        <v>457 - Honington CEVCP School</v>
      </c>
      <c r="B153" s="150">
        <v>457</v>
      </c>
      <c r="C153" s="150">
        <v>457</v>
      </c>
      <c r="D153" s="148">
        <v>0</v>
      </c>
      <c r="E153" s="147" t="s">
        <v>411</v>
      </c>
      <c r="F153" s="145">
        <v>604646.19165027956</v>
      </c>
      <c r="G153" s="145">
        <v>-337.19448002011507</v>
      </c>
      <c r="H153" s="145">
        <v>604308.99717025948</v>
      </c>
      <c r="I153" s="145">
        <v>4811.34</v>
      </c>
      <c r="J153" s="145">
        <v>599497.65717025951</v>
      </c>
      <c r="K153" s="145">
        <v>0</v>
      </c>
      <c r="L153" s="147"/>
      <c r="M153" s="145"/>
      <c r="N153" s="145">
        <v>0</v>
      </c>
      <c r="O153" s="145"/>
      <c r="P153" s="145"/>
      <c r="Q153" s="145"/>
      <c r="R153" s="145">
        <v>0</v>
      </c>
      <c r="S153" s="145">
        <v>599497.65717025951</v>
      </c>
      <c r="T153" s="147"/>
      <c r="U153" s="145">
        <v>599497.65717025951</v>
      </c>
    </row>
    <row r="154" spans="1:21" ht="15" x14ac:dyDescent="0.25">
      <c r="A154" s="144" t="str">
        <f t="shared" si="2"/>
        <v>458 - Hopton CEVCP School</v>
      </c>
      <c r="B154" s="150">
        <v>458</v>
      </c>
      <c r="C154" s="150">
        <v>458</v>
      </c>
      <c r="D154" s="148">
        <v>0</v>
      </c>
      <c r="E154" s="147" t="s">
        <v>412</v>
      </c>
      <c r="F154" s="145">
        <v>407417.91000000003</v>
      </c>
      <c r="G154" s="145">
        <v>3182.4278427051877</v>
      </c>
      <c r="H154" s="145">
        <v>410600.33784270519</v>
      </c>
      <c r="I154" s="145">
        <v>2965.48</v>
      </c>
      <c r="J154" s="145">
        <v>407634.85784270521</v>
      </c>
      <c r="K154" s="145">
        <v>0</v>
      </c>
      <c r="L154" s="147"/>
      <c r="M154" s="145"/>
      <c r="N154" s="145">
        <v>0</v>
      </c>
      <c r="O154" s="145"/>
      <c r="P154" s="145"/>
      <c r="Q154" s="145"/>
      <c r="R154" s="145">
        <v>0</v>
      </c>
      <c r="S154" s="145">
        <v>407634.85784270521</v>
      </c>
      <c r="T154" s="147"/>
      <c r="U154" s="145">
        <v>407634.85784270521</v>
      </c>
    </row>
    <row r="155" spans="1:21" ht="15" x14ac:dyDescent="0.25">
      <c r="A155" s="144" t="str">
        <f t="shared" si="2"/>
        <v>460 - Hundon Community Primary School</v>
      </c>
      <c r="B155" s="150">
        <v>460</v>
      </c>
      <c r="C155" s="150">
        <v>460</v>
      </c>
      <c r="D155" s="148">
        <v>0</v>
      </c>
      <c r="E155" s="147" t="s">
        <v>413</v>
      </c>
      <c r="F155" s="145">
        <v>431317.69390231586</v>
      </c>
      <c r="G155" s="145">
        <v>-20875.904775902141</v>
      </c>
      <c r="H155" s="145">
        <v>410441.7891264137</v>
      </c>
      <c r="I155" s="145">
        <v>2814.1800000000003</v>
      </c>
      <c r="J155" s="145">
        <v>407627.60912641371</v>
      </c>
      <c r="K155" s="145">
        <v>0</v>
      </c>
      <c r="L155" s="147"/>
      <c r="M155" s="145"/>
      <c r="N155" s="145">
        <v>0</v>
      </c>
      <c r="O155" s="145"/>
      <c r="P155" s="145"/>
      <c r="Q155" s="145"/>
      <c r="R155" s="145">
        <v>0</v>
      </c>
      <c r="S155" s="145">
        <v>407627.60912641371</v>
      </c>
      <c r="T155" s="147"/>
      <c r="U155" s="145">
        <v>407627.60912641371</v>
      </c>
    </row>
    <row r="156" spans="1:21" ht="15" x14ac:dyDescent="0.25">
      <c r="A156" s="144" t="str">
        <f t="shared" si="2"/>
        <v>461 - Ickworth Park Primary School</v>
      </c>
      <c r="B156" s="150">
        <v>461</v>
      </c>
      <c r="C156" s="150">
        <v>461</v>
      </c>
      <c r="D156" s="148">
        <v>0</v>
      </c>
      <c r="E156" s="147" t="s">
        <v>414</v>
      </c>
      <c r="F156" s="145">
        <v>755858.92374211748</v>
      </c>
      <c r="G156" s="145">
        <v>0</v>
      </c>
      <c r="H156" s="145">
        <v>755858.92374211748</v>
      </c>
      <c r="I156" s="145">
        <v>6536.1600000000008</v>
      </c>
      <c r="J156" s="145">
        <v>749322.76374211744</v>
      </c>
      <c r="K156" s="145">
        <v>0</v>
      </c>
      <c r="L156" s="147"/>
      <c r="M156" s="145"/>
      <c r="N156" s="145">
        <v>0</v>
      </c>
      <c r="O156" s="145"/>
      <c r="P156" s="145"/>
      <c r="Q156" s="145"/>
      <c r="R156" s="145">
        <v>0</v>
      </c>
      <c r="S156" s="145">
        <v>749322.76374211744</v>
      </c>
      <c r="T156" s="147"/>
      <c r="U156" s="145">
        <v>749322.76374211744</v>
      </c>
    </row>
    <row r="157" spans="1:21" ht="15" x14ac:dyDescent="0.25">
      <c r="A157" s="144" t="str">
        <f t="shared" si="2"/>
        <v>464 - Ixworth CEVCP School</v>
      </c>
      <c r="B157" s="150">
        <v>464</v>
      </c>
      <c r="C157" s="150">
        <v>464</v>
      </c>
      <c r="D157" s="148">
        <v>0</v>
      </c>
      <c r="E157" s="147" t="s">
        <v>415</v>
      </c>
      <c r="F157" s="145">
        <v>691142.9532549131</v>
      </c>
      <c r="G157" s="145">
        <v>0</v>
      </c>
      <c r="H157" s="145">
        <v>691142.9532549131</v>
      </c>
      <c r="I157" s="145">
        <v>5900.7000000000007</v>
      </c>
      <c r="J157" s="145">
        <v>685242.25325491314</v>
      </c>
      <c r="K157" s="145">
        <v>39241.200000000004</v>
      </c>
      <c r="L157" s="147"/>
      <c r="M157" s="145"/>
      <c r="N157" s="145">
        <v>39241.200000000004</v>
      </c>
      <c r="O157" s="145"/>
      <c r="P157" s="145"/>
      <c r="Q157" s="145"/>
      <c r="R157" s="145">
        <v>0</v>
      </c>
      <c r="S157" s="145">
        <v>724483.4532549131</v>
      </c>
      <c r="T157" s="147"/>
      <c r="U157" s="145">
        <v>724483.4532549131</v>
      </c>
    </row>
    <row r="158" spans="1:21" ht="15" x14ac:dyDescent="0.25">
      <c r="A158" s="144" t="str">
        <f t="shared" si="2"/>
        <v>466 - Lakenheath Community Primary School</v>
      </c>
      <c r="B158" s="150">
        <v>466</v>
      </c>
      <c r="C158" s="150">
        <v>466</v>
      </c>
      <c r="D158" s="148">
        <v>0</v>
      </c>
      <c r="E158" s="147" t="s">
        <v>417</v>
      </c>
      <c r="F158" s="145">
        <v>1028706.6270869182</v>
      </c>
      <c r="G158" s="145">
        <v>0</v>
      </c>
      <c r="H158" s="145">
        <v>1028706.6270869182</v>
      </c>
      <c r="I158" s="145">
        <v>9017.48</v>
      </c>
      <c r="J158" s="145">
        <v>1019689.1470869182</v>
      </c>
      <c r="K158" s="145">
        <v>0</v>
      </c>
      <c r="L158" s="147"/>
      <c r="M158" s="145"/>
      <c r="N158" s="145">
        <v>0</v>
      </c>
      <c r="O158" s="145"/>
      <c r="P158" s="145"/>
      <c r="Q158" s="145"/>
      <c r="R158" s="145">
        <v>0</v>
      </c>
      <c r="S158" s="145">
        <v>1019689.1470869182</v>
      </c>
      <c r="T158" s="147"/>
      <c r="U158" s="145">
        <v>1019689.1470869182</v>
      </c>
    </row>
    <row r="159" spans="1:21" ht="15" x14ac:dyDescent="0.25">
      <c r="A159" s="144" t="str">
        <f t="shared" si="2"/>
        <v>467 - Lavenham Community Primary School</v>
      </c>
      <c r="B159" s="150">
        <v>467</v>
      </c>
      <c r="C159" s="150">
        <v>467</v>
      </c>
      <c r="D159" s="148">
        <v>0</v>
      </c>
      <c r="E159" s="147" t="s">
        <v>418</v>
      </c>
      <c r="F159" s="145">
        <v>460436.50588831893</v>
      </c>
      <c r="G159" s="145">
        <v>0</v>
      </c>
      <c r="H159" s="145">
        <v>460436.50588831893</v>
      </c>
      <c r="I159" s="145">
        <v>3328.6000000000004</v>
      </c>
      <c r="J159" s="145">
        <v>457107.90588831896</v>
      </c>
      <c r="K159" s="145">
        <v>0</v>
      </c>
      <c r="L159" s="147"/>
      <c r="M159" s="145"/>
      <c r="N159" s="145">
        <v>0</v>
      </c>
      <c r="O159" s="145"/>
      <c r="P159" s="145"/>
      <c r="Q159" s="145"/>
      <c r="R159" s="145">
        <v>0</v>
      </c>
      <c r="S159" s="145">
        <v>457107.90588831896</v>
      </c>
      <c r="T159" s="147"/>
      <c r="U159" s="145">
        <v>457107.90588831896</v>
      </c>
    </row>
    <row r="160" spans="1:21" ht="15" x14ac:dyDescent="0.25">
      <c r="A160" s="144" t="str">
        <f t="shared" si="2"/>
        <v>468 - All Saints CEVCP School, Lawshall</v>
      </c>
      <c r="B160" s="150">
        <v>468</v>
      </c>
      <c r="C160" s="150">
        <v>468</v>
      </c>
      <c r="D160" s="148">
        <v>0</v>
      </c>
      <c r="E160" s="147" t="s">
        <v>419</v>
      </c>
      <c r="F160" s="145">
        <v>565005.64927168121</v>
      </c>
      <c r="G160" s="145">
        <v>0</v>
      </c>
      <c r="H160" s="145">
        <v>565005.64927168121</v>
      </c>
      <c r="I160" s="145">
        <v>4624.6358000000009</v>
      </c>
      <c r="J160" s="145">
        <v>560381.01347168116</v>
      </c>
      <c r="K160" s="145">
        <v>0</v>
      </c>
      <c r="L160" s="147"/>
      <c r="M160" s="145"/>
      <c r="N160" s="145">
        <v>0</v>
      </c>
      <c r="O160" s="145"/>
      <c r="P160" s="145"/>
      <c r="Q160" s="145"/>
      <c r="R160" s="145">
        <v>0</v>
      </c>
      <c r="S160" s="145">
        <v>560381.01347168116</v>
      </c>
      <c r="T160" s="147"/>
      <c r="U160" s="145">
        <v>560381.01347168116</v>
      </c>
    </row>
    <row r="161" spans="1:21" ht="15" x14ac:dyDescent="0.25">
      <c r="A161" s="144" t="str">
        <f t="shared" si="2"/>
        <v xml:space="preserve">473 - Beck Row Primary School </v>
      </c>
      <c r="B161" s="150">
        <v>473</v>
      </c>
      <c r="C161" s="150">
        <v>473</v>
      </c>
      <c r="D161" s="148">
        <v>0</v>
      </c>
      <c r="E161" s="147" t="s">
        <v>423</v>
      </c>
      <c r="F161" s="145">
        <v>736112.43616663886</v>
      </c>
      <c r="G161" s="145">
        <v>0</v>
      </c>
      <c r="H161" s="145">
        <v>736112.43616663886</v>
      </c>
      <c r="I161" s="145">
        <v>5930.96</v>
      </c>
      <c r="J161" s="145">
        <v>730181.47616663889</v>
      </c>
      <c r="K161" s="145">
        <v>0</v>
      </c>
      <c r="L161" s="147"/>
      <c r="M161" s="145"/>
      <c r="N161" s="145">
        <v>0</v>
      </c>
      <c r="O161" s="145"/>
      <c r="P161" s="145"/>
      <c r="Q161" s="145"/>
      <c r="R161" s="145">
        <v>0</v>
      </c>
      <c r="S161" s="145">
        <v>730181.47616663889</v>
      </c>
      <c r="T161" s="147"/>
      <c r="U161" s="145">
        <v>730181.47616663889</v>
      </c>
    </row>
    <row r="162" spans="1:21" ht="15" x14ac:dyDescent="0.25">
      <c r="A162" s="144" t="str">
        <f t="shared" si="2"/>
        <v>476 - West Row Community Primary School</v>
      </c>
      <c r="B162" s="150">
        <v>476</v>
      </c>
      <c r="C162" s="150">
        <v>476</v>
      </c>
      <c r="D162" s="148">
        <v>0</v>
      </c>
      <c r="E162" s="147" t="s">
        <v>425</v>
      </c>
      <c r="F162" s="145">
        <v>718445.98820778541</v>
      </c>
      <c r="G162" s="145">
        <v>0</v>
      </c>
      <c r="H162" s="145">
        <v>718445.98820778541</v>
      </c>
      <c r="I162" s="145">
        <v>5961.22</v>
      </c>
      <c r="J162" s="145">
        <v>712484.76820778544</v>
      </c>
      <c r="K162" s="145">
        <v>0</v>
      </c>
      <c r="L162" s="147"/>
      <c r="M162" s="145"/>
      <c r="N162" s="145">
        <v>0</v>
      </c>
      <c r="O162" s="145"/>
      <c r="P162" s="145"/>
      <c r="Q162" s="145"/>
      <c r="R162" s="145">
        <v>0</v>
      </c>
      <c r="S162" s="145">
        <v>712484.76820778544</v>
      </c>
      <c r="T162" s="147"/>
      <c r="U162" s="145">
        <v>712484.76820778544</v>
      </c>
    </row>
    <row r="163" spans="1:21" ht="15" x14ac:dyDescent="0.25">
      <c r="A163" s="144" t="str">
        <f t="shared" si="2"/>
        <v>478 - Moulton CEVCP School</v>
      </c>
      <c r="B163" s="150">
        <v>478</v>
      </c>
      <c r="C163" s="150">
        <v>478</v>
      </c>
      <c r="D163" s="148">
        <v>0</v>
      </c>
      <c r="E163" s="147" t="s">
        <v>426</v>
      </c>
      <c r="F163" s="145">
        <v>683648.89472503657</v>
      </c>
      <c r="G163" s="145">
        <v>0</v>
      </c>
      <c r="H163" s="145">
        <v>683648.89472503657</v>
      </c>
      <c r="I163" s="145">
        <v>5688.88</v>
      </c>
      <c r="J163" s="145">
        <v>677960.01472503657</v>
      </c>
      <c r="K163" s="145">
        <v>0</v>
      </c>
      <c r="L163" s="147"/>
      <c r="M163" s="145"/>
      <c r="N163" s="145">
        <v>0</v>
      </c>
      <c r="O163" s="145"/>
      <c r="P163" s="145"/>
      <c r="Q163" s="145"/>
      <c r="R163" s="145">
        <v>0</v>
      </c>
      <c r="S163" s="145">
        <v>677960.01472503657</v>
      </c>
      <c r="T163" s="147"/>
      <c r="U163" s="145">
        <v>677960.01472503657</v>
      </c>
    </row>
    <row r="164" spans="1:21" ht="15" x14ac:dyDescent="0.25">
      <c r="A164" s="144" t="str">
        <f t="shared" si="2"/>
        <v>479 - Nayland Primary School</v>
      </c>
      <c r="B164" s="150">
        <v>479</v>
      </c>
      <c r="C164" s="150">
        <v>479</v>
      </c>
      <c r="D164" s="148">
        <v>0</v>
      </c>
      <c r="E164" s="147" t="s">
        <v>427</v>
      </c>
      <c r="F164" s="145">
        <v>720507.90679151053</v>
      </c>
      <c r="G164" s="145">
        <v>0</v>
      </c>
      <c r="H164" s="145">
        <v>720507.90679151053</v>
      </c>
      <c r="I164" s="145">
        <v>6203.3</v>
      </c>
      <c r="J164" s="145">
        <v>714304.60679151048</v>
      </c>
      <c r="K164" s="145">
        <v>0</v>
      </c>
      <c r="L164" s="147"/>
      <c r="M164" s="145"/>
      <c r="N164" s="145">
        <v>0</v>
      </c>
      <c r="O164" s="145"/>
      <c r="P164" s="145"/>
      <c r="Q164" s="145"/>
      <c r="R164" s="145">
        <v>0</v>
      </c>
      <c r="S164" s="145">
        <v>714304.60679151048</v>
      </c>
      <c r="T164" s="147"/>
      <c r="U164" s="145">
        <v>714304.60679151048</v>
      </c>
    </row>
    <row r="165" spans="1:21" ht="15" x14ac:dyDescent="0.25">
      <c r="A165" s="144" t="str">
        <f t="shared" si="2"/>
        <v>480 - Bosmere Community Primary School</v>
      </c>
      <c r="B165" s="150">
        <v>480</v>
      </c>
      <c r="C165" s="150">
        <v>480</v>
      </c>
      <c r="D165" s="148">
        <v>0</v>
      </c>
      <c r="E165" s="147" t="s">
        <v>428</v>
      </c>
      <c r="F165" s="145">
        <v>1084169.7361732756</v>
      </c>
      <c r="G165" s="145">
        <v>0</v>
      </c>
      <c r="H165" s="145">
        <v>1084169.7361732756</v>
      </c>
      <c r="I165" s="145">
        <v>9743.7200000000012</v>
      </c>
      <c r="J165" s="145">
        <v>1074426.0161732757</v>
      </c>
      <c r="K165" s="145">
        <v>59084.400000000009</v>
      </c>
      <c r="L165" s="147"/>
      <c r="M165" s="145"/>
      <c r="N165" s="145">
        <v>59084.400000000009</v>
      </c>
      <c r="O165" s="145"/>
      <c r="P165" s="145"/>
      <c r="Q165" s="145"/>
      <c r="R165" s="145">
        <v>0</v>
      </c>
      <c r="S165" s="145">
        <v>1133510.4161732756</v>
      </c>
      <c r="T165" s="147"/>
      <c r="U165" s="145">
        <v>1133510.4161732756</v>
      </c>
    </row>
    <row r="166" spans="1:21" ht="15" x14ac:dyDescent="0.25">
      <c r="A166" s="144" t="str">
        <f t="shared" si="2"/>
        <v xml:space="preserve">481 - All Saints CEVAP School, Newmarket </v>
      </c>
      <c r="B166" s="150">
        <v>481</v>
      </c>
      <c r="C166" s="150">
        <v>481</v>
      </c>
      <c r="D166" s="148">
        <v>0</v>
      </c>
      <c r="E166" s="147" t="s">
        <v>429</v>
      </c>
      <c r="F166" s="145">
        <v>755496.14034586854</v>
      </c>
      <c r="G166" s="145">
        <v>18690.403006010281</v>
      </c>
      <c r="H166" s="145">
        <v>774186.54335187888</v>
      </c>
      <c r="I166" s="145">
        <v>6142.7800000000007</v>
      </c>
      <c r="J166" s="145">
        <v>768043.76335187885</v>
      </c>
      <c r="K166" s="145">
        <v>0</v>
      </c>
      <c r="L166" s="147"/>
      <c r="M166" s="145"/>
      <c r="N166" s="145">
        <v>0</v>
      </c>
      <c r="O166" s="145"/>
      <c r="P166" s="145"/>
      <c r="Q166" s="145"/>
      <c r="R166" s="145">
        <v>0</v>
      </c>
      <c r="S166" s="145">
        <v>768043.76335187885</v>
      </c>
      <c r="T166" s="147"/>
      <c r="U166" s="145">
        <v>768043.76335187885</v>
      </c>
    </row>
    <row r="167" spans="1:21" ht="15" x14ac:dyDescent="0.25">
      <c r="A167" s="144" t="str">
        <f t="shared" si="2"/>
        <v>482 - Exning Primary School</v>
      </c>
      <c r="B167" s="150">
        <v>482</v>
      </c>
      <c r="C167" s="150">
        <v>482</v>
      </c>
      <c r="D167" s="148">
        <v>0</v>
      </c>
      <c r="E167" s="147" t="s">
        <v>430</v>
      </c>
      <c r="F167" s="145">
        <v>699233.94775706541</v>
      </c>
      <c r="G167" s="145">
        <v>0</v>
      </c>
      <c r="H167" s="145">
        <v>699233.94775706541</v>
      </c>
      <c r="I167" s="145">
        <v>6021.7400000000007</v>
      </c>
      <c r="J167" s="145">
        <v>693212.20775706542</v>
      </c>
      <c r="K167" s="145">
        <v>0</v>
      </c>
      <c r="L167" s="147"/>
      <c r="M167" s="145"/>
      <c r="N167" s="145">
        <v>0</v>
      </c>
      <c r="O167" s="145"/>
      <c r="P167" s="145"/>
      <c r="Q167" s="145"/>
      <c r="R167" s="145">
        <v>0</v>
      </c>
      <c r="S167" s="145">
        <v>693212.20775706542</v>
      </c>
      <c r="T167" s="147"/>
      <c r="U167" s="145">
        <v>693212.20775706542</v>
      </c>
    </row>
    <row r="168" spans="1:21" ht="15" x14ac:dyDescent="0.25">
      <c r="A168" s="144" t="str">
        <f t="shared" si="2"/>
        <v>486 - Paddocks Primary School</v>
      </c>
      <c r="B168" s="150">
        <v>486</v>
      </c>
      <c r="C168" s="150">
        <v>486</v>
      </c>
      <c r="D168" s="148">
        <v>0</v>
      </c>
      <c r="E168" s="147" t="s">
        <v>433</v>
      </c>
      <c r="F168" s="145">
        <v>697187.647292095</v>
      </c>
      <c r="G168" s="145">
        <v>0</v>
      </c>
      <c r="H168" s="145">
        <v>697187.647292095</v>
      </c>
      <c r="I168" s="145">
        <v>5719.14</v>
      </c>
      <c r="J168" s="145">
        <v>691468.50729209499</v>
      </c>
      <c r="K168" s="145">
        <v>0</v>
      </c>
      <c r="L168" s="147"/>
      <c r="M168" s="145"/>
      <c r="N168" s="145">
        <v>0</v>
      </c>
      <c r="O168" s="145"/>
      <c r="P168" s="145"/>
      <c r="Q168" s="145"/>
      <c r="R168" s="145">
        <v>0</v>
      </c>
      <c r="S168" s="145">
        <v>691468.50729209499</v>
      </c>
      <c r="T168" s="147"/>
      <c r="U168" s="145">
        <v>691468.50729209499</v>
      </c>
    </row>
    <row r="169" spans="1:21" ht="15" x14ac:dyDescent="0.25">
      <c r="A169" s="144" t="str">
        <f t="shared" si="2"/>
        <v>488 - Norton CEVCP School</v>
      </c>
      <c r="B169" s="150">
        <v>488</v>
      </c>
      <c r="C169" s="150">
        <v>488</v>
      </c>
      <c r="D169" s="148">
        <v>0</v>
      </c>
      <c r="E169" s="147" t="s">
        <v>435</v>
      </c>
      <c r="F169" s="145">
        <v>709505.73942965374</v>
      </c>
      <c r="G169" s="145">
        <v>0</v>
      </c>
      <c r="H169" s="145">
        <v>709505.73942965374</v>
      </c>
      <c r="I169" s="145">
        <v>5930.96</v>
      </c>
      <c r="J169" s="145">
        <v>703574.77942965378</v>
      </c>
      <c r="K169" s="145">
        <v>0</v>
      </c>
      <c r="L169" s="147"/>
      <c r="M169" s="145"/>
      <c r="N169" s="145">
        <v>0</v>
      </c>
      <c r="O169" s="145"/>
      <c r="P169" s="145"/>
      <c r="Q169" s="145"/>
      <c r="R169" s="145">
        <v>0</v>
      </c>
      <c r="S169" s="145">
        <v>703574.77942965378</v>
      </c>
      <c r="T169" s="147"/>
      <c r="U169" s="145">
        <v>703574.77942965378</v>
      </c>
    </row>
    <row r="170" spans="1:21" ht="15" x14ac:dyDescent="0.25">
      <c r="A170" s="144" t="str">
        <f t="shared" si="2"/>
        <v>494 - Ringshall School</v>
      </c>
      <c r="B170" s="150">
        <v>494</v>
      </c>
      <c r="C170" s="150">
        <v>494</v>
      </c>
      <c r="D170" s="148">
        <v>0</v>
      </c>
      <c r="E170" s="147" t="s">
        <v>438</v>
      </c>
      <c r="F170" s="145">
        <v>476376.38944031775</v>
      </c>
      <c r="G170" s="145">
        <v>0</v>
      </c>
      <c r="H170" s="145">
        <v>476376.38944031775</v>
      </c>
      <c r="I170" s="145">
        <v>3298.34</v>
      </c>
      <c r="J170" s="145">
        <v>473078.04944031773</v>
      </c>
      <c r="K170" s="145">
        <v>0</v>
      </c>
      <c r="L170" s="147"/>
      <c r="M170" s="145"/>
      <c r="N170" s="145">
        <v>0</v>
      </c>
      <c r="O170" s="145"/>
      <c r="P170" s="145"/>
      <c r="Q170" s="145"/>
      <c r="R170" s="145">
        <v>0</v>
      </c>
      <c r="S170" s="145">
        <v>473078.04944031773</v>
      </c>
      <c r="T170" s="147"/>
      <c r="U170" s="145">
        <v>473078.04944031773</v>
      </c>
    </row>
    <row r="171" spans="1:21" ht="15" x14ac:dyDescent="0.25">
      <c r="A171" s="144" t="str">
        <f t="shared" si="2"/>
        <v>495 - Risby CEVCP School</v>
      </c>
      <c r="B171" s="150">
        <v>495</v>
      </c>
      <c r="C171" s="150">
        <v>495</v>
      </c>
      <c r="D171" s="148">
        <v>0</v>
      </c>
      <c r="E171" s="147" t="s">
        <v>439</v>
      </c>
      <c r="F171" s="145">
        <v>593398.91404997371</v>
      </c>
      <c r="G171" s="145">
        <v>0</v>
      </c>
      <c r="H171" s="145">
        <v>593398.91404997371</v>
      </c>
      <c r="I171" s="145">
        <v>4783.5008000000007</v>
      </c>
      <c r="J171" s="145">
        <v>588615.41324997367</v>
      </c>
      <c r="K171" s="145">
        <v>0</v>
      </c>
      <c r="L171" s="147"/>
      <c r="M171" s="145"/>
      <c r="N171" s="145">
        <v>0</v>
      </c>
      <c r="O171" s="145"/>
      <c r="P171" s="145"/>
      <c r="Q171" s="145"/>
      <c r="R171" s="145">
        <v>0</v>
      </c>
      <c r="S171" s="145">
        <v>588615.41324997367</v>
      </c>
      <c r="T171" s="147"/>
      <c r="U171" s="145">
        <v>588615.41324997367</v>
      </c>
    </row>
    <row r="172" spans="1:21" ht="15" x14ac:dyDescent="0.25">
      <c r="A172" s="144" t="str">
        <f t="shared" si="2"/>
        <v>496 - Rougham CEVCP School</v>
      </c>
      <c r="B172" s="150">
        <v>496</v>
      </c>
      <c r="C172" s="150">
        <v>496</v>
      </c>
      <c r="D172" s="148">
        <v>0</v>
      </c>
      <c r="E172" s="147" t="s">
        <v>440</v>
      </c>
      <c r="F172" s="145">
        <v>686130.69609183853</v>
      </c>
      <c r="G172" s="145">
        <v>0</v>
      </c>
      <c r="H172" s="145">
        <v>686130.69609183853</v>
      </c>
      <c r="I172" s="145">
        <v>5840.18</v>
      </c>
      <c r="J172" s="145">
        <v>680290.51609183848</v>
      </c>
      <c r="K172" s="145">
        <v>0</v>
      </c>
      <c r="L172" s="147"/>
      <c r="M172" s="145"/>
      <c r="N172" s="145">
        <v>0</v>
      </c>
      <c r="O172" s="145"/>
      <c r="P172" s="145"/>
      <c r="Q172" s="145"/>
      <c r="R172" s="145">
        <v>0</v>
      </c>
      <c r="S172" s="145">
        <v>680290.51609183848</v>
      </c>
      <c r="T172" s="147"/>
      <c r="U172" s="145">
        <v>680290.51609183848</v>
      </c>
    </row>
    <row r="173" spans="1:21" ht="15" x14ac:dyDescent="0.25">
      <c r="A173" s="144" t="str">
        <f t="shared" si="2"/>
        <v>499 - Stanton Community Primary School</v>
      </c>
      <c r="B173" s="150">
        <v>499</v>
      </c>
      <c r="C173" s="150">
        <v>499</v>
      </c>
      <c r="D173" s="148">
        <v>0</v>
      </c>
      <c r="E173" s="147" t="s">
        <v>441</v>
      </c>
      <c r="F173" s="145">
        <v>642563.56467552052</v>
      </c>
      <c r="G173" s="145">
        <v>0</v>
      </c>
      <c r="H173" s="145">
        <v>642563.56467552052</v>
      </c>
      <c r="I173" s="145">
        <v>5295.5</v>
      </c>
      <c r="J173" s="145">
        <v>637268.06467552052</v>
      </c>
      <c r="K173" s="145">
        <v>39241.200000000004</v>
      </c>
      <c r="L173" s="147"/>
      <c r="M173" s="145"/>
      <c r="N173" s="145">
        <v>39241.200000000004</v>
      </c>
      <c r="O173" s="145"/>
      <c r="P173" s="145"/>
      <c r="Q173" s="145"/>
      <c r="R173" s="145">
        <v>0</v>
      </c>
      <c r="S173" s="145">
        <v>676509.26467552048</v>
      </c>
      <c r="T173" s="147"/>
      <c r="U173" s="145">
        <v>676509.26467552048</v>
      </c>
    </row>
    <row r="174" spans="1:21" ht="15" x14ac:dyDescent="0.25">
      <c r="A174" s="144" t="str">
        <f t="shared" si="2"/>
        <v>501 - Stoke-by-Nayland CEVCP School</v>
      </c>
      <c r="B174" s="150">
        <v>501</v>
      </c>
      <c r="C174" s="150">
        <v>501</v>
      </c>
      <c r="D174" s="148">
        <v>0</v>
      </c>
      <c r="E174" s="147" t="s">
        <v>442</v>
      </c>
      <c r="F174" s="145">
        <v>361992.66578281147</v>
      </c>
      <c r="G174" s="145">
        <v>0</v>
      </c>
      <c r="H174" s="145">
        <v>361992.66578281147</v>
      </c>
      <c r="I174" s="145">
        <v>2420.8000000000002</v>
      </c>
      <c r="J174" s="145">
        <v>359571.86578281148</v>
      </c>
      <c r="K174" s="145">
        <v>0</v>
      </c>
      <c r="L174" s="147"/>
      <c r="M174" s="145"/>
      <c r="N174" s="145">
        <v>0</v>
      </c>
      <c r="O174" s="145"/>
      <c r="P174" s="145"/>
      <c r="Q174" s="145"/>
      <c r="R174" s="145">
        <v>0</v>
      </c>
      <c r="S174" s="145">
        <v>359571.86578281148</v>
      </c>
      <c r="T174" s="147"/>
      <c r="U174" s="145">
        <v>359571.86578281148</v>
      </c>
    </row>
    <row r="175" spans="1:21" ht="15" x14ac:dyDescent="0.25">
      <c r="A175" s="144" t="str">
        <f t="shared" si="2"/>
        <v>502 - Chilton Community Primary School</v>
      </c>
      <c r="B175" s="150">
        <v>502</v>
      </c>
      <c r="C175" s="150">
        <v>502</v>
      </c>
      <c r="D175" s="148">
        <v>0</v>
      </c>
      <c r="E175" s="147" t="s">
        <v>443</v>
      </c>
      <c r="F175" s="145">
        <v>811603.8469492679</v>
      </c>
      <c r="G175" s="145">
        <v>7145.0898803055552</v>
      </c>
      <c r="H175" s="145">
        <v>818748.93682957347</v>
      </c>
      <c r="I175" s="145">
        <v>6173.04</v>
      </c>
      <c r="J175" s="145">
        <v>812575.89682957344</v>
      </c>
      <c r="K175" s="145">
        <v>33708</v>
      </c>
      <c r="L175" s="147"/>
      <c r="M175" s="145"/>
      <c r="N175" s="145">
        <v>33708</v>
      </c>
      <c r="O175" s="145"/>
      <c r="P175" s="145"/>
      <c r="Q175" s="145"/>
      <c r="R175" s="145">
        <v>0</v>
      </c>
      <c r="S175" s="145">
        <v>846283.89682957344</v>
      </c>
      <c r="T175" s="147"/>
      <c r="U175" s="145">
        <v>846283.89682957344</v>
      </c>
    </row>
    <row r="176" spans="1:21" ht="15" x14ac:dyDescent="0.25">
      <c r="A176" s="144" t="str">
        <f t="shared" si="2"/>
        <v>503 - Abbots Hall Community Primary School</v>
      </c>
      <c r="B176" s="150">
        <v>503</v>
      </c>
      <c r="C176" s="150">
        <v>503</v>
      </c>
      <c r="D176" s="148">
        <v>0</v>
      </c>
      <c r="E176" s="147" t="s">
        <v>444</v>
      </c>
      <c r="F176" s="145">
        <v>1300686.4864163052</v>
      </c>
      <c r="G176" s="145">
        <v>0</v>
      </c>
      <c r="H176" s="145">
        <v>1300686.4864163052</v>
      </c>
      <c r="I176" s="145">
        <v>11347.5</v>
      </c>
      <c r="J176" s="145">
        <v>1289338.9864163052</v>
      </c>
      <c r="K176" s="145">
        <v>0</v>
      </c>
      <c r="L176" s="147"/>
      <c r="M176" s="145"/>
      <c r="N176" s="145">
        <v>0</v>
      </c>
      <c r="O176" s="145"/>
      <c r="P176" s="145"/>
      <c r="Q176" s="145"/>
      <c r="R176" s="145">
        <v>0</v>
      </c>
      <c r="S176" s="145">
        <v>1289338.9864163052</v>
      </c>
      <c r="T176" s="147"/>
      <c r="U176" s="145">
        <v>1289338.9864163052</v>
      </c>
    </row>
    <row r="177" spans="1:21" ht="15" x14ac:dyDescent="0.25">
      <c r="A177" s="144" t="str">
        <f t="shared" si="2"/>
        <v>504 - Wood Ley Community Primary School</v>
      </c>
      <c r="B177" s="150">
        <v>504</v>
      </c>
      <c r="C177" s="150">
        <v>504</v>
      </c>
      <c r="D177" s="148">
        <v>0</v>
      </c>
      <c r="E177" s="147" t="s">
        <v>445</v>
      </c>
      <c r="F177" s="145">
        <v>987013.3939735936</v>
      </c>
      <c r="G177" s="145">
        <v>-2904.7401439515884</v>
      </c>
      <c r="H177" s="145">
        <v>984108.65382964199</v>
      </c>
      <c r="I177" s="145">
        <v>8654.36</v>
      </c>
      <c r="J177" s="145">
        <v>975454.293829642</v>
      </c>
      <c r="K177" s="145">
        <v>0</v>
      </c>
      <c r="L177" s="147"/>
      <c r="M177" s="145"/>
      <c r="N177" s="145">
        <v>0</v>
      </c>
      <c r="O177" s="145"/>
      <c r="P177" s="145"/>
      <c r="Q177" s="145"/>
      <c r="R177" s="145">
        <v>0</v>
      </c>
      <c r="S177" s="145">
        <v>975454.293829642</v>
      </c>
      <c r="T177" s="147"/>
      <c r="U177" s="145">
        <v>975454.293829642</v>
      </c>
    </row>
    <row r="178" spans="1:21" ht="15" x14ac:dyDescent="0.25">
      <c r="A178" s="144" t="str">
        <f t="shared" si="2"/>
        <v>506 - The Freeman Community Primary School</v>
      </c>
      <c r="B178" s="150">
        <v>506</v>
      </c>
      <c r="C178" s="150">
        <v>506</v>
      </c>
      <c r="D178" s="148">
        <v>0</v>
      </c>
      <c r="E178" s="147" t="s">
        <v>448</v>
      </c>
      <c r="F178" s="145">
        <v>706386.55593264219</v>
      </c>
      <c r="G178" s="145">
        <v>0</v>
      </c>
      <c r="H178" s="145">
        <v>706386.55593264219</v>
      </c>
      <c r="I178" s="145">
        <v>5961.22</v>
      </c>
      <c r="J178" s="145">
        <v>700425.33593264222</v>
      </c>
      <c r="K178" s="145">
        <v>0</v>
      </c>
      <c r="L178" s="147"/>
      <c r="M178" s="145"/>
      <c r="N178" s="145">
        <v>0</v>
      </c>
      <c r="O178" s="145"/>
      <c r="P178" s="145"/>
      <c r="Q178" s="145"/>
      <c r="R178" s="145">
        <v>0</v>
      </c>
      <c r="S178" s="145">
        <v>700425.33593264222</v>
      </c>
      <c r="T178" s="147"/>
      <c r="U178" s="145">
        <v>700425.33593264222</v>
      </c>
    </row>
    <row r="179" spans="1:21" ht="15" x14ac:dyDescent="0.25">
      <c r="A179" s="144" t="str">
        <f t="shared" si="2"/>
        <v>507 - St Gregory CEVCP School</v>
      </c>
      <c r="B179" s="150">
        <v>507</v>
      </c>
      <c r="C179" s="150">
        <v>507</v>
      </c>
      <c r="D179" s="148">
        <v>0</v>
      </c>
      <c r="E179" s="147" t="s">
        <v>449</v>
      </c>
      <c r="F179" s="145">
        <v>851543.36580963968</v>
      </c>
      <c r="G179" s="145">
        <v>52907.460460032627</v>
      </c>
      <c r="H179" s="145">
        <v>904450.82626967225</v>
      </c>
      <c r="I179" s="145">
        <v>6778.2400000000007</v>
      </c>
      <c r="J179" s="145">
        <v>897672.58626967226</v>
      </c>
      <c r="K179" s="145">
        <v>39241.200000000004</v>
      </c>
      <c r="L179" s="147"/>
      <c r="M179" s="145"/>
      <c r="N179" s="145">
        <v>39241.200000000004</v>
      </c>
      <c r="O179" s="145"/>
      <c r="P179" s="145"/>
      <c r="Q179" s="145">
        <v>200000</v>
      </c>
      <c r="R179" s="145">
        <v>200000</v>
      </c>
      <c r="S179" s="145">
        <v>1136913.7862696722</v>
      </c>
      <c r="T179" s="147"/>
      <c r="U179" s="145">
        <v>1136913.7862696722</v>
      </c>
    </row>
    <row r="180" spans="1:21" ht="15" x14ac:dyDescent="0.25">
      <c r="A180" s="144" t="str">
        <f t="shared" si="2"/>
        <v>508 - Trinity CEVAP School</v>
      </c>
      <c r="B180" s="150">
        <v>508</v>
      </c>
      <c r="C180" s="150">
        <v>508</v>
      </c>
      <c r="D180" s="148">
        <v>0</v>
      </c>
      <c r="E180" s="147" t="s">
        <v>450</v>
      </c>
      <c r="F180" s="145">
        <v>369162.92307692301</v>
      </c>
      <c r="G180" s="145">
        <v>0</v>
      </c>
      <c r="H180" s="145">
        <v>369162.92307692301</v>
      </c>
      <c r="I180" s="145">
        <v>1974.4650000000001</v>
      </c>
      <c r="J180" s="145">
        <v>367188.45807692298</v>
      </c>
      <c r="K180" s="145">
        <v>0</v>
      </c>
      <c r="L180" s="147"/>
      <c r="M180" s="145"/>
      <c r="N180" s="145">
        <v>0</v>
      </c>
      <c r="O180" s="145"/>
      <c r="P180" s="145"/>
      <c r="Q180" s="145"/>
      <c r="R180" s="145">
        <v>0</v>
      </c>
      <c r="S180" s="145">
        <v>367188.45807692298</v>
      </c>
      <c r="T180" s="147"/>
      <c r="U180" s="145">
        <v>367188.45807692298</v>
      </c>
    </row>
    <row r="181" spans="1:21" ht="15" x14ac:dyDescent="0.25">
      <c r="A181" s="144" t="s">
        <v>1404</v>
      </c>
      <c r="B181" s="150"/>
      <c r="C181" s="150"/>
      <c r="D181" s="148"/>
      <c r="E181" s="147" t="s">
        <v>638</v>
      </c>
      <c r="F181" s="145"/>
      <c r="G181" s="145"/>
      <c r="H181" s="145"/>
      <c r="I181" s="145"/>
      <c r="J181" s="145"/>
      <c r="K181" s="145"/>
      <c r="L181" s="147"/>
      <c r="M181" s="145"/>
      <c r="N181" s="145"/>
      <c r="O181" s="145"/>
      <c r="P181" s="145"/>
      <c r="Q181" s="145"/>
      <c r="R181" s="145"/>
      <c r="S181" s="145"/>
      <c r="T181" s="147"/>
      <c r="U181" s="145"/>
    </row>
    <row r="182" spans="1:21" ht="15" x14ac:dyDescent="0.25">
      <c r="A182" s="144" t="s">
        <v>1221</v>
      </c>
      <c r="B182" s="150"/>
      <c r="C182" s="150">
        <v>513</v>
      </c>
      <c r="D182" s="148"/>
      <c r="E182" s="147" t="s">
        <v>454</v>
      </c>
      <c r="F182" s="145"/>
      <c r="G182" s="145"/>
      <c r="H182" s="145"/>
      <c r="I182" s="145"/>
      <c r="J182" s="145"/>
      <c r="K182" s="145"/>
      <c r="L182" s="147"/>
      <c r="M182" s="145"/>
      <c r="N182" s="145"/>
      <c r="O182" s="145"/>
      <c r="P182" s="145"/>
      <c r="Q182" s="145"/>
      <c r="R182" s="145"/>
      <c r="S182" s="145"/>
      <c r="T182" s="147"/>
      <c r="U182" s="145"/>
    </row>
    <row r="183" spans="1:21" ht="15" x14ac:dyDescent="0.25">
      <c r="A183" s="144" t="str">
        <f t="shared" si="2"/>
        <v>517 - Walsham-le-Willows CEVCP School</v>
      </c>
      <c r="B183" s="150">
        <v>517</v>
      </c>
      <c r="C183" s="150">
        <v>517</v>
      </c>
      <c r="D183" s="148">
        <v>0</v>
      </c>
      <c r="E183" s="147" t="s">
        <v>457</v>
      </c>
      <c r="F183" s="145">
        <v>526063.46746821736</v>
      </c>
      <c r="G183" s="145">
        <v>0</v>
      </c>
      <c r="H183" s="145">
        <v>526063.46746821736</v>
      </c>
      <c r="I183" s="145">
        <v>3994.32</v>
      </c>
      <c r="J183" s="145">
        <v>522069.14746821736</v>
      </c>
      <c r="K183" s="145">
        <v>0</v>
      </c>
      <c r="L183" s="147"/>
      <c r="M183" s="145"/>
      <c r="N183" s="145">
        <v>0</v>
      </c>
      <c r="O183" s="145"/>
      <c r="P183" s="145"/>
      <c r="Q183" s="145"/>
      <c r="R183" s="145">
        <v>0</v>
      </c>
      <c r="S183" s="145">
        <v>522069.14746821736</v>
      </c>
      <c r="T183" s="147"/>
      <c r="U183" s="145">
        <v>522069.14746821736</v>
      </c>
    </row>
    <row r="184" spans="1:21" ht="15" x14ac:dyDescent="0.25">
      <c r="A184" s="144" t="str">
        <f t="shared" si="2"/>
        <v>552 - King Edward VI CEVC Upper School</v>
      </c>
      <c r="B184" s="150">
        <v>552</v>
      </c>
      <c r="C184" s="150">
        <v>552</v>
      </c>
      <c r="D184" s="148">
        <v>0</v>
      </c>
      <c r="E184" s="147" t="s">
        <v>467</v>
      </c>
      <c r="F184" s="145">
        <v>5625132.8776186891</v>
      </c>
      <c r="G184" s="145">
        <v>0</v>
      </c>
      <c r="H184" s="145">
        <v>5625132.8776186891</v>
      </c>
      <c r="I184" s="145">
        <v>35663.830800000003</v>
      </c>
      <c r="J184" s="145">
        <v>5589469.0468186894</v>
      </c>
      <c r="K184" s="145">
        <v>0</v>
      </c>
      <c r="L184" s="147"/>
      <c r="M184" s="145"/>
      <c r="N184" s="145">
        <v>0</v>
      </c>
      <c r="O184" s="145"/>
      <c r="P184" s="145"/>
      <c r="Q184" s="145">
        <v>70000</v>
      </c>
      <c r="R184" s="145">
        <v>70000</v>
      </c>
      <c r="S184" s="145">
        <v>5659469.0468186894</v>
      </c>
      <c r="T184" s="145">
        <v>1469135.3333333335</v>
      </c>
      <c r="U184" s="145">
        <v>7128604.3801520225</v>
      </c>
    </row>
    <row r="185" spans="1:21" ht="15" x14ac:dyDescent="0.25">
      <c r="A185" s="144" t="str">
        <f t="shared" si="2"/>
        <v>553 - St Benedict's Catholic School</v>
      </c>
      <c r="B185" s="150">
        <v>553</v>
      </c>
      <c r="C185" s="150">
        <v>553</v>
      </c>
      <c r="D185" s="148">
        <v>0</v>
      </c>
      <c r="E185" s="147" t="s">
        <v>468</v>
      </c>
      <c r="F185" s="145">
        <v>3090539.7465756275</v>
      </c>
      <c r="G185" s="145">
        <v>0</v>
      </c>
      <c r="H185" s="145">
        <v>3090539.7465756275</v>
      </c>
      <c r="I185" s="145">
        <v>19938.9192</v>
      </c>
      <c r="J185" s="145">
        <v>3070600.8273756276</v>
      </c>
      <c r="K185" s="145">
        <v>0</v>
      </c>
      <c r="L185" s="147"/>
      <c r="M185" s="145"/>
      <c r="N185" s="145">
        <v>0</v>
      </c>
      <c r="O185" s="145"/>
      <c r="P185" s="145"/>
      <c r="Q185" s="145"/>
      <c r="R185" s="145">
        <v>0</v>
      </c>
      <c r="S185" s="145">
        <v>3070600.8273756276</v>
      </c>
      <c r="T185" s="145">
        <v>715578.33333333326</v>
      </c>
      <c r="U185" s="145">
        <v>3786179.1607089611</v>
      </c>
    </row>
    <row r="186" spans="1:21" ht="15" x14ac:dyDescent="0.25">
      <c r="A186" s="144" t="str">
        <f t="shared" si="2"/>
        <v>558 - Stowmarket High School</v>
      </c>
      <c r="B186" s="150">
        <v>558</v>
      </c>
      <c r="C186" s="150">
        <v>558</v>
      </c>
      <c r="D186" s="148">
        <v>0</v>
      </c>
      <c r="E186" s="147" t="s">
        <v>473</v>
      </c>
      <c r="F186" s="145">
        <v>3946728.1540734433</v>
      </c>
      <c r="G186" s="145">
        <v>0</v>
      </c>
      <c r="H186" s="145">
        <v>3946728.1540734433</v>
      </c>
      <c r="I186" s="145">
        <v>23633.06</v>
      </c>
      <c r="J186" s="145">
        <v>3923095.0940734432</v>
      </c>
      <c r="K186" s="145">
        <v>0</v>
      </c>
      <c r="L186" s="147"/>
      <c r="M186" s="145"/>
      <c r="N186" s="145">
        <v>0</v>
      </c>
      <c r="O186" s="145"/>
      <c r="P186" s="145"/>
      <c r="Q186" s="145"/>
      <c r="R186" s="145">
        <v>0</v>
      </c>
      <c r="S186" s="145">
        <v>3923095.0940734432</v>
      </c>
      <c r="T186" s="145">
        <v>762046.33333333326</v>
      </c>
      <c r="U186" s="145">
        <v>4685141.4274067767</v>
      </c>
    </row>
    <row r="187" spans="1:21" ht="15" x14ac:dyDescent="0.25">
      <c r="A187" s="144" t="str">
        <f t="shared" si="2"/>
        <v>560 - Thurston Community College</v>
      </c>
      <c r="B187" s="150">
        <v>560</v>
      </c>
      <c r="C187" s="150">
        <v>560</v>
      </c>
      <c r="D187" s="148">
        <v>0</v>
      </c>
      <c r="E187" s="147" t="s">
        <v>475</v>
      </c>
      <c r="F187" s="145">
        <v>7341966.7049149107</v>
      </c>
      <c r="G187" s="145">
        <v>0</v>
      </c>
      <c r="H187" s="145">
        <v>7341966.7049149107</v>
      </c>
      <c r="I187" s="145">
        <v>47689.760000000009</v>
      </c>
      <c r="J187" s="145">
        <v>7294276.9449149109</v>
      </c>
      <c r="K187" s="145">
        <v>0</v>
      </c>
      <c r="L187" s="147"/>
      <c r="M187" s="145"/>
      <c r="N187" s="145">
        <v>0</v>
      </c>
      <c r="O187" s="145"/>
      <c r="P187" s="145"/>
      <c r="Q187" s="145"/>
      <c r="R187" s="145">
        <v>0</v>
      </c>
      <c r="S187" s="145">
        <v>7294276.9449149109</v>
      </c>
      <c r="T187" s="145">
        <v>1177520</v>
      </c>
      <c r="U187" s="145">
        <v>8471796.9449149109</v>
      </c>
    </row>
    <row r="188" spans="1:21" ht="15" x14ac:dyDescent="0.25">
      <c r="A188" s="144" t="str">
        <f t="shared" si="2"/>
        <v>196 - Warren School</v>
      </c>
      <c r="B188" s="149">
        <v>196</v>
      </c>
      <c r="C188" s="149">
        <v>196</v>
      </c>
      <c r="D188" s="148">
        <v>0</v>
      </c>
      <c r="E188" s="147" t="s">
        <v>483</v>
      </c>
      <c r="F188" s="147"/>
      <c r="G188" s="145">
        <v>0</v>
      </c>
      <c r="H188" s="145">
        <v>0</v>
      </c>
      <c r="I188" s="145">
        <v>0</v>
      </c>
      <c r="J188" s="145">
        <v>0</v>
      </c>
      <c r="K188" s="145"/>
      <c r="L188" s="147"/>
      <c r="M188" s="145"/>
      <c r="N188" s="145">
        <v>0</v>
      </c>
      <c r="O188" s="145">
        <v>1000000</v>
      </c>
      <c r="P188" s="145"/>
      <c r="Q188" s="145"/>
      <c r="R188" s="145">
        <v>1000000</v>
      </c>
      <c r="S188" s="145">
        <v>1000000</v>
      </c>
      <c r="T188" s="147"/>
      <c r="U188" s="145">
        <v>1000000</v>
      </c>
    </row>
    <row r="189" spans="1:21" ht="15" x14ac:dyDescent="0.25">
      <c r="A189" s="144" t="str">
        <f t="shared" si="2"/>
        <v>396 - The Bridge School</v>
      </c>
      <c r="B189" s="149">
        <v>396</v>
      </c>
      <c r="C189" s="149">
        <v>396</v>
      </c>
      <c r="D189" s="148">
        <v>0</v>
      </c>
      <c r="E189" s="147" t="s">
        <v>485</v>
      </c>
      <c r="F189" s="147"/>
      <c r="G189" s="145">
        <v>0</v>
      </c>
      <c r="H189" s="145">
        <v>0</v>
      </c>
      <c r="I189" s="145">
        <v>0</v>
      </c>
      <c r="J189" s="145">
        <v>0</v>
      </c>
      <c r="K189" s="145"/>
      <c r="L189" s="147"/>
      <c r="M189" s="145"/>
      <c r="N189" s="145">
        <v>0</v>
      </c>
      <c r="O189" s="145">
        <v>1100000</v>
      </c>
      <c r="P189" s="145"/>
      <c r="Q189" s="145"/>
      <c r="R189" s="145">
        <v>1100000</v>
      </c>
      <c r="S189" s="145">
        <v>1100000</v>
      </c>
      <c r="T189" s="147"/>
      <c r="U189" s="145">
        <v>1100000</v>
      </c>
    </row>
    <row r="190" spans="1:21" ht="15" x14ac:dyDescent="0.25">
      <c r="A190" s="144" t="str">
        <f t="shared" si="2"/>
        <v>576 - Riverwalk School</v>
      </c>
      <c r="B190" s="149">
        <v>576</v>
      </c>
      <c r="C190" s="149">
        <v>576</v>
      </c>
      <c r="D190" s="148">
        <v>0</v>
      </c>
      <c r="E190" s="147" t="s">
        <v>487</v>
      </c>
      <c r="F190" s="147"/>
      <c r="G190" s="145">
        <v>0</v>
      </c>
      <c r="H190" s="145">
        <v>0</v>
      </c>
      <c r="I190" s="145">
        <v>0</v>
      </c>
      <c r="J190" s="145">
        <v>0</v>
      </c>
      <c r="K190" s="145"/>
      <c r="L190" s="147"/>
      <c r="M190" s="145"/>
      <c r="N190" s="145">
        <v>0</v>
      </c>
      <c r="O190" s="145">
        <v>1110000</v>
      </c>
      <c r="P190" s="145"/>
      <c r="Q190" s="145"/>
      <c r="R190" s="145">
        <v>1110000</v>
      </c>
      <c r="S190" s="145">
        <v>1110000</v>
      </c>
      <c r="T190" s="147"/>
      <c r="U190" s="145">
        <v>1110000</v>
      </c>
    </row>
    <row r="191" spans="1:21" ht="15" x14ac:dyDescent="0.25">
      <c r="A191" s="144" t="str">
        <f t="shared" si="2"/>
        <v>579 - Hillside Special School</v>
      </c>
      <c r="B191" s="149">
        <v>579</v>
      </c>
      <c r="C191" s="149">
        <v>579</v>
      </c>
      <c r="D191" s="148">
        <v>0</v>
      </c>
      <c r="E191" s="147" t="s">
        <v>488</v>
      </c>
      <c r="F191" s="147"/>
      <c r="G191" s="145">
        <v>0</v>
      </c>
      <c r="H191" s="145">
        <v>0</v>
      </c>
      <c r="I191" s="145">
        <v>0</v>
      </c>
      <c r="J191" s="145">
        <v>0</v>
      </c>
      <c r="K191" s="145"/>
      <c r="L191" s="147"/>
      <c r="M191" s="145"/>
      <c r="N191" s="145">
        <v>0</v>
      </c>
      <c r="O191" s="145">
        <v>680000</v>
      </c>
      <c r="P191" s="145"/>
      <c r="Q191" s="145"/>
      <c r="R191" s="145">
        <v>680000</v>
      </c>
      <c r="S191" s="145">
        <v>680000</v>
      </c>
      <c r="T191" s="147"/>
      <c r="U191" s="145">
        <v>680000</v>
      </c>
    </row>
    <row r="192" spans="1:21" ht="15" x14ac:dyDescent="0.25">
      <c r="A192" s="144" t="str">
        <f t="shared" si="2"/>
        <v>176 - Old Warren House Pupil Referral Unit</v>
      </c>
      <c r="B192" s="149">
        <v>176</v>
      </c>
      <c r="C192" s="149">
        <v>176</v>
      </c>
      <c r="D192" s="148">
        <v>0</v>
      </c>
      <c r="E192" s="147" t="s">
        <v>489</v>
      </c>
      <c r="F192" s="147"/>
      <c r="G192" s="145">
        <v>0</v>
      </c>
      <c r="H192" s="145">
        <v>0</v>
      </c>
      <c r="I192" s="145">
        <v>0</v>
      </c>
      <c r="J192" s="145">
        <v>0</v>
      </c>
      <c r="K192" s="145"/>
      <c r="L192" s="147"/>
      <c r="M192" s="145"/>
      <c r="N192" s="145">
        <v>0</v>
      </c>
      <c r="O192" s="145"/>
      <c r="P192" s="145">
        <v>240000</v>
      </c>
      <c r="Q192" s="145"/>
      <c r="R192" s="145">
        <v>240000</v>
      </c>
      <c r="S192" s="145">
        <v>240000</v>
      </c>
      <c r="T192" s="147"/>
      <c r="U192" s="145">
        <v>240000</v>
      </c>
    </row>
    <row r="193" spans="1:21" ht="15" x14ac:dyDescent="0.25">
      <c r="A193" s="144" t="str">
        <f t="shared" si="2"/>
        <v>187 - The Attic</v>
      </c>
      <c r="B193" s="149">
        <v>187</v>
      </c>
      <c r="C193" s="149">
        <v>187</v>
      </c>
      <c r="D193" s="148">
        <v>0</v>
      </c>
      <c r="E193" s="147" t="s">
        <v>519</v>
      </c>
      <c r="F193" s="147"/>
      <c r="G193" s="145">
        <v>0</v>
      </c>
      <c r="H193" s="145">
        <v>0</v>
      </c>
      <c r="I193" s="145">
        <v>0</v>
      </c>
      <c r="J193" s="145">
        <v>0</v>
      </c>
      <c r="K193" s="145"/>
      <c r="L193" s="147"/>
      <c r="M193" s="145"/>
      <c r="N193" s="145">
        <v>0</v>
      </c>
      <c r="O193" s="145"/>
      <c r="P193" s="145">
        <v>500000</v>
      </c>
      <c r="Q193" s="145"/>
      <c r="R193" s="145">
        <v>500000</v>
      </c>
      <c r="S193" s="145">
        <v>500000</v>
      </c>
      <c r="T193" s="147"/>
      <c r="U193" s="145">
        <v>500000</v>
      </c>
    </row>
    <row r="194" spans="1:21" ht="15" x14ac:dyDescent="0.25">
      <c r="A194" s="144" t="str">
        <f t="shared" si="2"/>
        <v>189 - First Base (Lowestoft) Pupil Referral Unit</v>
      </c>
      <c r="B194" s="149">
        <v>189</v>
      </c>
      <c r="C194" s="149">
        <v>189</v>
      </c>
      <c r="D194" s="148">
        <v>0</v>
      </c>
      <c r="E194" s="147" t="s">
        <v>491</v>
      </c>
      <c r="F194" s="147"/>
      <c r="G194" s="145">
        <v>0</v>
      </c>
      <c r="H194" s="145">
        <v>0</v>
      </c>
      <c r="I194" s="145">
        <v>0</v>
      </c>
      <c r="J194" s="145">
        <v>0</v>
      </c>
      <c r="K194" s="145"/>
      <c r="L194" s="147"/>
      <c r="M194" s="145"/>
      <c r="N194" s="145">
        <v>0</v>
      </c>
      <c r="O194" s="145"/>
      <c r="P194" s="145">
        <v>120000</v>
      </c>
      <c r="Q194" s="145"/>
      <c r="R194" s="145">
        <v>120000</v>
      </c>
      <c r="S194" s="145">
        <v>120000</v>
      </c>
      <c r="T194" s="147"/>
      <c r="U194" s="145">
        <v>120000</v>
      </c>
    </row>
    <row r="195" spans="1:21" ht="15" x14ac:dyDescent="0.25">
      <c r="A195" s="144" t="str">
        <f t="shared" ref="A195:A205" si="3">CONCATENATE(B195," - ",E195)</f>
        <v>190 - Harbour Pupil Referral Unit</v>
      </c>
      <c r="B195" s="149">
        <v>190</v>
      </c>
      <c r="C195" s="149">
        <v>190</v>
      </c>
      <c r="D195" s="148">
        <v>0</v>
      </c>
      <c r="E195" s="147" t="s">
        <v>492</v>
      </c>
      <c r="F195" s="147"/>
      <c r="G195" s="145">
        <v>0</v>
      </c>
      <c r="H195" s="145">
        <v>0</v>
      </c>
      <c r="I195" s="145">
        <v>0</v>
      </c>
      <c r="J195" s="145">
        <v>0</v>
      </c>
      <c r="K195" s="145"/>
      <c r="L195" s="147"/>
      <c r="M195" s="145"/>
      <c r="N195" s="145">
        <v>0</v>
      </c>
      <c r="O195" s="145"/>
      <c r="P195" s="145">
        <v>240000</v>
      </c>
      <c r="Q195" s="145"/>
      <c r="R195" s="145">
        <v>240000</v>
      </c>
      <c r="S195" s="145">
        <v>240000</v>
      </c>
      <c r="T195" s="147"/>
      <c r="U195" s="145">
        <v>240000</v>
      </c>
    </row>
    <row r="196" spans="1:21" ht="15" x14ac:dyDescent="0.25">
      <c r="A196" s="144" t="str">
        <f t="shared" si="3"/>
        <v>351 - Alderwood Pupil Referral Unit</v>
      </c>
      <c r="B196" s="149">
        <v>351</v>
      </c>
      <c r="C196" s="149">
        <v>351</v>
      </c>
      <c r="D196" s="148">
        <v>0</v>
      </c>
      <c r="E196" s="147" t="s">
        <v>493</v>
      </c>
      <c r="F196" s="147"/>
      <c r="G196" s="145">
        <v>0</v>
      </c>
      <c r="H196" s="145">
        <v>0</v>
      </c>
      <c r="I196" s="145">
        <v>0</v>
      </c>
      <c r="J196" s="145">
        <v>0</v>
      </c>
      <c r="K196" s="145"/>
      <c r="L196" s="147"/>
      <c r="M196" s="145"/>
      <c r="N196" s="145">
        <v>0</v>
      </c>
      <c r="O196" s="145"/>
      <c r="P196" s="145">
        <v>240000</v>
      </c>
      <c r="Q196" s="145"/>
      <c r="R196" s="145">
        <v>240000</v>
      </c>
      <c r="S196" s="145">
        <v>240000</v>
      </c>
      <c r="T196" s="147"/>
      <c r="U196" s="145">
        <v>240000</v>
      </c>
    </row>
    <row r="197" spans="1:21" ht="15" x14ac:dyDescent="0.25">
      <c r="A197" s="144" t="str">
        <f t="shared" si="3"/>
        <v>352 - First Base (Ipswich) Pupil Referral Unit</v>
      </c>
      <c r="B197" s="149">
        <v>352</v>
      </c>
      <c r="C197" s="149">
        <v>352</v>
      </c>
      <c r="D197" s="148">
        <v>0</v>
      </c>
      <c r="E197" s="147" t="s">
        <v>494</v>
      </c>
      <c r="F197" s="147"/>
      <c r="G197" s="145">
        <v>0</v>
      </c>
      <c r="H197" s="145">
        <v>0</v>
      </c>
      <c r="I197" s="145">
        <v>0</v>
      </c>
      <c r="J197" s="145">
        <v>0</v>
      </c>
      <c r="K197" s="145"/>
      <c r="L197" s="147"/>
      <c r="M197" s="145"/>
      <c r="N197" s="145">
        <v>0</v>
      </c>
      <c r="O197" s="145"/>
      <c r="P197" s="145">
        <v>120000</v>
      </c>
      <c r="Q197" s="145"/>
      <c r="R197" s="145">
        <v>120000</v>
      </c>
      <c r="S197" s="145">
        <v>120000</v>
      </c>
      <c r="T197" s="147"/>
      <c r="U197" s="145">
        <v>120000</v>
      </c>
    </row>
    <row r="198" spans="1:21" ht="15" x14ac:dyDescent="0.25">
      <c r="A198" s="144" t="str">
        <f t="shared" si="3"/>
        <v>353 - St Christopher's Pupil Referral Unit</v>
      </c>
      <c r="B198" s="149">
        <v>353</v>
      </c>
      <c r="C198" s="149">
        <v>353</v>
      </c>
      <c r="D198" s="148">
        <v>0</v>
      </c>
      <c r="E198" s="147" t="s">
        <v>495</v>
      </c>
      <c r="F198" s="147"/>
      <c r="G198" s="145">
        <v>0</v>
      </c>
      <c r="H198" s="145">
        <v>0</v>
      </c>
      <c r="I198" s="145">
        <v>0</v>
      </c>
      <c r="J198" s="145">
        <v>0</v>
      </c>
      <c r="K198" s="145"/>
      <c r="L198" s="147"/>
      <c r="M198" s="145"/>
      <c r="N198" s="145">
        <v>0</v>
      </c>
      <c r="O198" s="145"/>
      <c r="P198" s="145">
        <v>200000</v>
      </c>
      <c r="Q198" s="145"/>
      <c r="R198" s="145">
        <v>200000</v>
      </c>
      <c r="S198" s="145">
        <v>200000</v>
      </c>
      <c r="T198" s="147"/>
      <c r="U198" s="145">
        <v>200000</v>
      </c>
    </row>
    <row r="199" spans="1:21" ht="15" x14ac:dyDescent="0.25">
      <c r="A199" s="144" t="str">
        <f t="shared" si="3"/>
        <v>577 - Hampden House Pupil Referral Unit</v>
      </c>
      <c r="B199" s="149">
        <v>577</v>
      </c>
      <c r="C199" s="149">
        <v>577</v>
      </c>
      <c r="D199" s="148">
        <v>0</v>
      </c>
      <c r="E199" s="147" t="s">
        <v>498</v>
      </c>
      <c r="F199" s="147"/>
      <c r="G199" s="145">
        <v>0</v>
      </c>
      <c r="H199" s="145">
        <v>0</v>
      </c>
      <c r="I199" s="145">
        <v>0</v>
      </c>
      <c r="J199" s="145">
        <v>0</v>
      </c>
      <c r="K199" s="145"/>
      <c r="L199" s="147"/>
      <c r="M199" s="145"/>
      <c r="N199" s="145">
        <v>0</v>
      </c>
      <c r="O199" s="145"/>
      <c r="P199" s="145">
        <v>240000</v>
      </c>
      <c r="Q199" s="145"/>
      <c r="R199" s="145">
        <v>240000</v>
      </c>
      <c r="S199" s="145">
        <v>240000</v>
      </c>
      <c r="T199" s="147"/>
      <c r="U199" s="145">
        <v>240000</v>
      </c>
    </row>
    <row r="200" spans="1:21" ht="15" x14ac:dyDescent="0.25">
      <c r="A200" s="144" t="str">
        <f t="shared" si="3"/>
        <v>580 - The Albany Centre Pupil Referral Unit</v>
      </c>
      <c r="B200" s="149">
        <v>580</v>
      </c>
      <c r="C200" s="149">
        <v>580</v>
      </c>
      <c r="D200" s="148">
        <v>0</v>
      </c>
      <c r="E200" s="147" t="s">
        <v>499</v>
      </c>
      <c r="F200" s="147"/>
      <c r="G200" s="145">
        <v>0</v>
      </c>
      <c r="H200" s="145">
        <v>0</v>
      </c>
      <c r="I200" s="145">
        <v>0</v>
      </c>
      <c r="J200" s="145">
        <v>0</v>
      </c>
      <c r="K200" s="145"/>
      <c r="L200" s="147"/>
      <c r="M200" s="145"/>
      <c r="N200" s="145">
        <v>0</v>
      </c>
      <c r="O200" s="145"/>
      <c r="P200" s="145">
        <v>320000</v>
      </c>
      <c r="Q200" s="145"/>
      <c r="R200" s="145">
        <v>320000</v>
      </c>
      <c r="S200" s="145">
        <v>320000</v>
      </c>
      <c r="T200" s="147"/>
      <c r="U200" s="145">
        <v>320000</v>
      </c>
    </row>
    <row r="201" spans="1:21" ht="15" x14ac:dyDescent="0.25">
      <c r="A201" s="144" t="str">
        <f t="shared" si="3"/>
        <v>584 - The Kingsfield Centre Pupil Referral Unit</v>
      </c>
      <c r="B201" s="149">
        <v>584</v>
      </c>
      <c r="C201" s="149">
        <v>584</v>
      </c>
      <c r="D201" s="148">
        <v>0</v>
      </c>
      <c r="E201" s="147" t="s">
        <v>500</v>
      </c>
      <c r="F201" s="147"/>
      <c r="G201" s="145">
        <v>0</v>
      </c>
      <c r="H201" s="145">
        <v>0</v>
      </c>
      <c r="I201" s="145">
        <v>0</v>
      </c>
      <c r="J201" s="145">
        <v>0</v>
      </c>
      <c r="K201" s="145"/>
      <c r="L201" s="147"/>
      <c r="M201" s="145"/>
      <c r="N201" s="145">
        <v>0</v>
      </c>
      <c r="O201" s="145"/>
      <c r="P201" s="145">
        <v>600000</v>
      </c>
      <c r="Q201" s="145"/>
      <c r="R201" s="145">
        <v>600000</v>
      </c>
      <c r="S201" s="145">
        <v>600000</v>
      </c>
      <c r="T201" s="147"/>
      <c r="U201" s="145">
        <v>600000</v>
      </c>
    </row>
    <row r="202" spans="1:21" ht="15" x14ac:dyDescent="0.25">
      <c r="A202" s="144" t="str">
        <f t="shared" si="3"/>
        <v>597 - First Base (BSE) Pupil Referral Unit</v>
      </c>
      <c r="B202" s="149">
        <v>597</v>
      </c>
      <c r="C202" s="149">
        <v>597</v>
      </c>
      <c r="D202" s="148">
        <v>0</v>
      </c>
      <c r="E202" s="147" t="s">
        <v>501</v>
      </c>
      <c r="F202" s="147"/>
      <c r="G202" s="145">
        <v>0</v>
      </c>
      <c r="H202" s="145">
        <v>0</v>
      </c>
      <c r="I202" s="145">
        <v>0</v>
      </c>
      <c r="J202" s="145">
        <v>0</v>
      </c>
      <c r="K202" s="145"/>
      <c r="L202" s="147"/>
      <c r="M202" s="145"/>
      <c r="N202" s="145">
        <v>0</v>
      </c>
      <c r="O202" s="145"/>
      <c r="P202" s="145">
        <v>120000</v>
      </c>
      <c r="Q202" s="145"/>
      <c r="R202" s="145">
        <v>120000</v>
      </c>
      <c r="S202" s="145">
        <v>120000</v>
      </c>
      <c r="T202" s="147"/>
      <c r="U202" s="145">
        <v>120000</v>
      </c>
    </row>
    <row r="203" spans="1:21" ht="15" x14ac:dyDescent="0.25">
      <c r="A203" s="144" t="str">
        <f t="shared" si="3"/>
        <v>598 - Mill Meadow Pupil Referral Unit</v>
      </c>
      <c r="B203" s="149">
        <v>598</v>
      </c>
      <c r="C203" s="149">
        <v>598</v>
      </c>
      <c r="D203" s="148">
        <v>0</v>
      </c>
      <c r="E203" s="147" t="s">
        <v>502</v>
      </c>
      <c r="F203" s="147"/>
      <c r="G203" s="145">
        <v>0</v>
      </c>
      <c r="H203" s="145">
        <v>0</v>
      </c>
      <c r="I203" s="145">
        <v>0</v>
      </c>
      <c r="J203" s="145">
        <v>0</v>
      </c>
      <c r="K203" s="145"/>
      <c r="L203" s="147"/>
      <c r="M203" s="145"/>
      <c r="N203" s="145">
        <v>0</v>
      </c>
      <c r="O203" s="145"/>
      <c r="P203" s="145">
        <v>150000</v>
      </c>
      <c r="Q203" s="145"/>
      <c r="R203" s="145">
        <v>150000</v>
      </c>
      <c r="S203" s="145">
        <v>150000</v>
      </c>
      <c r="T203" s="147"/>
      <c r="U203" s="145">
        <v>150000</v>
      </c>
    </row>
    <row r="204" spans="1:21" ht="15" x14ac:dyDescent="0.25">
      <c r="A204" s="144" t="str">
        <f t="shared" si="3"/>
        <v>266 - Highfield Nursery School</v>
      </c>
      <c r="B204" s="149">
        <v>266</v>
      </c>
      <c r="C204" s="149">
        <v>266</v>
      </c>
      <c r="D204" s="148">
        <v>0</v>
      </c>
      <c r="E204" s="147" t="s">
        <v>503</v>
      </c>
      <c r="F204" s="145"/>
      <c r="G204" s="145">
        <v>0</v>
      </c>
      <c r="H204" s="145">
        <v>0</v>
      </c>
      <c r="I204" s="145">
        <v>0</v>
      </c>
      <c r="J204" s="145">
        <v>0</v>
      </c>
      <c r="K204" s="145">
        <v>203011.20000000001</v>
      </c>
      <c r="L204" s="147"/>
      <c r="M204" s="145">
        <v>121980</v>
      </c>
      <c r="N204" s="145">
        <v>324991.2</v>
      </c>
      <c r="O204" s="145"/>
      <c r="P204" s="145"/>
      <c r="Q204" s="145"/>
      <c r="R204" s="145">
        <v>0</v>
      </c>
      <c r="S204" s="145">
        <v>324991.2</v>
      </c>
      <c r="T204" s="147"/>
      <c r="U204" s="145">
        <v>324991.2</v>
      </c>
    </row>
    <row r="205" spans="1:21" ht="15" x14ac:dyDescent="0.25">
      <c r="A205" s="144" t="str">
        <f t="shared" si="3"/>
        <v xml:space="preserve"> - Adjustment to balance De-Delegation</v>
      </c>
      <c r="C205" s="149"/>
      <c r="D205" s="148"/>
      <c r="E205" s="147" t="s">
        <v>518</v>
      </c>
      <c r="F205" s="145"/>
      <c r="G205" s="145"/>
      <c r="H205" s="145">
        <v>0</v>
      </c>
      <c r="I205" s="145">
        <v>1.3035989832133055E-3</v>
      </c>
      <c r="J205" s="145"/>
      <c r="K205" s="145"/>
      <c r="L205" s="147"/>
      <c r="M205" s="145"/>
      <c r="N205" s="145"/>
      <c r="O205" s="145"/>
      <c r="P205" s="145"/>
      <c r="Q205" s="145"/>
      <c r="R205" s="145"/>
      <c r="S205" s="145"/>
      <c r="T205" s="147"/>
      <c r="U205" s="145"/>
    </row>
    <row r="206" spans="1:21" ht="15" x14ac:dyDescent="0.25">
      <c r="C206" s="149"/>
      <c r="D206" s="148"/>
      <c r="E206" s="147"/>
      <c r="F206" s="147"/>
      <c r="G206" s="147"/>
      <c r="H206" s="147"/>
      <c r="I206" s="147"/>
      <c r="J206" s="147"/>
      <c r="K206" s="147"/>
      <c r="L206" s="147"/>
      <c r="M206" s="147"/>
      <c r="N206" s="147"/>
      <c r="O206" s="145"/>
      <c r="P206" s="145"/>
      <c r="Q206" s="145"/>
      <c r="R206" s="147"/>
      <c r="S206" s="147"/>
      <c r="T206" s="147"/>
      <c r="U206" s="147"/>
    </row>
    <row r="207" spans="1:21" ht="15" x14ac:dyDescent="0.25">
      <c r="C207" s="149"/>
      <c r="D207" s="148">
        <v>0</v>
      </c>
      <c r="E207" s="147" t="s">
        <v>517</v>
      </c>
      <c r="F207" s="145">
        <v>173887587.34872416</v>
      </c>
      <c r="G207" s="145">
        <v>-238281.50136377529</v>
      </c>
      <c r="H207" s="146">
        <v>173649305.84736031</v>
      </c>
      <c r="I207" s="145">
        <v>1313167.8029035991</v>
      </c>
      <c r="J207" s="145">
        <v>172336138.04576027</v>
      </c>
      <c r="K207" s="145">
        <v>3483054.0000000014</v>
      </c>
      <c r="L207" s="145">
        <v>0</v>
      </c>
      <c r="M207" s="145">
        <v>121980</v>
      </c>
      <c r="N207" s="145">
        <v>3605034.0000000014</v>
      </c>
      <c r="O207" s="145">
        <v>3890000</v>
      </c>
      <c r="P207" s="145">
        <v>3090000</v>
      </c>
      <c r="Q207" s="145">
        <v>999200</v>
      </c>
      <c r="R207" s="145">
        <v>7979200</v>
      </c>
      <c r="S207" s="145"/>
      <c r="T207" s="145">
        <v>6354043.333333333</v>
      </c>
      <c r="U207" s="145">
        <v>190274415.37909365</v>
      </c>
    </row>
  </sheetData>
  <autoFilter ref="A3:U205" xr:uid="{00000000-0009-0000-0000-000005000000}"/>
  <mergeCells count="1">
    <mergeCell ref="C2:U2"/>
  </mergeCells>
  <conditionalFormatting sqref="D205">
    <cfRule type="colorScale" priority="1">
      <colorScale>
        <cfvo type="min"/>
        <cfvo type="max"/>
        <color rgb="FFFCFCFF"/>
        <color rgb="FFF8696B"/>
      </colorScale>
    </cfRule>
  </conditionalFormatting>
  <conditionalFormatting sqref="D5:D204">
    <cfRule type="colorScale" priority="87">
      <colorScale>
        <cfvo type="min"/>
        <cfvo type="max"/>
        <color rgb="FFFCFCFF"/>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tabColor rgb="FF0066CC"/>
  </sheetPr>
  <dimension ref="A1:BK661"/>
  <sheetViews>
    <sheetView view="pageBreakPreview" topLeftCell="B1" zoomScale="60" zoomScaleNormal="80" workbookViewId="0">
      <pane xSplit="4" ySplit="5" topLeftCell="AF150" activePane="bottomRight" state="frozenSplit"/>
      <selection activeCell="A182" sqref="A182"/>
      <selection pane="topRight" activeCell="A182" sqref="A182"/>
      <selection pane="bottomLeft" activeCell="A182" sqref="A182"/>
      <selection pane="bottomRight" activeCell="BA180" sqref="BA180"/>
    </sheetView>
  </sheetViews>
  <sheetFormatPr defaultRowHeight="15" x14ac:dyDescent="0.25"/>
  <cols>
    <col min="1" max="1" width="7.83203125" style="169" bestFit="1" customWidth="1"/>
    <col min="2" max="2" width="9.33203125" style="169" customWidth="1"/>
    <col min="3" max="4" width="16.6640625" style="168" customWidth="1"/>
    <col min="5" max="5" width="35.83203125" style="167" customWidth="1"/>
    <col min="6" max="6" width="16.6640625" style="166" customWidth="1"/>
    <col min="7" max="8" width="22.33203125" style="166" bestFit="1" customWidth="1"/>
    <col min="9" max="11" width="16.6640625" style="166" customWidth="1"/>
    <col min="12" max="32" width="16.6640625" style="164" customWidth="1"/>
    <col min="33" max="35" width="16.6640625" style="165" customWidth="1"/>
    <col min="36" max="36" width="24.1640625" style="165" customWidth="1"/>
    <col min="37" max="37" width="18.5" style="165" customWidth="1"/>
    <col min="38" max="41" width="16.6640625" style="165" customWidth="1"/>
    <col min="42" max="45" width="16.6640625" style="164" customWidth="1"/>
    <col min="46" max="46" width="16.6640625" style="163" customWidth="1"/>
    <col min="47" max="51" width="16.6640625" style="161" customWidth="1"/>
    <col min="52" max="53" width="16.6640625" style="162" customWidth="1"/>
    <col min="54" max="56" width="16.6640625" style="161" customWidth="1"/>
    <col min="57" max="57" width="16.6640625" style="162" customWidth="1"/>
    <col min="58" max="58" width="16.6640625" style="161" customWidth="1"/>
    <col min="59" max="63" width="23.6640625" style="161" customWidth="1"/>
    <col min="64" max="16384" width="9.33203125" style="144"/>
  </cols>
  <sheetData>
    <row r="1" spans="1:63" x14ac:dyDescent="0.25">
      <c r="A1" s="169" t="s">
        <v>784</v>
      </c>
      <c r="C1" s="167"/>
      <c r="D1" s="167"/>
      <c r="F1" s="193"/>
      <c r="G1" s="193"/>
      <c r="H1" s="193"/>
      <c r="I1" s="193"/>
      <c r="J1" s="193"/>
      <c r="K1" s="193"/>
      <c r="L1" s="188"/>
      <c r="M1" s="188"/>
      <c r="N1" s="188"/>
      <c r="O1" s="188"/>
      <c r="P1" s="188"/>
      <c r="Q1" s="188"/>
      <c r="R1" s="188"/>
      <c r="S1" s="188"/>
      <c r="T1" s="188"/>
      <c r="U1" s="188"/>
      <c r="V1" s="188"/>
      <c r="W1" s="188"/>
      <c r="X1" s="188"/>
      <c r="Y1" s="188"/>
      <c r="Z1" s="188"/>
      <c r="AA1" s="188"/>
      <c r="AB1" s="188"/>
      <c r="AC1" s="188"/>
      <c r="AD1" s="188"/>
      <c r="AE1" s="188"/>
      <c r="AF1" s="195"/>
      <c r="AG1" s="188"/>
      <c r="AH1" s="189"/>
      <c r="AI1" s="189"/>
      <c r="AJ1" s="189"/>
      <c r="AK1" s="189"/>
      <c r="AL1" s="189"/>
      <c r="AM1" s="189"/>
      <c r="AN1" s="189"/>
      <c r="AO1" s="189"/>
      <c r="AP1" s="188"/>
      <c r="AQ1" s="188"/>
      <c r="AR1" s="188"/>
      <c r="AS1" s="188"/>
      <c r="AT1" s="194"/>
      <c r="AW1" s="186"/>
      <c r="AX1" s="186"/>
      <c r="AY1" s="186"/>
      <c r="BB1" s="186"/>
      <c r="BC1" s="186"/>
      <c r="BD1" s="186"/>
      <c r="BF1" s="186"/>
      <c r="BG1" s="186"/>
      <c r="BH1" s="186"/>
      <c r="BI1" s="186"/>
      <c r="BJ1" s="186"/>
      <c r="BK1" s="186"/>
    </row>
    <row r="2" spans="1:63" x14ac:dyDescent="0.25">
      <c r="C2" s="167"/>
      <c r="D2" s="167"/>
      <c r="F2" s="193"/>
      <c r="G2" s="193"/>
      <c r="H2" s="193"/>
      <c r="I2" s="193"/>
      <c r="J2" s="193"/>
      <c r="K2" s="193"/>
      <c r="L2" s="188"/>
      <c r="M2" s="188"/>
      <c r="N2" s="188"/>
      <c r="O2" s="188"/>
      <c r="P2" s="192"/>
      <c r="Q2" s="188"/>
      <c r="R2" s="188"/>
      <c r="S2" s="188"/>
      <c r="T2" s="188"/>
      <c r="U2" s="188"/>
      <c r="V2" s="188"/>
      <c r="W2" s="188"/>
      <c r="X2" s="188"/>
      <c r="Y2" s="188"/>
      <c r="Z2" s="188"/>
      <c r="AA2" s="188"/>
      <c r="AB2" s="188"/>
      <c r="AC2" s="188"/>
      <c r="AD2" s="191"/>
      <c r="AE2" s="188"/>
      <c r="AF2" s="188"/>
      <c r="AG2" s="190"/>
      <c r="AH2" s="189"/>
      <c r="AI2" s="189"/>
      <c r="AJ2" s="189"/>
      <c r="AK2" s="189"/>
      <c r="AL2" s="189"/>
      <c r="AM2" s="189"/>
      <c r="AN2" s="189"/>
      <c r="AO2" s="189"/>
      <c r="AP2" s="188"/>
      <c r="AQ2" s="188"/>
      <c r="AR2" s="188"/>
      <c r="AS2" s="188"/>
      <c r="AT2" s="187"/>
      <c r="AW2" s="186"/>
      <c r="AX2" s="186"/>
      <c r="AY2" s="186"/>
      <c r="BB2" s="186"/>
      <c r="BC2" s="186"/>
      <c r="BD2" s="186"/>
      <c r="BF2" s="186"/>
      <c r="BG2" s="186"/>
      <c r="BH2" s="186"/>
      <c r="BI2" s="186"/>
      <c r="BJ2" s="186"/>
      <c r="BK2" s="186"/>
    </row>
    <row r="3" spans="1:63" x14ac:dyDescent="0.25">
      <c r="C3" s="167">
        <v>2</v>
      </c>
      <c r="D3" s="167">
        <v>3</v>
      </c>
      <c r="E3" s="167">
        <v>4</v>
      </c>
      <c r="F3" s="167">
        <v>5</v>
      </c>
      <c r="G3" s="167">
        <v>6</v>
      </c>
      <c r="H3" s="167">
        <v>7</v>
      </c>
      <c r="I3" s="167">
        <v>8</v>
      </c>
      <c r="J3" s="167">
        <v>9</v>
      </c>
      <c r="K3" s="167">
        <v>10</v>
      </c>
      <c r="L3" s="167">
        <v>11</v>
      </c>
      <c r="M3" s="167">
        <v>12</v>
      </c>
      <c r="N3" s="167">
        <v>13</v>
      </c>
      <c r="O3" s="167">
        <v>14</v>
      </c>
      <c r="P3" s="167">
        <v>15</v>
      </c>
      <c r="Q3" s="167">
        <v>16</v>
      </c>
      <c r="R3" s="167">
        <v>17</v>
      </c>
      <c r="S3" s="167">
        <v>18</v>
      </c>
      <c r="T3" s="167">
        <v>19</v>
      </c>
      <c r="U3" s="167">
        <v>20</v>
      </c>
      <c r="V3" s="167">
        <v>21</v>
      </c>
      <c r="W3" s="167">
        <v>22</v>
      </c>
      <c r="X3" s="167">
        <v>23</v>
      </c>
      <c r="Y3" s="167">
        <v>24</v>
      </c>
      <c r="Z3" s="167">
        <v>25</v>
      </c>
      <c r="AA3" s="167">
        <v>26</v>
      </c>
      <c r="AB3" s="167">
        <v>27</v>
      </c>
      <c r="AC3" s="167">
        <v>28</v>
      </c>
      <c r="AD3" s="167">
        <v>29</v>
      </c>
      <c r="AE3" s="167">
        <v>30</v>
      </c>
      <c r="AF3" s="167">
        <v>31</v>
      </c>
      <c r="AG3" s="167">
        <v>32</v>
      </c>
      <c r="AH3" s="167">
        <v>33</v>
      </c>
      <c r="AI3" s="167">
        <v>34</v>
      </c>
      <c r="AJ3" s="167">
        <v>35</v>
      </c>
      <c r="AK3" s="167">
        <v>36</v>
      </c>
      <c r="AL3" s="167">
        <v>37</v>
      </c>
      <c r="AM3" s="167">
        <v>38</v>
      </c>
      <c r="AN3" s="167">
        <v>39</v>
      </c>
      <c r="AO3" s="167">
        <v>40</v>
      </c>
      <c r="AP3" s="167">
        <v>41</v>
      </c>
      <c r="AQ3" s="167">
        <v>42</v>
      </c>
      <c r="AR3" s="167">
        <v>43</v>
      </c>
      <c r="AS3" s="167">
        <v>44</v>
      </c>
      <c r="AT3" s="167">
        <v>45</v>
      </c>
      <c r="AU3" s="167">
        <v>46</v>
      </c>
      <c r="AV3" s="167">
        <v>47</v>
      </c>
      <c r="AW3" s="167">
        <v>48</v>
      </c>
      <c r="AX3" s="167">
        <v>49</v>
      </c>
      <c r="AY3" s="167">
        <v>50</v>
      </c>
      <c r="AZ3" s="167">
        <v>51</v>
      </c>
      <c r="BA3" s="167">
        <v>52</v>
      </c>
      <c r="BB3" s="167">
        <v>53</v>
      </c>
      <c r="BC3" s="167">
        <v>54</v>
      </c>
      <c r="BD3" s="167">
        <v>55</v>
      </c>
      <c r="BE3" s="167">
        <v>56</v>
      </c>
      <c r="BF3" s="167">
        <v>57</v>
      </c>
      <c r="BG3" s="167">
        <v>58</v>
      </c>
      <c r="BH3" s="167">
        <v>59</v>
      </c>
      <c r="BI3" s="167">
        <v>60</v>
      </c>
      <c r="BJ3" s="167">
        <v>61</v>
      </c>
      <c r="BK3" s="167">
        <v>62</v>
      </c>
    </row>
    <row r="4" spans="1:63" ht="120" x14ac:dyDescent="0.2">
      <c r="A4" s="185" t="s">
        <v>783</v>
      </c>
      <c r="B4" s="184" t="s">
        <v>61</v>
      </c>
      <c r="C4" s="184" t="s">
        <v>782</v>
      </c>
      <c r="D4" s="184" t="s">
        <v>781</v>
      </c>
      <c r="E4" s="184" t="s">
        <v>780</v>
      </c>
      <c r="F4" s="182" t="s">
        <v>779</v>
      </c>
      <c r="G4" s="182" t="s">
        <v>778</v>
      </c>
      <c r="H4" s="182" t="s">
        <v>777</v>
      </c>
      <c r="I4" s="182" t="s">
        <v>776</v>
      </c>
      <c r="J4" s="182" t="s">
        <v>775</v>
      </c>
      <c r="K4" s="182" t="s">
        <v>774</v>
      </c>
      <c r="L4" s="182" t="s">
        <v>773</v>
      </c>
      <c r="M4" s="182" t="s">
        <v>772</v>
      </c>
      <c r="N4" s="182" t="s">
        <v>771</v>
      </c>
      <c r="O4" s="182" t="s">
        <v>770</v>
      </c>
      <c r="P4" s="182" t="s">
        <v>769</v>
      </c>
      <c r="Q4" s="182" t="s">
        <v>768</v>
      </c>
      <c r="R4" s="182" t="s">
        <v>767</v>
      </c>
      <c r="S4" s="182" t="s">
        <v>766</v>
      </c>
      <c r="T4" s="182" t="s">
        <v>765</v>
      </c>
      <c r="U4" s="182" t="s">
        <v>764</v>
      </c>
      <c r="V4" s="182" t="s">
        <v>763</v>
      </c>
      <c r="W4" s="182" t="s">
        <v>762</v>
      </c>
      <c r="X4" s="182" t="s">
        <v>761</v>
      </c>
      <c r="Y4" s="182" t="s">
        <v>3</v>
      </c>
      <c r="Z4" s="182" t="s">
        <v>760</v>
      </c>
      <c r="AA4" s="182" t="s">
        <v>759</v>
      </c>
      <c r="AB4" s="182" t="s">
        <v>758</v>
      </c>
      <c r="AC4" s="182" t="s">
        <v>757</v>
      </c>
      <c r="AD4" s="182" t="s">
        <v>6</v>
      </c>
      <c r="AE4" s="182" t="s">
        <v>756</v>
      </c>
      <c r="AF4" s="182" t="s">
        <v>80</v>
      </c>
      <c r="AG4" s="182" t="s">
        <v>755</v>
      </c>
      <c r="AH4" s="182" t="s">
        <v>8</v>
      </c>
      <c r="AI4" s="182" t="s">
        <v>9</v>
      </c>
      <c r="AJ4" s="182" t="s">
        <v>754</v>
      </c>
      <c r="AK4" s="182" t="s">
        <v>753</v>
      </c>
      <c r="AL4" s="182" t="s">
        <v>752</v>
      </c>
      <c r="AM4" s="182" t="s">
        <v>751</v>
      </c>
      <c r="AN4" s="182" t="s">
        <v>750</v>
      </c>
      <c r="AO4" s="182" t="s">
        <v>749</v>
      </c>
      <c r="AP4" s="182" t="s">
        <v>748</v>
      </c>
      <c r="AQ4" s="182" t="s">
        <v>747</v>
      </c>
      <c r="AR4" s="183" t="s">
        <v>746</v>
      </c>
      <c r="AS4" s="182" t="s">
        <v>102</v>
      </c>
      <c r="AT4" s="182" t="s">
        <v>745</v>
      </c>
      <c r="AU4" s="180" t="s">
        <v>744</v>
      </c>
      <c r="AV4" s="180" t="s">
        <v>743</v>
      </c>
      <c r="AW4" s="180" t="s">
        <v>742</v>
      </c>
      <c r="AX4" s="180" t="s">
        <v>741</v>
      </c>
      <c r="AY4" s="180" t="s">
        <v>740</v>
      </c>
      <c r="AZ4" s="181" t="s">
        <v>739</v>
      </c>
      <c r="BA4" s="181" t="s">
        <v>738</v>
      </c>
      <c r="BB4" s="180" t="s">
        <v>737</v>
      </c>
      <c r="BC4" s="180" t="s">
        <v>736</v>
      </c>
      <c r="BD4" s="180" t="s">
        <v>735</v>
      </c>
      <c r="BE4" s="181" t="s">
        <v>734</v>
      </c>
      <c r="BF4" s="180" t="s">
        <v>733</v>
      </c>
      <c r="BG4" s="180" t="s">
        <v>732</v>
      </c>
      <c r="BH4" s="180" t="s">
        <v>731</v>
      </c>
      <c r="BI4" s="180" t="s">
        <v>730</v>
      </c>
      <c r="BJ4" s="180" t="s">
        <v>729</v>
      </c>
      <c r="BK4" s="180" t="s">
        <v>728</v>
      </c>
    </row>
    <row r="5" spans="1:63" x14ac:dyDescent="0.25">
      <c r="C5" s="580" t="s">
        <v>52</v>
      </c>
      <c r="D5" s="581"/>
      <c r="E5" s="582"/>
      <c r="F5" s="178">
        <v>150608774</v>
      </c>
      <c r="G5" s="178">
        <v>86393190</v>
      </c>
      <c r="H5" s="178">
        <v>58894726</v>
      </c>
      <c r="I5" s="178">
        <v>2879435.9835886476</v>
      </c>
      <c r="J5" s="178">
        <v>3346569.5993117671</v>
      </c>
      <c r="K5" s="178">
        <v>706573.86295832344</v>
      </c>
      <c r="L5" s="178">
        <v>1434323.9476902087</v>
      </c>
      <c r="M5" s="178">
        <v>3702716.0934226676</v>
      </c>
      <c r="N5" s="178">
        <v>2574331.8558595665</v>
      </c>
      <c r="O5" s="178">
        <v>2268198.4799623275</v>
      </c>
      <c r="P5" s="178">
        <v>555496.05905145768</v>
      </c>
      <c r="Q5" s="178">
        <v>419492.37930340099</v>
      </c>
      <c r="R5" s="178">
        <v>831494.88204186969</v>
      </c>
      <c r="S5" s="178">
        <v>2120563.1396427061</v>
      </c>
      <c r="T5" s="178">
        <v>1335748.9734678518</v>
      </c>
      <c r="U5" s="178">
        <v>1259305.8273021309</v>
      </c>
      <c r="V5" s="178">
        <v>256770.78094396056</v>
      </c>
      <c r="W5" s="178">
        <v>1960082.4150041216</v>
      </c>
      <c r="X5" s="178">
        <v>297185.86551088374</v>
      </c>
      <c r="Y5" s="178">
        <v>436752.9161895648</v>
      </c>
      <c r="Z5" s="178">
        <v>10555960.051951475</v>
      </c>
      <c r="AA5" s="178">
        <v>10316592.995528935</v>
      </c>
      <c r="AB5" s="178">
        <v>0</v>
      </c>
      <c r="AC5" s="178">
        <v>0</v>
      </c>
      <c r="AD5" s="178">
        <v>33858000</v>
      </c>
      <c r="AE5" s="178">
        <v>1895304.1833555859</v>
      </c>
      <c r="AF5" s="178">
        <v>0</v>
      </c>
      <c r="AG5" s="178">
        <v>64000</v>
      </c>
      <c r="AH5" s="178">
        <v>4657682.53</v>
      </c>
      <c r="AI5" s="178">
        <v>0</v>
      </c>
      <c r="AJ5" s="178">
        <v>0</v>
      </c>
      <c r="AK5" s="178">
        <v>0</v>
      </c>
      <c r="AL5" s="178">
        <v>152685.51</v>
      </c>
      <c r="AM5" s="178">
        <v>0</v>
      </c>
      <c r="AN5" s="178">
        <v>0</v>
      </c>
      <c r="AO5" s="178">
        <v>0</v>
      </c>
      <c r="AP5" s="178">
        <v>295896690</v>
      </c>
      <c r="AQ5" s="178">
        <v>47257596.108731873</v>
      </c>
      <c r="AR5" s="178">
        <v>40627672.223355591</v>
      </c>
      <c r="AS5" s="178">
        <v>24910918.784224927</v>
      </c>
      <c r="AT5" s="178">
        <v>383781958.33208776</v>
      </c>
      <c r="AU5" s="178">
        <v>210675814.0398435</v>
      </c>
      <c r="AV5" s="178">
        <v>173106144.29224408</v>
      </c>
      <c r="AW5" s="178">
        <v>343370971.61873186</v>
      </c>
      <c r="AX5" s="178">
        <v>1000517.6445193822</v>
      </c>
      <c r="AY5" s="178">
        <v>992601.23376805871</v>
      </c>
      <c r="AZ5" s="179"/>
      <c r="BA5" s="179"/>
      <c r="BB5" s="178">
        <v>7.4492641393953818</v>
      </c>
      <c r="BC5" s="178">
        <v>383781965.78135169</v>
      </c>
      <c r="BD5" s="179"/>
      <c r="BE5" s="179"/>
      <c r="BF5" s="178">
        <v>-1333406.8999999999</v>
      </c>
      <c r="BG5" s="178">
        <v>382448558.88135171</v>
      </c>
      <c r="BH5" s="178">
        <v>0</v>
      </c>
      <c r="BI5" s="178">
        <v>382448558.88135171</v>
      </c>
      <c r="BJ5" s="178"/>
      <c r="BK5" s="178"/>
    </row>
    <row r="6" spans="1:63" x14ac:dyDescent="0.25">
      <c r="A6" s="169">
        <v>6</v>
      </c>
      <c r="B6" s="169">
        <v>205</v>
      </c>
      <c r="C6" s="174">
        <v>124531</v>
      </c>
      <c r="D6" s="174">
        <v>9352002</v>
      </c>
      <c r="E6" s="173" t="s">
        <v>267</v>
      </c>
      <c r="F6" s="170">
        <v>313490</v>
      </c>
      <c r="G6" s="170">
        <v>0</v>
      </c>
      <c r="H6" s="170">
        <v>0</v>
      </c>
      <c r="I6" s="170">
        <v>8000.0000000000055</v>
      </c>
      <c r="J6" s="170">
        <v>0</v>
      </c>
      <c r="K6" s="170">
        <v>600.60000000000059</v>
      </c>
      <c r="L6" s="170">
        <v>0</v>
      </c>
      <c r="M6" s="170">
        <v>2238.6000000000017</v>
      </c>
      <c r="N6" s="170">
        <v>0</v>
      </c>
      <c r="O6" s="170">
        <v>0</v>
      </c>
      <c r="P6" s="170">
        <v>0</v>
      </c>
      <c r="Q6" s="170">
        <v>0</v>
      </c>
      <c r="R6" s="170">
        <v>0</v>
      </c>
      <c r="S6" s="170">
        <v>0</v>
      </c>
      <c r="T6" s="170">
        <v>0</v>
      </c>
      <c r="U6" s="170">
        <v>0</v>
      </c>
      <c r="V6" s="170">
        <v>0</v>
      </c>
      <c r="W6" s="170">
        <v>0</v>
      </c>
      <c r="X6" s="170">
        <v>0</v>
      </c>
      <c r="Y6" s="170">
        <v>893.90756302521004</v>
      </c>
      <c r="Z6" s="170">
        <v>19873.875259193625</v>
      </c>
      <c r="AA6" s="170">
        <v>0</v>
      </c>
      <c r="AB6" s="170">
        <v>0</v>
      </c>
      <c r="AC6" s="170">
        <v>0</v>
      </c>
      <c r="AD6" s="170">
        <v>114000</v>
      </c>
      <c r="AE6" s="170">
        <v>23230.974632843794</v>
      </c>
      <c r="AF6" s="170">
        <v>0</v>
      </c>
      <c r="AG6" s="170">
        <v>0</v>
      </c>
      <c r="AH6" s="170">
        <v>9101</v>
      </c>
      <c r="AI6" s="170">
        <v>0</v>
      </c>
      <c r="AJ6" s="170">
        <v>0</v>
      </c>
      <c r="AK6" s="170">
        <v>0</v>
      </c>
      <c r="AL6" s="170">
        <v>0</v>
      </c>
      <c r="AM6" s="170">
        <v>0</v>
      </c>
      <c r="AN6" s="170">
        <v>0</v>
      </c>
      <c r="AO6" s="170">
        <v>0</v>
      </c>
      <c r="AP6" s="170">
        <v>313490</v>
      </c>
      <c r="AQ6" s="170">
        <v>31606.982822218844</v>
      </c>
      <c r="AR6" s="170">
        <v>146331.97463284381</v>
      </c>
      <c r="AS6" s="170">
        <v>35291.27525919363</v>
      </c>
      <c r="AT6" s="172">
        <v>491428.95745506266</v>
      </c>
      <c r="AU6" s="170">
        <v>491428.9574550626</v>
      </c>
      <c r="AV6" s="170">
        <v>0</v>
      </c>
      <c r="AW6" s="170">
        <v>345096.98282221885</v>
      </c>
      <c r="AX6" s="170">
        <v>3000.8433288888596</v>
      </c>
      <c r="AY6" s="170">
        <v>2958.0704690296716</v>
      </c>
      <c r="AZ6" s="171">
        <v>1.4459716327589264E-2</v>
      </c>
      <c r="BA6" s="171">
        <v>-8.9497163275892647E-3</v>
      </c>
      <c r="BB6" s="170">
        <v>-3044.4975311059657</v>
      </c>
      <c r="BC6" s="172">
        <v>488384.45992395672</v>
      </c>
      <c r="BD6" s="172">
        <v>4246.8213906431019</v>
      </c>
      <c r="BE6" s="171">
        <v>4.6178907265683744E-3</v>
      </c>
      <c r="BF6" s="170">
        <v>-3479.8999999999996</v>
      </c>
      <c r="BG6" s="170">
        <v>484904.55992395669</v>
      </c>
      <c r="BH6" s="170">
        <v>-1911.3000000000002</v>
      </c>
      <c r="BI6" s="170">
        <v>482993.25992395671</v>
      </c>
      <c r="BJ6" s="170">
        <v>128770</v>
      </c>
      <c r="BK6" s="170">
        <v>4650.619999999999</v>
      </c>
    </row>
    <row r="7" spans="1:63" x14ac:dyDescent="0.25">
      <c r="A7" s="169">
        <v>7</v>
      </c>
      <c r="B7" s="169">
        <v>429</v>
      </c>
      <c r="C7" s="174">
        <v>124533</v>
      </c>
      <c r="D7" s="174">
        <v>9352005</v>
      </c>
      <c r="E7" s="173" t="s">
        <v>390</v>
      </c>
      <c r="F7" s="170">
        <v>509762</v>
      </c>
      <c r="G7" s="170">
        <v>0</v>
      </c>
      <c r="H7" s="170">
        <v>0</v>
      </c>
      <c r="I7" s="170">
        <v>5599.9999999999991</v>
      </c>
      <c r="J7" s="170">
        <v>0</v>
      </c>
      <c r="K7" s="170">
        <v>301.91451612903194</v>
      </c>
      <c r="L7" s="170">
        <v>2964.2516129032228</v>
      </c>
      <c r="M7" s="170">
        <v>0</v>
      </c>
      <c r="N7" s="170">
        <v>0</v>
      </c>
      <c r="O7" s="170">
        <v>0</v>
      </c>
      <c r="P7" s="170">
        <v>0</v>
      </c>
      <c r="Q7" s="170">
        <v>0</v>
      </c>
      <c r="R7" s="170">
        <v>0</v>
      </c>
      <c r="S7" s="170">
        <v>0</v>
      </c>
      <c r="T7" s="170">
        <v>0</v>
      </c>
      <c r="U7" s="170">
        <v>0</v>
      </c>
      <c r="V7" s="170">
        <v>0</v>
      </c>
      <c r="W7" s="170">
        <v>0</v>
      </c>
      <c r="X7" s="170">
        <v>0</v>
      </c>
      <c r="Y7" s="170">
        <v>2805</v>
      </c>
      <c r="Z7" s="170">
        <v>22367.557236467223</v>
      </c>
      <c r="AA7" s="170">
        <v>0</v>
      </c>
      <c r="AB7" s="170">
        <v>0</v>
      </c>
      <c r="AC7" s="170">
        <v>0</v>
      </c>
      <c r="AD7" s="170">
        <v>114000</v>
      </c>
      <c r="AE7" s="170">
        <v>0</v>
      </c>
      <c r="AF7" s="170">
        <v>0</v>
      </c>
      <c r="AG7" s="170">
        <v>0</v>
      </c>
      <c r="AH7" s="170">
        <v>21438.27</v>
      </c>
      <c r="AI7" s="170">
        <v>0</v>
      </c>
      <c r="AJ7" s="170">
        <v>0</v>
      </c>
      <c r="AK7" s="170">
        <v>0</v>
      </c>
      <c r="AL7" s="170">
        <v>0</v>
      </c>
      <c r="AM7" s="170">
        <v>0</v>
      </c>
      <c r="AN7" s="170">
        <v>0</v>
      </c>
      <c r="AO7" s="170">
        <v>0</v>
      </c>
      <c r="AP7" s="170">
        <v>509762</v>
      </c>
      <c r="AQ7" s="170">
        <v>34038.723365499478</v>
      </c>
      <c r="AR7" s="170">
        <v>135438.26999999999</v>
      </c>
      <c r="AS7" s="170">
        <v>36798.440300983348</v>
      </c>
      <c r="AT7" s="172">
        <v>679238.99336549954</v>
      </c>
      <c r="AU7" s="170">
        <v>679238.99336549942</v>
      </c>
      <c r="AV7" s="170">
        <v>0</v>
      </c>
      <c r="AW7" s="170">
        <v>543800.72336549952</v>
      </c>
      <c r="AX7" s="170">
        <v>2908.0252586390347</v>
      </c>
      <c r="AY7" s="170">
        <v>2908.0734118298305</v>
      </c>
      <c r="AZ7" s="171">
        <v>-1.6558450897394071E-5</v>
      </c>
      <c r="BA7" s="171">
        <v>0</v>
      </c>
      <c r="BB7" s="170">
        <v>0</v>
      </c>
      <c r="BC7" s="172">
        <v>679238.99336549954</v>
      </c>
      <c r="BD7" s="172">
        <v>3632.2940821684469</v>
      </c>
      <c r="BE7" s="171">
        <v>-6.4595506744034026E-3</v>
      </c>
      <c r="BF7" s="170">
        <v>-5658.62</v>
      </c>
      <c r="BG7" s="170">
        <v>673580.37336549954</v>
      </c>
      <c r="BH7" s="170">
        <v>-3107.94</v>
      </c>
      <c r="BI7" s="170">
        <v>670472.4333654996</v>
      </c>
      <c r="BJ7" s="170">
        <v>11864.829999999609</v>
      </c>
      <c r="BK7" s="170">
        <v>25734.839999999997</v>
      </c>
    </row>
    <row r="8" spans="1:63" x14ac:dyDescent="0.25">
      <c r="A8" s="169">
        <v>8</v>
      </c>
      <c r="B8" s="169">
        <v>436</v>
      </c>
      <c r="C8" s="174">
        <v>124534</v>
      </c>
      <c r="D8" s="174">
        <v>9352007</v>
      </c>
      <c r="E8" s="173" t="s">
        <v>727</v>
      </c>
      <c r="F8" s="170">
        <v>711486</v>
      </c>
      <c r="G8" s="170">
        <v>0</v>
      </c>
      <c r="H8" s="170">
        <v>0</v>
      </c>
      <c r="I8" s="170">
        <v>8000.0000000000055</v>
      </c>
      <c r="J8" s="170">
        <v>0</v>
      </c>
      <c r="K8" s="170">
        <v>151.89593023255804</v>
      </c>
      <c r="L8" s="170">
        <v>0</v>
      </c>
      <c r="M8" s="170">
        <v>0</v>
      </c>
      <c r="N8" s="170">
        <v>0</v>
      </c>
      <c r="O8" s="170">
        <v>0</v>
      </c>
      <c r="P8" s="170">
        <v>0</v>
      </c>
      <c r="Q8" s="170">
        <v>0</v>
      </c>
      <c r="R8" s="170">
        <v>0</v>
      </c>
      <c r="S8" s="170">
        <v>0</v>
      </c>
      <c r="T8" s="170">
        <v>0</v>
      </c>
      <c r="U8" s="170">
        <v>0</v>
      </c>
      <c r="V8" s="170">
        <v>0</v>
      </c>
      <c r="W8" s="170">
        <v>0</v>
      </c>
      <c r="X8" s="170">
        <v>0</v>
      </c>
      <c r="Y8" s="170">
        <v>917.9657794676807</v>
      </c>
      <c r="Z8" s="170">
        <v>49883.586838267576</v>
      </c>
      <c r="AA8" s="170">
        <v>0</v>
      </c>
      <c r="AB8" s="170">
        <v>0</v>
      </c>
      <c r="AC8" s="170">
        <v>0</v>
      </c>
      <c r="AD8" s="170">
        <v>114000</v>
      </c>
      <c r="AE8" s="170">
        <v>0</v>
      </c>
      <c r="AF8" s="170">
        <v>0</v>
      </c>
      <c r="AG8" s="170">
        <v>0</v>
      </c>
      <c r="AH8" s="170">
        <v>17483.5</v>
      </c>
      <c r="AI8" s="170">
        <v>0</v>
      </c>
      <c r="AJ8" s="170">
        <v>0</v>
      </c>
      <c r="AK8" s="170">
        <v>0</v>
      </c>
      <c r="AL8" s="170">
        <v>0</v>
      </c>
      <c r="AM8" s="170">
        <v>0</v>
      </c>
      <c r="AN8" s="170">
        <v>0</v>
      </c>
      <c r="AO8" s="170">
        <v>0</v>
      </c>
      <c r="AP8" s="170">
        <v>711486</v>
      </c>
      <c r="AQ8" s="170">
        <v>58953.448547967819</v>
      </c>
      <c r="AR8" s="170">
        <v>131483.5</v>
      </c>
      <c r="AS8" s="170">
        <v>63957.334803383856</v>
      </c>
      <c r="AT8" s="172">
        <v>901922.94854796783</v>
      </c>
      <c r="AU8" s="170">
        <v>901922.94854796794</v>
      </c>
      <c r="AV8" s="170">
        <v>0</v>
      </c>
      <c r="AW8" s="170">
        <v>770439.44854796783</v>
      </c>
      <c r="AX8" s="170">
        <v>2951.8752817929803</v>
      </c>
      <c r="AY8" s="170">
        <v>2952.3723477401777</v>
      </c>
      <c r="AZ8" s="171">
        <v>-1.683615373168759E-4</v>
      </c>
      <c r="BA8" s="171">
        <v>0</v>
      </c>
      <c r="BB8" s="170">
        <v>0</v>
      </c>
      <c r="BC8" s="172">
        <v>901922.94854796783</v>
      </c>
      <c r="BD8" s="172">
        <v>3455.6434810266965</v>
      </c>
      <c r="BE8" s="171">
        <v>-1.5505210425067473E-3</v>
      </c>
      <c r="BF8" s="170">
        <v>-7897.86</v>
      </c>
      <c r="BG8" s="170">
        <v>894025.08854796784</v>
      </c>
      <c r="BH8" s="170">
        <v>-4337.8200000000006</v>
      </c>
      <c r="BI8" s="170">
        <v>889687.26854796789</v>
      </c>
      <c r="BJ8" s="170">
        <v>83314.639999999665</v>
      </c>
      <c r="BK8" s="170">
        <v>6913.3000000000029</v>
      </c>
    </row>
    <row r="9" spans="1:63" x14ac:dyDescent="0.25">
      <c r="A9" s="169">
        <v>9</v>
      </c>
      <c r="B9" s="169">
        <v>443</v>
      </c>
      <c r="C9" s="174">
        <v>124536</v>
      </c>
      <c r="D9" s="174">
        <v>9352009</v>
      </c>
      <c r="E9" s="173" t="s">
        <v>399</v>
      </c>
      <c r="F9" s="170">
        <v>746924</v>
      </c>
      <c r="G9" s="170">
        <v>0</v>
      </c>
      <c r="H9" s="170">
        <v>0</v>
      </c>
      <c r="I9" s="170">
        <v>23199.999999999967</v>
      </c>
      <c r="J9" s="170">
        <v>0</v>
      </c>
      <c r="K9" s="170">
        <v>21020.999999999996</v>
      </c>
      <c r="L9" s="170">
        <v>982.8</v>
      </c>
      <c r="M9" s="170">
        <v>54845.699999999953</v>
      </c>
      <c r="N9" s="170">
        <v>0</v>
      </c>
      <c r="O9" s="170">
        <v>0</v>
      </c>
      <c r="P9" s="170">
        <v>0</v>
      </c>
      <c r="Q9" s="170">
        <v>0</v>
      </c>
      <c r="R9" s="170">
        <v>0</v>
      </c>
      <c r="S9" s="170">
        <v>0</v>
      </c>
      <c r="T9" s="170">
        <v>0</v>
      </c>
      <c r="U9" s="170">
        <v>0</v>
      </c>
      <c r="V9" s="170">
        <v>0</v>
      </c>
      <c r="W9" s="170">
        <v>10911.504424778768</v>
      </c>
      <c r="X9" s="170">
        <v>0</v>
      </c>
      <c r="Y9" s="170">
        <v>0</v>
      </c>
      <c r="Z9" s="170">
        <v>67539.950025045968</v>
      </c>
      <c r="AA9" s="170">
        <v>0</v>
      </c>
      <c r="AB9" s="170">
        <v>0</v>
      </c>
      <c r="AC9" s="170">
        <v>0</v>
      </c>
      <c r="AD9" s="170">
        <v>114000</v>
      </c>
      <c r="AE9" s="170">
        <v>0</v>
      </c>
      <c r="AF9" s="170">
        <v>0</v>
      </c>
      <c r="AG9" s="170">
        <v>0</v>
      </c>
      <c r="AH9" s="170">
        <v>10419.9</v>
      </c>
      <c r="AI9" s="170">
        <v>0</v>
      </c>
      <c r="AJ9" s="170">
        <v>0</v>
      </c>
      <c r="AK9" s="170">
        <v>0</v>
      </c>
      <c r="AL9" s="170">
        <v>0</v>
      </c>
      <c r="AM9" s="170">
        <v>0</v>
      </c>
      <c r="AN9" s="170">
        <v>0</v>
      </c>
      <c r="AO9" s="170">
        <v>0</v>
      </c>
      <c r="AP9" s="170">
        <v>746924</v>
      </c>
      <c r="AQ9" s="170">
        <v>178500.95444982464</v>
      </c>
      <c r="AR9" s="170">
        <v>124419.9</v>
      </c>
      <c r="AS9" s="170">
        <v>127562.50002504593</v>
      </c>
      <c r="AT9" s="172">
        <v>1049844.8544498247</v>
      </c>
      <c r="AU9" s="170">
        <v>1049844.8544498247</v>
      </c>
      <c r="AV9" s="170">
        <v>0</v>
      </c>
      <c r="AW9" s="170">
        <v>925424.95444982464</v>
      </c>
      <c r="AX9" s="170">
        <v>3377.4633374081191</v>
      </c>
      <c r="AY9" s="170">
        <v>3418.0404246186031</v>
      </c>
      <c r="AZ9" s="171">
        <v>-1.1871447428832489E-2</v>
      </c>
      <c r="BA9" s="171">
        <v>0</v>
      </c>
      <c r="BB9" s="170">
        <v>0</v>
      </c>
      <c r="BC9" s="172">
        <v>1049844.8544498247</v>
      </c>
      <c r="BD9" s="172">
        <v>3831.5505636854914</v>
      </c>
      <c r="BE9" s="171">
        <v>-2.7363571875583359E-2</v>
      </c>
      <c r="BF9" s="170">
        <v>-8291.24</v>
      </c>
      <c r="BG9" s="170">
        <v>1041553.6144498247</v>
      </c>
      <c r="BH9" s="170">
        <v>-4553.88</v>
      </c>
      <c r="BI9" s="170">
        <v>1036999.7344498247</v>
      </c>
      <c r="BJ9" s="170">
        <v>105904.85000000079</v>
      </c>
      <c r="BK9" s="170">
        <v>4720.58</v>
      </c>
    </row>
    <row r="10" spans="1:63" x14ac:dyDescent="0.25">
      <c r="A10" s="169">
        <v>10</v>
      </c>
      <c r="B10" s="169">
        <v>451</v>
      </c>
      <c r="C10" s="174">
        <v>124537</v>
      </c>
      <c r="D10" s="174">
        <v>9352011</v>
      </c>
      <c r="E10" s="173" t="s">
        <v>407</v>
      </c>
      <c r="F10" s="170">
        <v>616076</v>
      </c>
      <c r="G10" s="170">
        <v>0</v>
      </c>
      <c r="H10" s="170">
        <v>0</v>
      </c>
      <c r="I10" s="170">
        <v>8799.9999999999964</v>
      </c>
      <c r="J10" s="170">
        <v>0</v>
      </c>
      <c r="K10" s="170">
        <v>1951.9499999999998</v>
      </c>
      <c r="L10" s="170">
        <v>491.40000000000038</v>
      </c>
      <c r="M10" s="170">
        <v>0</v>
      </c>
      <c r="N10" s="170">
        <v>0</v>
      </c>
      <c r="O10" s="170">
        <v>0</v>
      </c>
      <c r="P10" s="170">
        <v>0</v>
      </c>
      <c r="Q10" s="170">
        <v>0</v>
      </c>
      <c r="R10" s="170">
        <v>0</v>
      </c>
      <c r="S10" s="170">
        <v>0</v>
      </c>
      <c r="T10" s="170">
        <v>0</v>
      </c>
      <c r="U10" s="170">
        <v>0</v>
      </c>
      <c r="V10" s="170">
        <v>0</v>
      </c>
      <c r="W10" s="170">
        <v>3459.1836734694011</v>
      </c>
      <c r="X10" s="170">
        <v>0</v>
      </c>
      <c r="Y10" s="170">
        <v>1727.6859504132231</v>
      </c>
      <c r="Z10" s="170">
        <v>48795.003228962836</v>
      </c>
      <c r="AA10" s="170">
        <v>0</v>
      </c>
      <c r="AB10" s="170">
        <v>0</v>
      </c>
      <c r="AC10" s="170">
        <v>0</v>
      </c>
      <c r="AD10" s="170">
        <v>114000</v>
      </c>
      <c r="AE10" s="170">
        <v>0</v>
      </c>
      <c r="AF10" s="170">
        <v>0</v>
      </c>
      <c r="AG10" s="170">
        <v>0</v>
      </c>
      <c r="AH10" s="170">
        <v>19998.25</v>
      </c>
      <c r="AI10" s="170">
        <v>0</v>
      </c>
      <c r="AJ10" s="170">
        <v>0</v>
      </c>
      <c r="AK10" s="170">
        <v>0</v>
      </c>
      <c r="AL10" s="170">
        <v>0</v>
      </c>
      <c r="AM10" s="170">
        <v>0</v>
      </c>
      <c r="AN10" s="170">
        <v>0</v>
      </c>
      <c r="AO10" s="170">
        <v>0</v>
      </c>
      <c r="AP10" s="170">
        <v>616076</v>
      </c>
      <c r="AQ10" s="170">
        <v>65225.222852845458</v>
      </c>
      <c r="AR10" s="170">
        <v>133998.25</v>
      </c>
      <c r="AS10" s="170">
        <v>64414.478228962835</v>
      </c>
      <c r="AT10" s="172">
        <v>815299.47285284544</v>
      </c>
      <c r="AU10" s="170">
        <v>815299.47285284544</v>
      </c>
      <c r="AV10" s="170">
        <v>0</v>
      </c>
      <c r="AW10" s="170">
        <v>681301.22285284544</v>
      </c>
      <c r="AX10" s="170">
        <v>3014.6071807648027</v>
      </c>
      <c r="AY10" s="170">
        <v>3047.274434929308</v>
      </c>
      <c r="AZ10" s="171">
        <v>-1.0720154965387321E-2</v>
      </c>
      <c r="BA10" s="171">
        <v>0</v>
      </c>
      <c r="BB10" s="170">
        <v>0</v>
      </c>
      <c r="BC10" s="172">
        <v>815299.47285284544</v>
      </c>
      <c r="BD10" s="172">
        <v>3607.5197913842717</v>
      </c>
      <c r="BE10" s="171">
        <v>-3.4938722796066246E-3</v>
      </c>
      <c r="BF10" s="170">
        <v>-6838.7599999999993</v>
      </c>
      <c r="BG10" s="170">
        <v>808460.71285284543</v>
      </c>
      <c r="BH10" s="170">
        <v>-3756.1200000000003</v>
      </c>
      <c r="BI10" s="170">
        <v>804704.59285284544</v>
      </c>
      <c r="BJ10" s="170">
        <v>56261.010000000009</v>
      </c>
      <c r="BK10" s="170">
        <v>6225.2799999999988</v>
      </c>
    </row>
    <row r="11" spans="1:63" x14ac:dyDescent="0.25">
      <c r="A11" s="169">
        <v>11</v>
      </c>
      <c r="B11" s="169">
        <v>460</v>
      </c>
      <c r="C11" s="174">
        <v>124538</v>
      </c>
      <c r="D11" s="174">
        <v>9352012</v>
      </c>
      <c r="E11" s="173" t="s">
        <v>726</v>
      </c>
      <c r="F11" s="170">
        <v>250792</v>
      </c>
      <c r="G11" s="170">
        <v>0</v>
      </c>
      <c r="H11" s="170">
        <v>0</v>
      </c>
      <c r="I11" s="170">
        <v>3199.9999999999991</v>
      </c>
      <c r="J11" s="170">
        <v>0</v>
      </c>
      <c r="K11" s="170">
        <v>450.44999999999982</v>
      </c>
      <c r="L11" s="170">
        <v>491.39999999999986</v>
      </c>
      <c r="M11" s="170">
        <v>0</v>
      </c>
      <c r="N11" s="170">
        <v>0</v>
      </c>
      <c r="O11" s="170">
        <v>0</v>
      </c>
      <c r="P11" s="170">
        <v>0</v>
      </c>
      <c r="Q11" s="170">
        <v>0</v>
      </c>
      <c r="R11" s="170">
        <v>0</v>
      </c>
      <c r="S11" s="170">
        <v>0</v>
      </c>
      <c r="T11" s="170">
        <v>0</v>
      </c>
      <c r="U11" s="170">
        <v>0</v>
      </c>
      <c r="V11" s="170">
        <v>0</v>
      </c>
      <c r="W11" s="170">
        <v>0</v>
      </c>
      <c r="X11" s="170">
        <v>0</v>
      </c>
      <c r="Y11" s="170">
        <v>0</v>
      </c>
      <c r="Z11" s="170">
        <v>16649.506600361674</v>
      </c>
      <c r="AA11" s="170">
        <v>0</v>
      </c>
      <c r="AB11" s="170">
        <v>0</v>
      </c>
      <c r="AC11" s="170">
        <v>0</v>
      </c>
      <c r="AD11" s="170">
        <v>114000</v>
      </c>
      <c r="AE11" s="170">
        <v>38584.779706275032</v>
      </c>
      <c r="AF11" s="170">
        <v>0</v>
      </c>
      <c r="AG11" s="170">
        <v>0</v>
      </c>
      <c r="AH11" s="170">
        <v>6179.39</v>
      </c>
      <c r="AI11" s="170">
        <v>0</v>
      </c>
      <c r="AJ11" s="170">
        <v>0</v>
      </c>
      <c r="AK11" s="170">
        <v>0</v>
      </c>
      <c r="AL11" s="170">
        <v>0</v>
      </c>
      <c r="AM11" s="170">
        <v>0</v>
      </c>
      <c r="AN11" s="170">
        <v>0</v>
      </c>
      <c r="AO11" s="170">
        <v>0</v>
      </c>
      <c r="AP11" s="170">
        <v>250792</v>
      </c>
      <c r="AQ11" s="170">
        <v>20791.356600361672</v>
      </c>
      <c r="AR11" s="170">
        <v>158764.16970627505</v>
      </c>
      <c r="AS11" s="170">
        <v>28718.231600361672</v>
      </c>
      <c r="AT11" s="172">
        <v>430347.52630663669</v>
      </c>
      <c r="AU11" s="170">
        <v>430347.52630663675</v>
      </c>
      <c r="AV11" s="170">
        <v>0</v>
      </c>
      <c r="AW11" s="170">
        <v>271583.35660036164</v>
      </c>
      <c r="AX11" s="170">
        <v>2951.9930065256699</v>
      </c>
      <c r="AY11" s="170">
        <v>2689.5248585313193</v>
      </c>
      <c r="AZ11" s="171">
        <v>9.7589039626009538E-2</v>
      </c>
      <c r="BA11" s="171">
        <v>-9.2079039626009537E-2</v>
      </c>
      <c r="BB11" s="170">
        <v>-22783.695674193561</v>
      </c>
      <c r="BC11" s="172">
        <v>407563.83063244313</v>
      </c>
      <c r="BD11" s="172">
        <v>4430.0416373091648</v>
      </c>
      <c r="BE11" s="171">
        <v>3.7814940168634514E-3</v>
      </c>
      <c r="BF11" s="170">
        <v>-2783.9199999999996</v>
      </c>
      <c r="BG11" s="170">
        <v>404779.91063244315</v>
      </c>
      <c r="BH11" s="170">
        <v>-1529.0400000000002</v>
      </c>
      <c r="BI11" s="170">
        <v>403250.87063244317</v>
      </c>
      <c r="BJ11" s="170">
        <v>54152.580000000016</v>
      </c>
      <c r="BK11" s="170">
        <v>1211.83</v>
      </c>
    </row>
    <row r="12" spans="1:63" x14ac:dyDescent="0.25">
      <c r="A12" s="169">
        <v>12</v>
      </c>
      <c r="B12" s="169">
        <v>466</v>
      </c>
      <c r="C12" s="174">
        <v>124539</v>
      </c>
      <c r="D12" s="174">
        <v>9352013</v>
      </c>
      <c r="E12" s="173" t="s">
        <v>725</v>
      </c>
      <c r="F12" s="170">
        <v>820526</v>
      </c>
      <c r="G12" s="170">
        <v>0</v>
      </c>
      <c r="H12" s="170">
        <v>0</v>
      </c>
      <c r="I12" s="170">
        <v>16799.999999999975</v>
      </c>
      <c r="J12" s="170">
        <v>0</v>
      </c>
      <c r="K12" s="170">
        <v>600.60000000000014</v>
      </c>
      <c r="L12" s="170">
        <v>0</v>
      </c>
      <c r="M12" s="170">
        <v>0</v>
      </c>
      <c r="N12" s="170">
        <v>0</v>
      </c>
      <c r="O12" s="170">
        <v>0</v>
      </c>
      <c r="P12" s="170">
        <v>0</v>
      </c>
      <c r="Q12" s="170">
        <v>0</v>
      </c>
      <c r="R12" s="170">
        <v>0</v>
      </c>
      <c r="S12" s="170">
        <v>0</v>
      </c>
      <c r="T12" s="170">
        <v>0</v>
      </c>
      <c r="U12" s="170">
        <v>0</v>
      </c>
      <c r="V12" s="170">
        <v>0</v>
      </c>
      <c r="W12" s="170">
        <v>3597.6095617529882</v>
      </c>
      <c r="X12" s="170">
        <v>0</v>
      </c>
      <c r="Y12" s="170">
        <v>1831.7434210526314</v>
      </c>
      <c r="Z12" s="170">
        <v>54346.841912093601</v>
      </c>
      <c r="AA12" s="170">
        <v>0</v>
      </c>
      <c r="AB12" s="170">
        <v>0</v>
      </c>
      <c r="AC12" s="170">
        <v>0</v>
      </c>
      <c r="AD12" s="170">
        <v>114000</v>
      </c>
      <c r="AE12" s="170">
        <v>0</v>
      </c>
      <c r="AF12" s="170">
        <v>0</v>
      </c>
      <c r="AG12" s="170">
        <v>0</v>
      </c>
      <c r="AH12" s="170">
        <v>11136.75</v>
      </c>
      <c r="AI12" s="170">
        <v>0</v>
      </c>
      <c r="AJ12" s="170">
        <v>0</v>
      </c>
      <c r="AK12" s="170">
        <v>0</v>
      </c>
      <c r="AL12" s="170">
        <v>0</v>
      </c>
      <c r="AM12" s="170">
        <v>0</v>
      </c>
      <c r="AN12" s="170">
        <v>0</v>
      </c>
      <c r="AO12" s="170">
        <v>0</v>
      </c>
      <c r="AP12" s="170">
        <v>820526</v>
      </c>
      <c r="AQ12" s="170">
        <v>77176.794894899198</v>
      </c>
      <c r="AR12" s="170">
        <v>125136.75</v>
      </c>
      <c r="AS12" s="170">
        <v>73044.941912093593</v>
      </c>
      <c r="AT12" s="172">
        <v>1022839.5448948992</v>
      </c>
      <c r="AU12" s="170">
        <v>1022839.5448948991</v>
      </c>
      <c r="AV12" s="170">
        <v>0</v>
      </c>
      <c r="AW12" s="170">
        <v>897702.79489489924</v>
      </c>
      <c r="AX12" s="170">
        <v>2982.401311943187</v>
      </c>
      <c r="AY12" s="170">
        <v>3014.804011478941</v>
      </c>
      <c r="AZ12" s="171">
        <v>-1.0747862684400014E-2</v>
      </c>
      <c r="BA12" s="171">
        <v>0</v>
      </c>
      <c r="BB12" s="170">
        <v>0</v>
      </c>
      <c r="BC12" s="172">
        <v>1022839.5448948992</v>
      </c>
      <c r="BD12" s="172">
        <v>3398.1380229066422</v>
      </c>
      <c r="BE12" s="171">
        <v>-1.5613291341477264E-2</v>
      </c>
      <c r="BF12" s="170">
        <v>-9108.26</v>
      </c>
      <c r="BG12" s="170">
        <v>1013731.2848948992</v>
      </c>
      <c r="BH12" s="170">
        <v>-5002.62</v>
      </c>
      <c r="BI12" s="170">
        <v>1008728.6648948992</v>
      </c>
      <c r="BJ12" s="170">
        <v>131468.81000000006</v>
      </c>
      <c r="BK12" s="170">
        <v>16674.78</v>
      </c>
    </row>
    <row r="13" spans="1:63" x14ac:dyDescent="0.25">
      <c r="A13" s="169">
        <v>13</v>
      </c>
      <c r="B13" s="169">
        <v>467</v>
      </c>
      <c r="C13" s="174">
        <v>124540</v>
      </c>
      <c r="D13" s="174">
        <v>9352015</v>
      </c>
      <c r="E13" s="173" t="s">
        <v>724</v>
      </c>
      <c r="F13" s="170">
        <v>286230</v>
      </c>
      <c r="G13" s="170">
        <v>0</v>
      </c>
      <c r="H13" s="170">
        <v>0</v>
      </c>
      <c r="I13" s="170">
        <v>1999.9999999999993</v>
      </c>
      <c r="J13" s="170">
        <v>0</v>
      </c>
      <c r="K13" s="170">
        <v>0</v>
      </c>
      <c r="L13" s="170">
        <v>0</v>
      </c>
      <c r="M13" s="170">
        <v>2238.5999999999945</v>
      </c>
      <c r="N13" s="170">
        <v>1164.7999999999995</v>
      </c>
      <c r="O13" s="170">
        <v>0</v>
      </c>
      <c r="P13" s="170">
        <v>0</v>
      </c>
      <c r="Q13" s="170">
        <v>0</v>
      </c>
      <c r="R13" s="170">
        <v>0</v>
      </c>
      <c r="S13" s="170">
        <v>0</v>
      </c>
      <c r="T13" s="170">
        <v>0</v>
      </c>
      <c r="U13" s="170">
        <v>0</v>
      </c>
      <c r="V13" s="170">
        <v>0</v>
      </c>
      <c r="W13" s="170">
        <v>0</v>
      </c>
      <c r="X13" s="170">
        <v>0</v>
      </c>
      <c r="Y13" s="170">
        <v>0</v>
      </c>
      <c r="Z13" s="170">
        <v>7882.6034482758751</v>
      </c>
      <c r="AA13" s="170">
        <v>0</v>
      </c>
      <c r="AB13" s="170">
        <v>0</v>
      </c>
      <c r="AC13" s="170">
        <v>0</v>
      </c>
      <c r="AD13" s="170">
        <v>114000</v>
      </c>
      <c r="AE13" s="170">
        <v>29906.542056074759</v>
      </c>
      <c r="AF13" s="170">
        <v>0</v>
      </c>
      <c r="AG13" s="170">
        <v>0</v>
      </c>
      <c r="AH13" s="170">
        <v>3824.23</v>
      </c>
      <c r="AI13" s="170">
        <v>0</v>
      </c>
      <c r="AJ13" s="170">
        <v>0</v>
      </c>
      <c r="AK13" s="170">
        <v>0</v>
      </c>
      <c r="AL13" s="170">
        <v>0</v>
      </c>
      <c r="AM13" s="170">
        <v>0</v>
      </c>
      <c r="AN13" s="170">
        <v>0</v>
      </c>
      <c r="AO13" s="170">
        <v>0</v>
      </c>
      <c r="AP13" s="170">
        <v>286230</v>
      </c>
      <c r="AQ13" s="170">
        <v>13286.003448275867</v>
      </c>
      <c r="AR13" s="170">
        <v>147730.77205607478</v>
      </c>
      <c r="AS13" s="170">
        <v>20582.10344827587</v>
      </c>
      <c r="AT13" s="172">
        <v>447246.77550435066</v>
      </c>
      <c r="AU13" s="170">
        <v>447246.77550435066</v>
      </c>
      <c r="AV13" s="170">
        <v>0</v>
      </c>
      <c r="AW13" s="170">
        <v>299516.00344827591</v>
      </c>
      <c r="AX13" s="170">
        <v>2852.5333661740565</v>
      </c>
      <c r="AY13" s="170">
        <v>2826.5607579461903</v>
      </c>
      <c r="AZ13" s="171">
        <v>9.1887670041588577E-3</v>
      </c>
      <c r="BA13" s="171">
        <v>-3.6787670041588576E-3</v>
      </c>
      <c r="BB13" s="170">
        <v>-1091.8171374161832</v>
      </c>
      <c r="BC13" s="172">
        <v>446154.9583669345</v>
      </c>
      <c r="BD13" s="172">
        <v>4249.094841589852</v>
      </c>
      <c r="BE13" s="171">
        <v>1.5124618890223873E-2</v>
      </c>
      <c r="BF13" s="170">
        <v>-3177.2999999999997</v>
      </c>
      <c r="BG13" s="170">
        <v>442977.65836693451</v>
      </c>
      <c r="BH13" s="170">
        <v>-1745.1000000000001</v>
      </c>
      <c r="BI13" s="170">
        <v>441232.55836693454</v>
      </c>
      <c r="BJ13" s="170">
        <v>184969.46999999997</v>
      </c>
      <c r="BK13" s="170">
        <v>13708.82</v>
      </c>
    </row>
    <row r="14" spans="1:63" x14ac:dyDescent="0.25">
      <c r="A14" s="169">
        <v>14</v>
      </c>
      <c r="B14" s="169">
        <v>508</v>
      </c>
      <c r="C14" s="174">
        <v>140623</v>
      </c>
      <c r="D14" s="174">
        <v>9352016</v>
      </c>
      <c r="E14" s="173" t="s">
        <v>723</v>
      </c>
      <c r="F14" s="170">
        <v>196272</v>
      </c>
      <c r="G14" s="170">
        <v>0</v>
      </c>
      <c r="H14" s="170">
        <v>0</v>
      </c>
      <c r="I14" s="170">
        <v>2399.9999999999991</v>
      </c>
      <c r="J14" s="170">
        <v>0</v>
      </c>
      <c r="K14" s="170">
        <v>150.15000000000015</v>
      </c>
      <c r="L14" s="170">
        <v>0</v>
      </c>
      <c r="M14" s="170">
        <v>16789.499999999975</v>
      </c>
      <c r="N14" s="170">
        <v>0</v>
      </c>
      <c r="O14" s="170">
        <v>0</v>
      </c>
      <c r="P14" s="170">
        <v>0</v>
      </c>
      <c r="Q14" s="170">
        <v>0</v>
      </c>
      <c r="R14" s="170">
        <v>0</v>
      </c>
      <c r="S14" s="170">
        <v>0</v>
      </c>
      <c r="T14" s="170">
        <v>0</v>
      </c>
      <c r="U14" s="170">
        <v>0</v>
      </c>
      <c r="V14" s="170">
        <v>0</v>
      </c>
      <c r="W14" s="170">
        <v>0</v>
      </c>
      <c r="X14" s="170">
        <v>0</v>
      </c>
      <c r="Y14" s="170">
        <v>0</v>
      </c>
      <c r="Z14" s="170">
        <v>7914.6947368421179</v>
      </c>
      <c r="AA14" s="170">
        <v>0</v>
      </c>
      <c r="AB14" s="170">
        <v>0</v>
      </c>
      <c r="AC14" s="170">
        <v>0</v>
      </c>
      <c r="AD14" s="170">
        <v>114000</v>
      </c>
      <c r="AE14" s="170">
        <v>0</v>
      </c>
      <c r="AF14" s="170">
        <v>0</v>
      </c>
      <c r="AG14" s="170">
        <v>0</v>
      </c>
      <c r="AH14" s="170">
        <v>43110</v>
      </c>
      <c r="AI14" s="170">
        <v>0</v>
      </c>
      <c r="AJ14" s="170">
        <v>0</v>
      </c>
      <c r="AK14" s="170">
        <v>0</v>
      </c>
      <c r="AL14" s="170">
        <v>0</v>
      </c>
      <c r="AM14" s="170">
        <v>0</v>
      </c>
      <c r="AN14" s="170">
        <v>0</v>
      </c>
      <c r="AO14" s="170">
        <v>0</v>
      </c>
      <c r="AP14" s="170">
        <v>196272</v>
      </c>
      <c r="AQ14" s="170">
        <v>27254.344736842089</v>
      </c>
      <c r="AR14" s="170">
        <v>157110</v>
      </c>
      <c r="AS14" s="170">
        <v>27582.319736842102</v>
      </c>
      <c r="AT14" s="172">
        <v>380636.34473684209</v>
      </c>
      <c r="AU14" s="170">
        <v>380636.34473684209</v>
      </c>
      <c r="AV14" s="170">
        <v>0</v>
      </c>
      <c r="AW14" s="170">
        <v>223526.34473684209</v>
      </c>
      <c r="AX14" s="170">
        <v>3104.5325657894737</v>
      </c>
      <c r="AY14" s="170">
        <v>3208.1005523656763</v>
      </c>
      <c r="AZ14" s="171">
        <v>-3.2283273197229082E-2</v>
      </c>
      <c r="BA14" s="171">
        <v>1.7283273197229082E-2</v>
      </c>
      <c r="BB14" s="170">
        <v>3992.1464369316604</v>
      </c>
      <c r="BC14" s="172">
        <v>384628.49117377377</v>
      </c>
      <c r="BD14" s="172">
        <v>5342.0623774135247</v>
      </c>
      <c r="BE14" s="171">
        <v>-5.5783914594774053E-2</v>
      </c>
      <c r="BF14" s="170">
        <v>-2178.7199999999998</v>
      </c>
      <c r="BG14" s="170">
        <v>382449.7711737738</v>
      </c>
      <c r="BH14" s="170">
        <v>-1196.6400000000001</v>
      </c>
      <c r="BI14" s="170">
        <v>381253.13117377379</v>
      </c>
      <c r="BJ14" s="170">
        <v>151340.34999999998</v>
      </c>
      <c r="BK14" s="170">
        <v>0</v>
      </c>
    </row>
    <row r="15" spans="1:63" x14ac:dyDescent="0.25">
      <c r="A15" s="169">
        <v>15</v>
      </c>
      <c r="B15" s="169">
        <v>473</v>
      </c>
      <c r="C15" s="174">
        <v>124541</v>
      </c>
      <c r="D15" s="174">
        <v>9352018</v>
      </c>
      <c r="E15" s="173" t="s">
        <v>722</v>
      </c>
      <c r="F15" s="170">
        <v>504310</v>
      </c>
      <c r="G15" s="170">
        <v>0</v>
      </c>
      <c r="H15" s="170">
        <v>0</v>
      </c>
      <c r="I15" s="170">
        <v>11199.999999999975</v>
      </c>
      <c r="J15" s="170">
        <v>0</v>
      </c>
      <c r="K15" s="170">
        <v>0</v>
      </c>
      <c r="L15" s="170">
        <v>0</v>
      </c>
      <c r="M15" s="170">
        <v>5596.4999999999945</v>
      </c>
      <c r="N15" s="170">
        <v>0</v>
      </c>
      <c r="O15" s="170">
        <v>0</v>
      </c>
      <c r="P15" s="170">
        <v>0</v>
      </c>
      <c r="Q15" s="170">
        <v>0</v>
      </c>
      <c r="R15" s="170">
        <v>0</v>
      </c>
      <c r="S15" s="170">
        <v>0</v>
      </c>
      <c r="T15" s="170">
        <v>0</v>
      </c>
      <c r="U15" s="170">
        <v>0</v>
      </c>
      <c r="V15" s="170">
        <v>0</v>
      </c>
      <c r="W15" s="170">
        <v>4204.5454545454677</v>
      </c>
      <c r="X15" s="170">
        <v>0</v>
      </c>
      <c r="Y15" s="170">
        <v>930.02717391304338</v>
      </c>
      <c r="Z15" s="170">
        <v>43472.69458631258</v>
      </c>
      <c r="AA15" s="170">
        <v>0</v>
      </c>
      <c r="AB15" s="170">
        <v>0</v>
      </c>
      <c r="AC15" s="170">
        <v>0</v>
      </c>
      <c r="AD15" s="170">
        <v>114000</v>
      </c>
      <c r="AE15" s="170">
        <v>0</v>
      </c>
      <c r="AF15" s="170">
        <v>0</v>
      </c>
      <c r="AG15" s="170">
        <v>0</v>
      </c>
      <c r="AH15" s="170">
        <v>16166.25</v>
      </c>
      <c r="AI15" s="170">
        <v>0</v>
      </c>
      <c r="AJ15" s="170">
        <v>0</v>
      </c>
      <c r="AK15" s="170">
        <v>0</v>
      </c>
      <c r="AL15" s="170">
        <v>0</v>
      </c>
      <c r="AM15" s="170">
        <v>0</v>
      </c>
      <c r="AN15" s="170">
        <v>0</v>
      </c>
      <c r="AO15" s="170">
        <v>0</v>
      </c>
      <c r="AP15" s="170">
        <v>504310</v>
      </c>
      <c r="AQ15" s="170">
        <v>65403.767214771062</v>
      </c>
      <c r="AR15" s="170">
        <v>130166.25</v>
      </c>
      <c r="AS15" s="170">
        <v>61868.744586312561</v>
      </c>
      <c r="AT15" s="172">
        <v>699880.01721477101</v>
      </c>
      <c r="AU15" s="170">
        <v>699880.01721477113</v>
      </c>
      <c r="AV15" s="170">
        <v>0</v>
      </c>
      <c r="AW15" s="170">
        <v>569713.76721477101</v>
      </c>
      <c r="AX15" s="170">
        <v>3079.5338768366</v>
      </c>
      <c r="AY15" s="170">
        <v>3072.254284616979</v>
      </c>
      <c r="AZ15" s="171">
        <v>2.3694627935163127E-3</v>
      </c>
      <c r="BA15" s="171">
        <v>0</v>
      </c>
      <c r="BB15" s="170">
        <v>0</v>
      </c>
      <c r="BC15" s="172">
        <v>699880.01721477101</v>
      </c>
      <c r="BD15" s="172">
        <v>3783.1352281879513</v>
      </c>
      <c r="BE15" s="171">
        <v>7.3114761552217633E-3</v>
      </c>
      <c r="BF15" s="170">
        <v>-5598.0999999999995</v>
      </c>
      <c r="BG15" s="170">
        <v>694281.91721477103</v>
      </c>
      <c r="BH15" s="170">
        <v>-3074.7000000000003</v>
      </c>
      <c r="BI15" s="170">
        <v>691207.21721477108</v>
      </c>
      <c r="BJ15" s="170">
        <v>166513.56999999995</v>
      </c>
      <c r="BK15" s="170">
        <v>13470.5</v>
      </c>
    </row>
    <row r="16" spans="1:63" x14ac:dyDescent="0.25">
      <c r="A16" s="169">
        <v>16</v>
      </c>
      <c r="B16" s="169">
        <v>476</v>
      </c>
      <c r="C16" s="174">
        <v>124542</v>
      </c>
      <c r="D16" s="174">
        <v>9352019</v>
      </c>
      <c r="E16" s="173" t="s">
        <v>721</v>
      </c>
      <c r="F16" s="170">
        <v>648788</v>
      </c>
      <c r="G16" s="170">
        <v>0</v>
      </c>
      <c r="H16" s="170">
        <v>0</v>
      </c>
      <c r="I16" s="170">
        <v>8000.0000000000045</v>
      </c>
      <c r="J16" s="170">
        <v>0</v>
      </c>
      <c r="K16" s="170">
        <v>300.29999999999978</v>
      </c>
      <c r="L16" s="170">
        <v>0</v>
      </c>
      <c r="M16" s="170">
        <v>5596.49999999999</v>
      </c>
      <c r="N16" s="170">
        <v>0</v>
      </c>
      <c r="O16" s="170">
        <v>0</v>
      </c>
      <c r="P16" s="170">
        <v>0</v>
      </c>
      <c r="Q16" s="170">
        <v>0</v>
      </c>
      <c r="R16" s="170">
        <v>0</v>
      </c>
      <c r="S16" s="170">
        <v>0</v>
      </c>
      <c r="T16" s="170">
        <v>0</v>
      </c>
      <c r="U16" s="170">
        <v>0</v>
      </c>
      <c r="V16" s="170">
        <v>0</v>
      </c>
      <c r="W16" s="170">
        <v>3859.4594594594555</v>
      </c>
      <c r="X16" s="170">
        <v>0</v>
      </c>
      <c r="Y16" s="170">
        <v>3302.25</v>
      </c>
      <c r="Z16" s="170">
        <v>43623.188479471799</v>
      </c>
      <c r="AA16" s="170">
        <v>0</v>
      </c>
      <c r="AB16" s="170">
        <v>0</v>
      </c>
      <c r="AC16" s="170">
        <v>0</v>
      </c>
      <c r="AD16" s="170">
        <v>114000</v>
      </c>
      <c r="AE16" s="170">
        <v>0</v>
      </c>
      <c r="AF16" s="170">
        <v>0</v>
      </c>
      <c r="AG16" s="170">
        <v>0</v>
      </c>
      <c r="AH16" s="170">
        <v>11735.5</v>
      </c>
      <c r="AI16" s="170">
        <v>0</v>
      </c>
      <c r="AJ16" s="170">
        <v>0</v>
      </c>
      <c r="AK16" s="170">
        <v>0</v>
      </c>
      <c r="AL16" s="170">
        <v>0</v>
      </c>
      <c r="AM16" s="170">
        <v>0</v>
      </c>
      <c r="AN16" s="170">
        <v>0</v>
      </c>
      <c r="AO16" s="170">
        <v>0</v>
      </c>
      <c r="AP16" s="170">
        <v>648788</v>
      </c>
      <c r="AQ16" s="170">
        <v>64681.697938931247</v>
      </c>
      <c r="AR16" s="170">
        <v>125735.5</v>
      </c>
      <c r="AS16" s="170">
        <v>60569.388479471803</v>
      </c>
      <c r="AT16" s="172">
        <v>839205.19793893129</v>
      </c>
      <c r="AU16" s="170">
        <v>839205.19793893129</v>
      </c>
      <c r="AV16" s="170">
        <v>0</v>
      </c>
      <c r="AW16" s="170">
        <v>713469.69793893129</v>
      </c>
      <c r="AX16" s="170">
        <v>2997.7718400795434</v>
      </c>
      <c r="AY16" s="170">
        <v>2990.6661399082273</v>
      </c>
      <c r="AZ16" s="171">
        <v>2.3759590134438003E-3</v>
      </c>
      <c r="BA16" s="171">
        <v>0</v>
      </c>
      <c r="BB16" s="170">
        <v>0</v>
      </c>
      <c r="BC16" s="172">
        <v>839205.19793893129</v>
      </c>
      <c r="BD16" s="172">
        <v>3526.0722602476103</v>
      </c>
      <c r="BE16" s="171">
        <v>-3.3140630363701962E-2</v>
      </c>
      <c r="BF16" s="170">
        <v>-7201.8799999999992</v>
      </c>
      <c r="BG16" s="170">
        <v>832003.31793893129</v>
      </c>
      <c r="BH16" s="170">
        <v>-3955.5600000000004</v>
      </c>
      <c r="BI16" s="170">
        <v>828047.75793893123</v>
      </c>
      <c r="BJ16" s="170">
        <v>35581.329999999842</v>
      </c>
      <c r="BK16" s="170">
        <v>2494.5</v>
      </c>
    </row>
    <row r="17" spans="1:63" x14ac:dyDescent="0.25">
      <c r="A17" s="169">
        <v>17</v>
      </c>
      <c r="B17" s="169">
        <v>479</v>
      </c>
      <c r="C17" s="174">
        <v>124543</v>
      </c>
      <c r="D17" s="174">
        <v>9352020</v>
      </c>
      <c r="E17" s="173" t="s">
        <v>427</v>
      </c>
      <c r="F17" s="170">
        <v>553378</v>
      </c>
      <c r="G17" s="170">
        <v>0</v>
      </c>
      <c r="H17" s="170">
        <v>0</v>
      </c>
      <c r="I17" s="170">
        <v>2000.0000000000014</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34479.386620553356</v>
      </c>
      <c r="AA17" s="170">
        <v>0</v>
      </c>
      <c r="AB17" s="170">
        <v>0</v>
      </c>
      <c r="AC17" s="170">
        <v>0</v>
      </c>
      <c r="AD17" s="170">
        <v>114000</v>
      </c>
      <c r="AE17" s="170">
        <v>0</v>
      </c>
      <c r="AF17" s="170">
        <v>0</v>
      </c>
      <c r="AG17" s="170">
        <v>0</v>
      </c>
      <c r="AH17" s="170">
        <v>10298.5</v>
      </c>
      <c r="AI17" s="170">
        <v>0</v>
      </c>
      <c r="AJ17" s="170">
        <v>0</v>
      </c>
      <c r="AK17" s="170">
        <v>0</v>
      </c>
      <c r="AL17" s="170">
        <v>0</v>
      </c>
      <c r="AM17" s="170">
        <v>0</v>
      </c>
      <c r="AN17" s="170">
        <v>0</v>
      </c>
      <c r="AO17" s="170">
        <v>0</v>
      </c>
      <c r="AP17" s="170">
        <v>553378</v>
      </c>
      <c r="AQ17" s="170">
        <v>36479.386620553356</v>
      </c>
      <c r="AR17" s="170">
        <v>124298.5</v>
      </c>
      <c r="AS17" s="170">
        <v>45477.186620553359</v>
      </c>
      <c r="AT17" s="172">
        <v>714155.88662055333</v>
      </c>
      <c r="AU17" s="170">
        <v>714155.88662055333</v>
      </c>
      <c r="AV17" s="170">
        <v>0</v>
      </c>
      <c r="AW17" s="170">
        <v>589857.38662055333</v>
      </c>
      <c r="AX17" s="170">
        <v>2905.7014119239079</v>
      </c>
      <c r="AY17" s="170">
        <v>2891.1975720729624</v>
      </c>
      <c r="AZ17" s="171">
        <v>5.0165509237566127E-3</v>
      </c>
      <c r="BA17" s="171">
        <v>0</v>
      </c>
      <c r="BB17" s="170">
        <v>0</v>
      </c>
      <c r="BC17" s="172">
        <v>714155.88662055333</v>
      </c>
      <c r="BD17" s="172">
        <v>3518.0092936973069</v>
      </c>
      <c r="BE17" s="171">
        <v>9.4932810798109557E-4</v>
      </c>
      <c r="BF17" s="170">
        <v>-6142.78</v>
      </c>
      <c r="BG17" s="170">
        <v>708013.1066205533</v>
      </c>
      <c r="BH17" s="170">
        <v>-3373.86</v>
      </c>
      <c r="BI17" s="170">
        <v>704639.24662055331</v>
      </c>
      <c r="BJ17" s="170">
        <v>63868.689999999711</v>
      </c>
      <c r="BK17" s="170">
        <v>2768.7300000000005</v>
      </c>
    </row>
    <row r="18" spans="1:63" x14ac:dyDescent="0.25">
      <c r="A18" s="169">
        <v>18</v>
      </c>
      <c r="B18" s="169">
        <v>482</v>
      </c>
      <c r="C18" s="174">
        <v>124544</v>
      </c>
      <c r="D18" s="174">
        <v>9352021</v>
      </c>
      <c r="E18" s="173" t="s">
        <v>430</v>
      </c>
      <c r="F18" s="170">
        <v>550652</v>
      </c>
      <c r="G18" s="170">
        <v>0</v>
      </c>
      <c r="H18" s="170">
        <v>0</v>
      </c>
      <c r="I18" s="170">
        <v>3600.0000000000036</v>
      </c>
      <c r="J18" s="170">
        <v>0</v>
      </c>
      <c r="K18" s="170">
        <v>905.3820895522382</v>
      </c>
      <c r="L18" s="170">
        <v>0</v>
      </c>
      <c r="M18" s="170">
        <v>0</v>
      </c>
      <c r="N18" s="170">
        <v>0</v>
      </c>
      <c r="O18" s="170">
        <v>0</v>
      </c>
      <c r="P18" s="170">
        <v>0</v>
      </c>
      <c r="Q18" s="170">
        <v>0</v>
      </c>
      <c r="R18" s="170">
        <v>0</v>
      </c>
      <c r="S18" s="170">
        <v>0</v>
      </c>
      <c r="T18" s="170">
        <v>0</v>
      </c>
      <c r="U18" s="170">
        <v>0</v>
      </c>
      <c r="V18" s="170">
        <v>0</v>
      </c>
      <c r="W18" s="170">
        <v>0</v>
      </c>
      <c r="X18" s="170">
        <v>0</v>
      </c>
      <c r="Y18" s="170">
        <v>0</v>
      </c>
      <c r="Z18" s="170">
        <v>28262.61292289694</v>
      </c>
      <c r="AA18" s="170">
        <v>0</v>
      </c>
      <c r="AB18" s="170">
        <v>0</v>
      </c>
      <c r="AC18" s="170">
        <v>0</v>
      </c>
      <c r="AD18" s="170">
        <v>114000</v>
      </c>
      <c r="AE18" s="170">
        <v>0</v>
      </c>
      <c r="AF18" s="170">
        <v>0</v>
      </c>
      <c r="AG18" s="170">
        <v>0</v>
      </c>
      <c r="AH18" s="170">
        <v>7928.28</v>
      </c>
      <c r="AI18" s="170">
        <v>0</v>
      </c>
      <c r="AJ18" s="170">
        <v>0</v>
      </c>
      <c r="AK18" s="170">
        <v>0</v>
      </c>
      <c r="AL18" s="170">
        <v>0</v>
      </c>
      <c r="AM18" s="170">
        <v>0</v>
      </c>
      <c r="AN18" s="170">
        <v>0</v>
      </c>
      <c r="AO18" s="170">
        <v>0</v>
      </c>
      <c r="AP18" s="170">
        <v>550652</v>
      </c>
      <c r="AQ18" s="170">
        <v>32767.995012449181</v>
      </c>
      <c r="AR18" s="170">
        <v>121928.28</v>
      </c>
      <c r="AS18" s="170">
        <v>40513.103967673058</v>
      </c>
      <c r="AT18" s="172">
        <v>705348.27501244924</v>
      </c>
      <c r="AU18" s="170">
        <v>705348.27501244924</v>
      </c>
      <c r="AV18" s="170">
        <v>0</v>
      </c>
      <c r="AW18" s="170">
        <v>583419.99501244922</v>
      </c>
      <c r="AX18" s="170">
        <v>2888.2177970913326</v>
      </c>
      <c r="AY18" s="170">
        <v>2884.3194651201547</v>
      </c>
      <c r="AZ18" s="171">
        <v>1.3515604004064338E-3</v>
      </c>
      <c r="BA18" s="171">
        <v>0</v>
      </c>
      <c r="BB18" s="170">
        <v>0</v>
      </c>
      <c r="BC18" s="172">
        <v>705348.27501244924</v>
      </c>
      <c r="BD18" s="172">
        <v>3491.8231436259862</v>
      </c>
      <c r="BE18" s="171">
        <v>-6.2370287257221824E-3</v>
      </c>
      <c r="BF18" s="170">
        <v>-6112.5199999999995</v>
      </c>
      <c r="BG18" s="170">
        <v>699235.75501244923</v>
      </c>
      <c r="BH18" s="170">
        <v>-3357.2400000000002</v>
      </c>
      <c r="BI18" s="170">
        <v>695878.51501244924</v>
      </c>
      <c r="BJ18" s="170">
        <v>91778.4300000004</v>
      </c>
      <c r="BK18" s="170">
        <v>32301.75</v>
      </c>
    </row>
    <row r="19" spans="1:63" x14ac:dyDescent="0.25">
      <c r="A19" s="169">
        <v>19</v>
      </c>
      <c r="B19" s="169">
        <v>499</v>
      </c>
      <c r="C19" s="174">
        <v>124547</v>
      </c>
      <c r="D19" s="174">
        <v>9352026</v>
      </c>
      <c r="E19" s="173" t="s">
        <v>720</v>
      </c>
      <c r="F19" s="170">
        <v>485228</v>
      </c>
      <c r="G19" s="170">
        <v>0</v>
      </c>
      <c r="H19" s="170">
        <v>0</v>
      </c>
      <c r="I19" s="170">
        <v>8000.0000000000173</v>
      </c>
      <c r="J19" s="170">
        <v>0</v>
      </c>
      <c r="K19" s="170">
        <v>0</v>
      </c>
      <c r="L19" s="170">
        <v>0</v>
      </c>
      <c r="M19" s="170">
        <v>0</v>
      </c>
      <c r="N19" s="170">
        <v>0</v>
      </c>
      <c r="O19" s="170">
        <v>0</v>
      </c>
      <c r="P19" s="170">
        <v>0</v>
      </c>
      <c r="Q19" s="170">
        <v>0</v>
      </c>
      <c r="R19" s="170">
        <v>0</v>
      </c>
      <c r="S19" s="170">
        <v>0</v>
      </c>
      <c r="T19" s="170">
        <v>0</v>
      </c>
      <c r="U19" s="170">
        <v>0</v>
      </c>
      <c r="V19" s="170">
        <v>0</v>
      </c>
      <c r="W19" s="170">
        <v>0</v>
      </c>
      <c r="X19" s="170">
        <v>0</v>
      </c>
      <c r="Y19" s="170">
        <v>1819.3370165745855</v>
      </c>
      <c r="Z19" s="170">
        <v>35548.818587258982</v>
      </c>
      <c r="AA19" s="170">
        <v>0</v>
      </c>
      <c r="AB19" s="170">
        <v>0</v>
      </c>
      <c r="AC19" s="170">
        <v>0</v>
      </c>
      <c r="AD19" s="170">
        <v>114000</v>
      </c>
      <c r="AE19" s="170">
        <v>0</v>
      </c>
      <c r="AF19" s="170">
        <v>0</v>
      </c>
      <c r="AG19" s="170">
        <v>0</v>
      </c>
      <c r="AH19" s="170">
        <v>11017</v>
      </c>
      <c r="AI19" s="170">
        <v>0</v>
      </c>
      <c r="AJ19" s="170">
        <v>0</v>
      </c>
      <c r="AK19" s="170">
        <v>0</v>
      </c>
      <c r="AL19" s="170">
        <v>0</v>
      </c>
      <c r="AM19" s="170">
        <v>0</v>
      </c>
      <c r="AN19" s="170">
        <v>0</v>
      </c>
      <c r="AO19" s="170">
        <v>0</v>
      </c>
      <c r="AP19" s="170">
        <v>485228</v>
      </c>
      <c r="AQ19" s="170">
        <v>45368.155603833584</v>
      </c>
      <c r="AR19" s="170">
        <v>125017</v>
      </c>
      <c r="AS19" s="170">
        <v>49546.618587258985</v>
      </c>
      <c r="AT19" s="172">
        <v>655613.15560383361</v>
      </c>
      <c r="AU19" s="170">
        <v>655613.1556038335</v>
      </c>
      <c r="AV19" s="170">
        <v>0</v>
      </c>
      <c r="AW19" s="170">
        <v>530596.15560383361</v>
      </c>
      <c r="AX19" s="170">
        <v>2980.8772786732225</v>
      </c>
      <c r="AY19" s="170">
        <v>2939.5350184844792</v>
      </c>
      <c r="AZ19" s="171">
        <v>1.4064217615634277E-2</v>
      </c>
      <c r="BA19" s="171">
        <v>-8.5542176156342756E-3</v>
      </c>
      <c r="BB19" s="170">
        <v>-4475.8851581670888</v>
      </c>
      <c r="BC19" s="172">
        <v>651137.27044566651</v>
      </c>
      <c r="BD19" s="172">
        <v>3658.0745530655422</v>
      </c>
      <c r="BE19" s="171">
        <v>-3.7358450516111752E-3</v>
      </c>
      <c r="BF19" s="170">
        <v>-5386.28</v>
      </c>
      <c r="BG19" s="170">
        <v>645750.99044566648</v>
      </c>
      <c r="BH19" s="170">
        <v>-2958.36</v>
      </c>
      <c r="BI19" s="170">
        <v>642792.63044566649</v>
      </c>
      <c r="BJ19" s="170">
        <v>112493.26000000001</v>
      </c>
      <c r="BK19" s="170">
        <v>7454.29</v>
      </c>
    </row>
    <row r="20" spans="1:63" x14ac:dyDescent="0.25">
      <c r="A20" s="169">
        <v>20</v>
      </c>
      <c r="B20" s="169">
        <v>415</v>
      </c>
      <c r="C20" s="174">
        <v>124550</v>
      </c>
      <c r="D20" s="174">
        <v>9352032</v>
      </c>
      <c r="E20" s="173" t="s">
        <v>719</v>
      </c>
      <c r="F20" s="170">
        <v>1019524</v>
      </c>
      <c r="G20" s="170">
        <v>0</v>
      </c>
      <c r="H20" s="170">
        <v>0</v>
      </c>
      <c r="I20" s="170">
        <v>13200.000000000005</v>
      </c>
      <c r="J20" s="170">
        <v>0</v>
      </c>
      <c r="K20" s="170">
        <v>7678.1798927613809</v>
      </c>
      <c r="L20" s="170">
        <v>0</v>
      </c>
      <c r="M20" s="170">
        <v>3366.9024128686328</v>
      </c>
      <c r="N20" s="170">
        <v>0</v>
      </c>
      <c r="O20" s="170">
        <v>0</v>
      </c>
      <c r="P20" s="170">
        <v>0</v>
      </c>
      <c r="Q20" s="170">
        <v>0</v>
      </c>
      <c r="R20" s="170">
        <v>0</v>
      </c>
      <c r="S20" s="170">
        <v>0</v>
      </c>
      <c r="T20" s="170">
        <v>0</v>
      </c>
      <c r="U20" s="170">
        <v>0</v>
      </c>
      <c r="V20" s="170">
        <v>0</v>
      </c>
      <c r="W20" s="170">
        <v>17809.523809523787</v>
      </c>
      <c r="X20" s="170">
        <v>0</v>
      </c>
      <c r="Y20" s="170">
        <v>0</v>
      </c>
      <c r="Z20" s="170">
        <v>70791.854221158312</v>
      </c>
      <c r="AA20" s="170">
        <v>0</v>
      </c>
      <c r="AB20" s="170">
        <v>0</v>
      </c>
      <c r="AC20" s="170">
        <v>0</v>
      </c>
      <c r="AD20" s="170">
        <v>114000</v>
      </c>
      <c r="AE20" s="170">
        <v>0</v>
      </c>
      <c r="AF20" s="170">
        <v>0</v>
      </c>
      <c r="AG20" s="170">
        <v>0</v>
      </c>
      <c r="AH20" s="170">
        <v>10777.5</v>
      </c>
      <c r="AI20" s="170">
        <v>0</v>
      </c>
      <c r="AJ20" s="170">
        <v>0</v>
      </c>
      <c r="AK20" s="170">
        <v>0</v>
      </c>
      <c r="AL20" s="170">
        <v>0</v>
      </c>
      <c r="AM20" s="170">
        <v>0</v>
      </c>
      <c r="AN20" s="170">
        <v>0</v>
      </c>
      <c r="AO20" s="170">
        <v>0</v>
      </c>
      <c r="AP20" s="170">
        <v>1019524</v>
      </c>
      <c r="AQ20" s="170">
        <v>112846.46033631211</v>
      </c>
      <c r="AR20" s="170">
        <v>124777.5</v>
      </c>
      <c r="AS20" s="170">
        <v>92912.195373973329</v>
      </c>
      <c r="AT20" s="172">
        <v>1257147.9603363122</v>
      </c>
      <c r="AU20" s="170">
        <v>1257147.9603363122</v>
      </c>
      <c r="AV20" s="170">
        <v>0</v>
      </c>
      <c r="AW20" s="170">
        <v>1132370.4603363122</v>
      </c>
      <c r="AX20" s="170">
        <v>3027.7285035730274</v>
      </c>
      <c r="AY20" s="170">
        <v>3010.9274053267818</v>
      </c>
      <c r="AZ20" s="171">
        <v>5.5800409589822526E-3</v>
      </c>
      <c r="BA20" s="171">
        <v>-7.0040958982252495E-5</v>
      </c>
      <c r="BB20" s="170">
        <v>-78.872202842742368</v>
      </c>
      <c r="BC20" s="172">
        <v>1257069.0881334695</v>
      </c>
      <c r="BD20" s="172">
        <v>3361.1472944745174</v>
      </c>
      <c r="BE20" s="171">
        <v>-8.052813330264752E-3</v>
      </c>
      <c r="BF20" s="170">
        <v>-11317.24</v>
      </c>
      <c r="BG20" s="170">
        <v>1245751.8481334695</v>
      </c>
      <c r="BH20" s="170">
        <v>-6215.88</v>
      </c>
      <c r="BI20" s="170">
        <v>1239535.9681334696</v>
      </c>
      <c r="BJ20" s="170">
        <v>58336.010000000242</v>
      </c>
      <c r="BK20" s="170">
        <v>15491.470000000001</v>
      </c>
    </row>
    <row r="21" spans="1:63" x14ac:dyDescent="0.25">
      <c r="A21" s="169">
        <v>21</v>
      </c>
      <c r="B21" s="169">
        <v>424</v>
      </c>
      <c r="C21" s="174">
        <v>124552</v>
      </c>
      <c r="D21" s="174">
        <v>9352034</v>
      </c>
      <c r="E21" s="173" t="s">
        <v>718</v>
      </c>
      <c r="F21" s="170">
        <v>894128</v>
      </c>
      <c r="G21" s="170">
        <v>0</v>
      </c>
      <c r="H21" s="170">
        <v>0</v>
      </c>
      <c r="I21" s="170">
        <v>27158.017492711377</v>
      </c>
      <c r="J21" s="170">
        <v>0</v>
      </c>
      <c r="K21" s="170">
        <v>15076.285714285725</v>
      </c>
      <c r="L21" s="170">
        <v>0</v>
      </c>
      <c r="M21" s="170">
        <v>6422.1061224489831</v>
      </c>
      <c r="N21" s="170">
        <v>0</v>
      </c>
      <c r="O21" s="170">
        <v>2375.6571428571415</v>
      </c>
      <c r="P21" s="170">
        <v>0</v>
      </c>
      <c r="Q21" s="170">
        <v>0</v>
      </c>
      <c r="R21" s="170">
        <v>0</v>
      </c>
      <c r="S21" s="170">
        <v>0</v>
      </c>
      <c r="T21" s="170">
        <v>0</v>
      </c>
      <c r="U21" s="170">
        <v>0</v>
      </c>
      <c r="V21" s="170">
        <v>0</v>
      </c>
      <c r="W21" s="170">
        <v>10040.816326530601</v>
      </c>
      <c r="X21" s="170">
        <v>0</v>
      </c>
      <c r="Y21" s="170">
        <v>991.50326797385617</v>
      </c>
      <c r="Z21" s="170">
        <v>69621.123809523764</v>
      </c>
      <c r="AA21" s="170">
        <v>0</v>
      </c>
      <c r="AB21" s="170">
        <v>0</v>
      </c>
      <c r="AC21" s="170">
        <v>0</v>
      </c>
      <c r="AD21" s="170">
        <v>114000</v>
      </c>
      <c r="AE21" s="170">
        <v>0</v>
      </c>
      <c r="AF21" s="170">
        <v>0</v>
      </c>
      <c r="AG21" s="170">
        <v>0</v>
      </c>
      <c r="AH21" s="170">
        <v>14489.75</v>
      </c>
      <c r="AI21" s="170">
        <v>0</v>
      </c>
      <c r="AJ21" s="170">
        <v>0</v>
      </c>
      <c r="AK21" s="170">
        <v>0</v>
      </c>
      <c r="AL21" s="170">
        <v>0</v>
      </c>
      <c r="AM21" s="170">
        <v>0</v>
      </c>
      <c r="AN21" s="170">
        <v>0</v>
      </c>
      <c r="AO21" s="170">
        <v>0</v>
      </c>
      <c r="AP21" s="170">
        <v>894128</v>
      </c>
      <c r="AQ21" s="170">
        <v>131685.50987633143</v>
      </c>
      <c r="AR21" s="170">
        <v>128489.75</v>
      </c>
      <c r="AS21" s="170">
        <v>105134.95704567539</v>
      </c>
      <c r="AT21" s="172">
        <v>1154303.2598763313</v>
      </c>
      <c r="AU21" s="170">
        <v>1154303.2598763315</v>
      </c>
      <c r="AV21" s="170">
        <v>0</v>
      </c>
      <c r="AW21" s="170">
        <v>1025813.5098763313</v>
      </c>
      <c r="AX21" s="170">
        <v>3127.4802130375956</v>
      </c>
      <c r="AY21" s="170">
        <v>3106.5879936492556</v>
      </c>
      <c r="AZ21" s="171">
        <v>6.7251336292580757E-3</v>
      </c>
      <c r="BA21" s="171">
        <v>-1.2151336292580755E-3</v>
      </c>
      <c r="BB21" s="170">
        <v>-1238.1736102130872</v>
      </c>
      <c r="BC21" s="172">
        <v>1153065.0862661183</v>
      </c>
      <c r="BD21" s="172">
        <v>3515.4423361771901</v>
      </c>
      <c r="BE21" s="171">
        <v>-2.6982058378256513E-3</v>
      </c>
      <c r="BF21" s="170">
        <v>-9925.2799999999988</v>
      </c>
      <c r="BG21" s="170">
        <v>1143139.8062661183</v>
      </c>
      <c r="BH21" s="170">
        <v>-5451.3600000000006</v>
      </c>
      <c r="BI21" s="170">
        <v>1137688.4462661182</v>
      </c>
      <c r="BJ21" s="170">
        <v>19423.539999999804</v>
      </c>
      <c r="BK21" s="170">
        <v>1082.0400000000004</v>
      </c>
    </row>
    <row r="22" spans="1:63" x14ac:dyDescent="0.25">
      <c r="A22" s="169">
        <v>22</v>
      </c>
      <c r="B22" s="169">
        <v>422</v>
      </c>
      <c r="C22" s="174">
        <v>124553</v>
      </c>
      <c r="D22" s="174">
        <v>9352035</v>
      </c>
      <c r="E22" s="173" t="s">
        <v>717</v>
      </c>
      <c r="F22" s="170">
        <v>444338</v>
      </c>
      <c r="G22" s="170">
        <v>0</v>
      </c>
      <c r="H22" s="170">
        <v>0</v>
      </c>
      <c r="I22" s="170">
        <v>8400.0000000000091</v>
      </c>
      <c r="J22" s="170">
        <v>0</v>
      </c>
      <c r="K22" s="170">
        <v>4354.3500000000031</v>
      </c>
      <c r="L22" s="170">
        <v>0</v>
      </c>
      <c r="M22" s="170">
        <v>16789.499999999996</v>
      </c>
      <c r="N22" s="170">
        <v>0</v>
      </c>
      <c r="O22" s="170">
        <v>0</v>
      </c>
      <c r="P22" s="170">
        <v>0</v>
      </c>
      <c r="Q22" s="170">
        <v>0</v>
      </c>
      <c r="R22" s="170">
        <v>0</v>
      </c>
      <c r="S22" s="170">
        <v>0</v>
      </c>
      <c r="T22" s="170">
        <v>0</v>
      </c>
      <c r="U22" s="170">
        <v>0</v>
      </c>
      <c r="V22" s="170">
        <v>0</v>
      </c>
      <c r="W22" s="170">
        <v>3676.6917293233064</v>
      </c>
      <c r="X22" s="170">
        <v>0</v>
      </c>
      <c r="Y22" s="170">
        <v>0</v>
      </c>
      <c r="Z22" s="170">
        <v>29509.005263157876</v>
      </c>
      <c r="AA22" s="170">
        <v>0</v>
      </c>
      <c r="AB22" s="170">
        <v>0</v>
      </c>
      <c r="AC22" s="170">
        <v>0</v>
      </c>
      <c r="AD22" s="170">
        <v>114000</v>
      </c>
      <c r="AE22" s="170">
        <v>0</v>
      </c>
      <c r="AF22" s="170">
        <v>0</v>
      </c>
      <c r="AG22" s="170">
        <v>0</v>
      </c>
      <c r="AH22" s="170">
        <v>11735.5</v>
      </c>
      <c r="AI22" s="170">
        <v>0</v>
      </c>
      <c r="AJ22" s="170">
        <v>0</v>
      </c>
      <c r="AK22" s="170">
        <v>0</v>
      </c>
      <c r="AL22" s="170">
        <v>0</v>
      </c>
      <c r="AM22" s="170">
        <v>0</v>
      </c>
      <c r="AN22" s="170">
        <v>0</v>
      </c>
      <c r="AO22" s="170">
        <v>0</v>
      </c>
      <c r="AP22" s="170">
        <v>444338</v>
      </c>
      <c r="AQ22" s="170">
        <v>62729.546992481191</v>
      </c>
      <c r="AR22" s="170">
        <v>125735.5</v>
      </c>
      <c r="AS22" s="170">
        <v>54278.730263157879</v>
      </c>
      <c r="AT22" s="172">
        <v>632803.04699248122</v>
      </c>
      <c r="AU22" s="170">
        <v>632803.04699248122</v>
      </c>
      <c r="AV22" s="170">
        <v>0</v>
      </c>
      <c r="AW22" s="170">
        <v>507067.54699248122</v>
      </c>
      <c r="AX22" s="170">
        <v>3110.8438465796394</v>
      </c>
      <c r="AY22" s="170">
        <v>3112.4280628708279</v>
      </c>
      <c r="AZ22" s="171">
        <v>-5.0899691790059413E-4</v>
      </c>
      <c r="BA22" s="171">
        <v>0</v>
      </c>
      <c r="BB22" s="170">
        <v>0</v>
      </c>
      <c r="BC22" s="172">
        <v>632803.04699248122</v>
      </c>
      <c r="BD22" s="172">
        <v>3882.2272821624615</v>
      </c>
      <c r="BE22" s="171">
        <v>-1.4301494871684195E-2</v>
      </c>
      <c r="BF22" s="170">
        <v>-4932.38</v>
      </c>
      <c r="BG22" s="170">
        <v>627870.66699248122</v>
      </c>
      <c r="BH22" s="170">
        <v>-2709.06</v>
      </c>
      <c r="BI22" s="170">
        <v>625161.60699248116</v>
      </c>
      <c r="BJ22" s="170">
        <v>33170.10999999987</v>
      </c>
      <c r="BK22" s="170">
        <v>0.36999999999898137</v>
      </c>
    </row>
    <row r="23" spans="1:63" x14ac:dyDescent="0.25">
      <c r="A23" s="169">
        <v>23</v>
      </c>
      <c r="B23" s="169">
        <v>269</v>
      </c>
      <c r="C23" s="174">
        <v>141125</v>
      </c>
      <c r="D23" s="174">
        <v>9352037</v>
      </c>
      <c r="E23" s="173" t="s">
        <v>716</v>
      </c>
      <c r="F23" s="170">
        <v>965004</v>
      </c>
      <c r="G23" s="170">
        <v>0</v>
      </c>
      <c r="H23" s="170">
        <v>0</v>
      </c>
      <c r="I23" s="170">
        <v>30000</v>
      </c>
      <c r="J23" s="170">
        <v>0</v>
      </c>
      <c r="K23" s="170">
        <v>1051.0499999999984</v>
      </c>
      <c r="L23" s="170">
        <v>16707.600000000002</v>
      </c>
      <c r="M23" s="170">
        <v>96259.800000000134</v>
      </c>
      <c r="N23" s="170">
        <v>168895.99999999988</v>
      </c>
      <c r="O23" s="170">
        <v>14905.800000000016</v>
      </c>
      <c r="P23" s="170">
        <v>0</v>
      </c>
      <c r="Q23" s="170">
        <v>0</v>
      </c>
      <c r="R23" s="170">
        <v>0</v>
      </c>
      <c r="S23" s="170">
        <v>0</v>
      </c>
      <c r="T23" s="170">
        <v>0</v>
      </c>
      <c r="U23" s="170">
        <v>0</v>
      </c>
      <c r="V23" s="170">
        <v>0</v>
      </c>
      <c r="W23" s="170">
        <v>19405.315614617957</v>
      </c>
      <c r="X23" s="170">
        <v>0</v>
      </c>
      <c r="Y23" s="170">
        <v>965.92920353982311</v>
      </c>
      <c r="Z23" s="170">
        <v>124573.87370391368</v>
      </c>
      <c r="AA23" s="170">
        <v>0</v>
      </c>
      <c r="AB23" s="170">
        <v>0</v>
      </c>
      <c r="AC23" s="170">
        <v>0</v>
      </c>
      <c r="AD23" s="170">
        <v>114000</v>
      </c>
      <c r="AE23" s="170">
        <v>0</v>
      </c>
      <c r="AF23" s="170">
        <v>0</v>
      </c>
      <c r="AG23" s="170">
        <v>0</v>
      </c>
      <c r="AH23" s="170">
        <v>18681</v>
      </c>
      <c r="AI23" s="170">
        <v>0</v>
      </c>
      <c r="AJ23" s="170">
        <v>0</v>
      </c>
      <c r="AK23" s="170">
        <v>0</v>
      </c>
      <c r="AL23" s="170">
        <v>0</v>
      </c>
      <c r="AM23" s="170">
        <v>0</v>
      </c>
      <c r="AN23" s="170">
        <v>0</v>
      </c>
      <c r="AO23" s="170">
        <v>0</v>
      </c>
      <c r="AP23" s="170">
        <v>965004</v>
      </c>
      <c r="AQ23" s="170">
        <v>472765.3685220714</v>
      </c>
      <c r="AR23" s="170">
        <v>132681</v>
      </c>
      <c r="AS23" s="170">
        <v>298481.79870391364</v>
      </c>
      <c r="AT23" s="172">
        <v>1570450.3685220713</v>
      </c>
      <c r="AU23" s="170">
        <v>1570450.3685220717</v>
      </c>
      <c r="AV23" s="170">
        <v>0</v>
      </c>
      <c r="AW23" s="170">
        <v>1437769.3685220713</v>
      </c>
      <c r="AX23" s="170">
        <v>4061.4953913052859</v>
      </c>
      <c r="AY23" s="170">
        <v>4129.8762764401235</v>
      </c>
      <c r="AZ23" s="171">
        <v>-1.6557611065719548E-2</v>
      </c>
      <c r="BA23" s="171">
        <v>1.5576110657195483E-3</v>
      </c>
      <c r="BB23" s="170">
        <v>2277.190309835466</v>
      </c>
      <c r="BC23" s="172">
        <v>1572727.5588319066</v>
      </c>
      <c r="BD23" s="172">
        <v>4442.7332170392847</v>
      </c>
      <c r="BE23" s="171">
        <v>-2.3029658985903589E-2</v>
      </c>
      <c r="BF23" s="170">
        <v>-10712.039999999999</v>
      </c>
      <c r="BG23" s="170">
        <v>1562015.5188319066</v>
      </c>
      <c r="BH23" s="170">
        <v>-5883.4800000000005</v>
      </c>
      <c r="BI23" s="170">
        <v>1556132.0388319066</v>
      </c>
      <c r="BJ23" s="170">
        <v>395760.60000000033</v>
      </c>
      <c r="BK23" s="170">
        <v>20108.27</v>
      </c>
    </row>
    <row r="24" spans="1:63" x14ac:dyDescent="0.25">
      <c r="A24" s="169">
        <v>24</v>
      </c>
      <c r="B24" s="169">
        <v>417</v>
      </c>
      <c r="C24" s="174">
        <v>124555</v>
      </c>
      <c r="D24" s="174">
        <v>9352038</v>
      </c>
      <c r="E24" s="173" t="s">
        <v>715</v>
      </c>
      <c r="F24" s="170">
        <v>716938</v>
      </c>
      <c r="G24" s="170">
        <v>0</v>
      </c>
      <c r="H24" s="170">
        <v>0</v>
      </c>
      <c r="I24" s="170">
        <v>27999.999999999949</v>
      </c>
      <c r="J24" s="170">
        <v>0</v>
      </c>
      <c r="K24" s="170">
        <v>16966.949999999997</v>
      </c>
      <c r="L24" s="170">
        <v>0</v>
      </c>
      <c r="M24" s="170">
        <v>66038.699999999924</v>
      </c>
      <c r="N24" s="170">
        <v>0</v>
      </c>
      <c r="O24" s="170">
        <v>0</v>
      </c>
      <c r="P24" s="170">
        <v>0</v>
      </c>
      <c r="Q24" s="170">
        <v>0</v>
      </c>
      <c r="R24" s="170">
        <v>0</v>
      </c>
      <c r="S24" s="170">
        <v>0</v>
      </c>
      <c r="T24" s="170">
        <v>0</v>
      </c>
      <c r="U24" s="170">
        <v>0</v>
      </c>
      <c r="V24" s="170">
        <v>0</v>
      </c>
      <c r="W24" s="170">
        <v>7108.1081081081011</v>
      </c>
      <c r="X24" s="170">
        <v>0</v>
      </c>
      <c r="Y24" s="170">
        <v>3347.8211009174315</v>
      </c>
      <c r="Z24" s="170">
        <v>64077.865956096939</v>
      </c>
      <c r="AA24" s="170">
        <v>0</v>
      </c>
      <c r="AB24" s="170">
        <v>0</v>
      </c>
      <c r="AC24" s="170">
        <v>0</v>
      </c>
      <c r="AD24" s="170">
        <v>114000</v>
      </c>
      <c r="AE24" s="170">
        <v>0</v>
      </c>
      <c r="AF24" s="170">
        <v>0</v>
      </c>
      <c r="AG24" s="170">
        <v>0</v>
      </c>
      <c r="AH24" s="170">
        <v>10657.75</v>
      </c>
      <c r="AI24" s="170">
        <v>0</v>
      </c>
      <c r="AJ24" s="170">
        <v>0</v>
      </c>
      <c r="AK24" s="170">
        <v>0</v>
      </c>
      <c r="AL24" s="170">
        <v>0</v>
      </c>
      <c r="AM24" s="170">
        <v>0</v>
      </c>
      <c r="AN24" s="170">
        <v>0</v>
      </c>
      <c r="AO24" s="170">
        <v>0</v>
      </c>
      <c r="AP24" s="170">
        <v>716938</v>
      </c>
      <c r="AQ24" s="170">
        <v>185539.44516512234</v>
      </c>
      <c r="AR24" s="170">
        <v>124657.75</v>
      </c>
      <c r="AS24" s="170">
        <v>129578.49095609688</v>
      </c>
      <c r="AT24" s="172">
        <v>1027135.1951651224</v>
      </c>
      <c r="AU24" s="170">
        <v>1027135.1951651223</v>
      </c>
      <c r="AV24" s="170">
        <v>0</v>
      </c>
      <c r="AW24" s="170">
        <v>902477.44516512239</v>
      </c>
      <c r="AX24" s="170">
        <v>3431.4731755327848</v>
      </c>
      <c r="AY24" s="170">
        <v>3473.4005601276713</v>
      </c>
      <c r="AZ24" s="171">
        <v>-1.2070990336152115E-2</v>
      </c>
      <c r="BA24" s="171">
        <v>0</v>
      </c>
      <c r="BB24" s="170">
        <v>0</v>
      </c>
      <c r="BC24" s="172">
        <v>1027135.1951651224</v>
      </c>
      <c r="BD24" s="172">
        <v>3905.4570158369675</v>
      </c>
      <c r="BE24" s="171">
        <v>-2.4205090119082118E-2</v>
      </c>
      <c r="BF24" s="170">
        <v>-7958.3799999999992</v>
      </c>
      <c r="BG24" s="170">
        <v>1019176.8151651224</v>
      </c>
      <c r="BH24" s="170">
        <v>-4371.0600000000004</v>
      </c>
      <c r="BI24" s="170">
        <v>1014805.7551651223</v>
      </c>
      <c r="BJ24" s="170">
        <v>96702.609999999637</v>
      </c>
      <c r="BK24" s="170">
        <v>26620.48</v>
      </c>
    </row>
    <row r="25" spans="1:63" x14ac:dyDescent="0.25">
      <c r="A25" s="169">
        <v>25</v>
      </c>
      <c r="B25" s="169">
        <v>452</v>
      </c>
      <c r="C25" s="174">
        <v>124556</v>
      </c>
      <c r="D25" s="174">
        <v>9352039</v>
      </c>
      <c r="E25" s="173" t="s">
        <v>408</v>
      </c>
      <c r="F25" s="170">
        <v>746924</v>
      </c>
      <c r="G25" s="170">
        <v>0</v>
      </c>
      <c r="H25" s="170">
        <v>0</v>
      </c>
      <c r="I25" s="170">
        <v>22400.000000000044</v>
      </c>
      <c r="J25" s="170">
        <v>0</v>
      </c>
      <c r="K25" s="170">
        <v>8558.5500000000011</v>
      </c>
      <c r="L25" s="170">
        <v>26535.600000000017</v>
      </c>
      <c r="M25" s="170">
        <v>0</v>
      </c>
      <c r="N25" s="170">
        <v>0</v>
      </c>
      <c r="O25" s="170">
        <v>0</v>
      </c>
      <c r="P25" s="170">
        <v>0</v>
      </c>
      <c r="Q25" s="170">
        <v>0</v>
      </c>
      <c r="R25" s="170">
        <v>0</v>
      </c>
      <c r="S25" s="170">
        <v>0</v>
      </c>
      <c r="T25" s="170">
        <v>0</v>
      </c>
      <c r="U25" s="170">
        <v>0</v>
      </c>
      <c r="V25" s="170">
        <v>0</v>
      </c>
      <c r="W25" s="170">
        <v>10538.461538461521</v>
      </c>
      <c r="X25" s="170">
        <v>0</v>
      </c>
      <c r="Y25" s="170">
        <v>3840.151515151515</v>
      </c>
      <c r="Z25" s="170">
        <v>64936.566279069753</v>
      </c>
      <c r="AA25" s="170">
        <v>0</v>
      </c>
      <c r="AB25" s="170">
        <v>0</v>
      </c>
      <c r="AC25" s="170">
        <v>0</v>
      </c>
      <c r="AD25" s="170">
        <v>114000</v>
      </c>
      <c r="AE25" s="170">
        <v>0</v>
      </c>
      <c r="AF25" s="170">
        <v>0</v>
      </c>
      <c r="AG25" s="170">
        <v>0</v>
      </c>
      <c r="AH25" s="170">
        <v>7345.32</v>
      </c>
      <c r="AI25" s="170">
        <v>0</v>
      </c>
      <c r="AJ25" s="170">
        <v>0</v>
      </c>
      <c r="AK25" s="170">
        <v>0</v>
      </c>
      <c r="AL25" s="170">
        <v>0</v>
      </c>
      <c r="AM25" s="170">
        <v>0</v>
      </c>
      <c r="AN25" s="170">
        <v>0</v>
      </c>
      <c r="AO25" s="170">
        <v>0</v>
      </c>
      <c r="AP25" s="170">
        <v>746924</v>
      </c>
      <c r="AQ25" s="170">
        <v>136809.32933268286</v>
      </c>
      <c r="AR25" s="170">
        <v>121345.32</v>
      </c>
      <c r="AS25" s="170">
        <v>103681.4412790698</v>
      </c>
      <c r="AT25" s="172">
        <v>1005078.6493326828</v>
      </c>
      <c r="AU25" s="170">
        <v>1005078.6493326828</v>
      </c>
      <c r="AV25" s="170">
        <v>0</v>
      </c>
      <c r="AW25" s="170">
        <v>883733.32933268289</v>
      </c>
      <c r="AX25" s="170">
        <v>3225.3041216521274</v>
      </c>
      <c r="AY25" s="170">
        <v>3363.7463697376252</v>
      </c>
      <c r="AZ25" s="171">
        <v>-4.1157160162553039E-2</v>
      </c>
      <c r="BA25" s="171">
        <v>2.6157160162553039E-2</v>
      </c>
      <c r="BB25" s="170">
        <v>24108.178395804756</v>
      </c>
      <c r="BC25" s="172">
        <v>1029186.8277284876</v>
      </c>
      <c r="BD25" s="172">
        <v>3756.1563055784218</v>
      </c>
      <c r="BE25" s="171">
        <v>-2.1070332992855989E-2</v>
      </c>
      <c r="BF25" s="170">
        <v>-8291.24</v>
      </c>
      <c r="BG25" s="170">
        <v>1020895.5877284876</v>
      </c>
      <c r="BH25" s="170">
        <v>-4553.88</v>
      </c>
      <c r="BI25" s="170">
        <v>1016341.7077284876</v>
      </c>
      <c r="BJ25" s="170">
        <v>63874.880000000121</v>
      </c>
      <c r="BK25" s="170">
        <v>-3.999999999996362E-2</v>
      </c>
    </row>
    <row r="26" spans="1:63" x14ac:dyDescent="0.25">
      <c r="A26" s="169">
        <v>26</v>
      </c>
      <c r="B26" s="169">
        <v>442</v>
      </c>
      <c r="C26" s="174">
        <v>124558</v>
      </c>
      <c r="D26" s="174">
        <v>9352041</v>
      </c>
      <c r="E26" s="173" t="s">
        <v>714</v>
      </c>
      <c r="F26" s="170">
        <v>1240330</v>
      </c>
      <c r="G26" s="170">
        <v>0</v>
      </c>
      <c r="H26" s="170">
        <v>0</v>
      </c>
      <c r="I26" s="170">
        <v>24000.000000000025</v>
      </c>
      <c r="J26" s="170">
        <v>0</v>
      </c>
      <c r="K26" s="170">
        <v>7207.1999999999662</v>
      </c>
      <c r="L26" s="170">
        <v>982.80000000000098</v>
      </c>
      <c r="M26" s="170">
        <v>94021.200000000186</v>
      </c>
      <c r="N26" s="170">
        <v>1164.8000000000011</v>
      </c>
      <c r="O26" s="170">
        <v>0</v>
      </c>
      <c r="P26" s="170">
        <v>0</v>
      </c>
      <c r="Q26" s="170">
        <v>0</v>
      </c>
      <c r="R26" s="170">
        <v>0</v>
      </c>
      <c r="S26" s="170">
        <v>0</v>
      </c>
      <c r="T26" s="170">
        <v>0</v>
      </c>
      <c r="U26" s="170">
        <v>0</v>
      </c>
      <c r="V26" s="170">
        <v>0</v>
      </c>
      <c r="W26" s="170">
        <v>6911.3924050632822</v>
      </c>
      <c r="X26" s="170">
        <v>0</v>
      </c>
      <c r="Y26" s="170">
        <v>1790.9574468085107</v>
      </c>
      <c r="Z26" s="170">
        <v>88217.749177437407</v>
      </c>
      <c r="AA26" s="170">
        <v>0</v>
      </c>
      <c r="AB26" s="170">
        <v>0</v>
      </c>
      <c r="AC26" s="170">
        <v>0</v>
      </c>
      <c r="AD26" s="170">
        <v>114000</v>
      </c>
      <c r="AE26" s="170">
        <v>0</v>
      </c>
      <c r="AF26" s="170">
        <v>0</v>
      </c>
      <c r="AG26" s="170">
        <v>0</v>
      </c>
      <c r="AH26" s="170">
        <v>17124.25</v>
      </c>
      <c r="AI26" s="170">
        <v>0</v>
      </c>
      <c r="AJ26" s="170">
        <v>0</v>
      </c>
      <c r="AK26" s="170">
        <v>0</v>
      </c>
      <c r="AL26" s="170">
        <v>0</v>
      </c>
      <c r="AM26" s="170">
        <v>0</v>
      </c>
      <c r="AN26" s="170">
        <v>0</v>
      </c>
      <c r="AO26" s="170">
        <v>0</v>
      </c>
      <c r="AP26" s="170">
        <v>1240330</v>
      </c>
      <c r="AQ26" s="170">
        <v>224296.09902930941</v>
      </c>
      <c r="AR26" s="170">
        <v>131124.25</v>
      </c>
      <c r="AS26" s="170">
        <v>161903.5491774375</v>
      </c>
      <c r="AT26" s="172">
        <v>1595750.3490293093</v>
      </c>
      <c r="AU26" s="170">
        <v>1595750.3490293096</v>
      </c>
      <c r="AV26" s="170">
        <v>0</v>
      </c>
      <c r="AW26" s="170">
        <v>1464626.0990293093</v>
      </c>
      <c r="AX26" s="170">
        <v>3218.9584594050757</v>
      </c>
      <c r="AY26" s="170">
        <v>3240.3767386719765</v>
      </c>
      <c r="AZ26" s="171">
        <v>-6.6098114491707962E-3</v>
      </c>
      <c r="BA26" s="171">
        <v>0</v>
      </c>
      <c r="BB26" s="170">
        <v>0</v>
      </c>
      <c r="BC26" s="172">
        <v>1595750.3490293093</v>
      </c>
      <c r="BD26" s="172">
        <v>3507.1436242402401</v>
      </c>
      <c r="BE26" s="171">
        <v>-8.6735110007005733E-3</v>
      </c>
      <c r="BF26" s="170">
        <v>-13768.3</v>
      </c>
      <c r="BG26" s="170">
        <v>1581982.0490293093</v>
      </c>
      <c r="BH26" s="170">
        <v>-7562.1</v>
      </c>
      <c r="BI26" s="170">
        <v>1574419.9490293092</v>
      </c>
      <c r="BJ26" s="170">
        <v>214166.58000000007</v>
      </c>
      <c r="BK26" s="170">
        <v>3563.010000000002</v>
      </c>
    </row>
    <row r="27" spans="1:63" x14ac:dyDescent="0.25">
      <c r="A27" s="169">
        <v>27</v>
      </c>
      <c r="B27" s="169">
        <v>239</v>
      </c>
      <c r="C27" s="174">
        <v>124559</v>
      </c>
      <c r="D27" s="174">
        <v>9352042</v>
      </c>
      <c r="E27" s="173" t="s">
        <v>287</v>
      </c>
      <c r="F27" s="170">
        <v>1420246</v>
      </c>
      <c r="G27" s="170">
        <v>0</v>
      </c>
      <c r="H27" s="170">
        <v>0</v>
      </c>
      <c r="I27" s="170">
        <v>10399.999999999991</v>
      </c>
      <c r="J27" s="170">
        <v>0</v>
      </c>
      <c r="K27" s="170">
        <v>14264.249999999998</v>
      </c>
      <c r="L27" s="170">
        <v>0</v>
      </c>
      <c r="M27" s="170">
        <v>0</v>
      </c>
      <c r="N27" s="170">
        <v>0</v>
      </c>
      <c r="O27" s="170">
        <v>0</v>
      </c>
      <c r="P27" s="170">
        <v>0</v>
      </c>
      <c r="Q27" s="170">
        <v>0</v>
      </c>
      <c r="R27" s="170">
        <v>0</v>
      </c>
      <c r="S27" s="170">
        <v>0</v>
      </c>
      <c r="T27" s="170">
        <v>0</v>
      </c>
      <c r="U27" s="170">
        <v>0</v>
      </c>
      <c r="V27" s="170">
        <v>0</v>
      </c>
      <c r="W27" s="170">
        <v>5141.4473684210498</v>
      </c>
      <c r="X27" s="170">
        <v>0</v>
      </c>
      <c r="Y27" s="170">
        <v>912.73674242424249</v>
      </c>
      <c r="Z27" s="170">
        <v>48514.127858180487</v>
      </c>
      <c r="AA27" s="170">
        <v>0</v>
      </c>
      <c r="AB27" s="170">
        <v>0</v>
      </c>
      <c r="AC27" s="170">
        <v>0</v>
      </c>
      <c r="AD27" s="170">
        <v>114000</v>
      </c>
      <c r="AE27" s="170">
        <v>0</v>
      </c>
      <c r="AF27" s="170">
        <v>0</v>
      </c>
      <c r="AG27" s="170">
        <v>0</v>
      </c>
      <c r="AH27" s="170">
        <v>35206.5</v>
      </c>
      <c r="AI27" s="170">
        <v>0</v>
      </c>
      <c r="AJ27" s="170">
        <v>0</v>
      </c>
      <c r="AK27" s="170">
        <v>0</v>
      </c>
      <c r="AL27" s="170">
        <v>0</v>
      </c>
      <c r="AM27" s="170">
        <v>0</v>
      </c>
      <c r="AN27" s="170">
        <v>0</v>
      </c>
      <c r="AO27" s="170">
        <v>0</v>
      </c>
      <c r="AP27" s="170">
        <v>1420246</v>
      </c>
      <c r="AQ27" s="170">
        <v>79232.561969025774</v>
      </c>
      <c r="AR27" s="170">
        <v>149206.5</v>
      </c>
      <c r="AS27" s="170">
        <v>70844.052858180483</v>
      </c>
      <c r="AT27" s="172">
        <v>1648685.0619690258</v>
      </c>
      <c r="AU27" s="170">
        <v>1648685.061969026</v>
      </c>
      <c r="AV27" s="170">
        <v>0</v>
      </c>
      <c r="AW27" s="170">
        <v>1499478.5619690258</v>
      </c>
      <c r="AX27" s="170">
        <v>2878.0778540672281</v>
      </c>
      <c r="AY27" s="170">
        <v>2885.5580404473531</v>
      </c>
      <c r="AZ27" s="171">
        <v>-2.5922841527613975E-3</v>
      </c>
      <c r="BA27" s="171">
        <v>0</v>
      </c>
      <c r="BB27" s="170">
        <v>0</v>
      </c>
      <c r="BC27" s="172">
        <v>1648685.0619690258</v>
      </c>
      <c r="BD27" s="172">
        <v>3164.4626909194353</v>
      </c>
      <c r="BE27" s="171">
        <v>-8.0866722248295053E-3</v>
      </c>
      <c r="BF27" s="170">
        <v>-15765.46</v>
      </c>
      <c r="BG27" s="170">
        <v>1632919.6019690258</v>
      </c>
      <c r="BH27" s="170">
        <v>-8659.02</v>
      </c>
      <c r="BI27" s="170">
        <v>1624260.5819690258</v>
      </c>
      <c r="BJ27" s="170">
        <v>116099.9600000002</v>
      </c>
      <c r="BK27" s="170">
        <v>18391.210000000003</v>
      </c>
    </row>
    <row r="28" spans="1:63" x14ac:dyDescent="0.25">
      <c r="A28" s="169">
        <v>28</v>
      </c>
      <c r="B28" s="169">
        <v>416</v>
      </c>
      <c r="C28" s="174">
        <v>124561</v>
      </c>
      <c r="D28" s="174">
        <v>9352045</v>
      </c>
      <c r="E28" s="173" t="s">
        <v>379</v>
      </c>
      <c r="F28" s="170">
        <v>779636</v>
      </c>
      <c r="G28" s="170">
        <v>0</v>
      </c>
      <c r="H28" s="170">
        <v>0</v>
      </c>
      <c r="I28" s="170">
        <v>8399.9999999999964</v>
      </c>
      <c r="J28" s="170">
        <v>0</v>
      </c>
      <c r="K28" s="170">
        <v>600.60000000000059</v>
      </c>
      <c r="L28" s="170">
        <v>0</v>
      </c>
      <c r="M28" s="170">
        <v>0</v>
      </c>
      <c r="N28" s="170">
        <v>0</v>
      </c>
      <c r="O28" s="170">
        <v>0</v>
      </c>
      <c r="P28" s="170">
        <v>0</v>
      </c>
      <c r="Q28" s="170">
        <v>0</v>
      </c>
      <c r="R28" s="170">
        <v>0</v>
      </c>
      <c r="S28" s="170">
        <v>0</v>
      </c>
      <c r="T28" s="170">
        <v>0</v>
      </c>
      <c r="U28" s="170">
        <v>0</v>
      </c>
      <c r="V28" s="170">
        <v>0</v>
      </c>
      <c r="W28" s="170">
        <v>5253.0612244898075</v>
      </c>
      <c r="X28" s="170">
        <v>0</v>
      </c>
      <c r="Y28" s="170">
        <v>0</v>
      </c>
      <c r="Z28" s="170">
        <v>48085.918972303152</v>
      </c>
      <c r="AA28" s="170">
        <v>0</v>
      </c>
      <c r="AB28" s="170">
        <v>0</v>
      </c>
      <c r="AC28" s="170">
        <v>0</v>
      </c>
      <c r="AD28" s="170">
        <v>114000</v>
      </c>
      <c r="AE28" s="170">
        <v>0</v>
      </c>
      <c r="AF28" s="170">
        <v>0</v>
      </c>
      <c r="AG28" s="170">
        <v>0</v>
      </c>
      <c r="AH28" s="170">
        <v>16046.5</v>
      </c>
      <c r="AI28" s="170">
        <v>0</v>
      </c>
      <c r="AJ28" s="170">
        <v>0</v>
      </c>
      <c r="AK28" s="170">
        <v>0</v>
      </c>
      <c r="AL28" s="170">
        <v>0</v>
      </c>
      <c r="AM28" s="170">
        <v>0</v>
      </c>
      <c r="AN28" s="170">
        <v>0</v>
      </c>
      <c r="AO28" s="170">
        <v>0</v>
      </c>
      <c r="AP28" s="170">
        <v>779636</v>
      </c>
      <c r="AQ28" s="170">
        <v>62339.580196792958</v>
      </c>
      <c r="AR28" s="170">
        <v>130046.5</v>
      </c>
      <c r="AS28" s="170">
        <v>62584.018972303151</v>
      </c>
      <c r="AT28" s="172">
        <v>972022.08019679296</v>
      </c>
      <c r="AU28" s="170">
        <v>972022.08019679296</v>
      </c>
      <c r="AV28" s="170">
        <v>0</v>
      </c>
      <c r="AW28" s="170">
        <v>841975.58019679296</v>
      </c>
      <c r="AX28" s="170">
        <v>2943.9705601286469</v>
      </c>
      <c r="AY28" s="170">
        <v>2995.9356065656193</v>
      </c>
      <c r="AZ28" s="171">
        <v>-1.7345181359402582E-2</v>
      </c>
      <c r="BA28" s="171">
        <v>2.3451813594025823E-3</v>
      </c>
      <c r="BB28" s="170">
        <v>2009.4395288076134</v>
      </c>
      <c r="BC28" s="172">
        <v>974031.51972560061</v>
      </c>
      <c r="BD28" s="172">
        <v>3405.7046144251772</v>
      </c>
      <c r="BE28" s="171">
        <v>-2.4446452376262084E-2</v>
      </c>
      <c r="BF28" s="170">
        <v>-8654.3599999999988</v>
      </c>
      <c r="BG28" s="170">
        <v>965377.15972560062</v>
      </c>
      <c r="BH28" s="170">
        <v>-4753.3200000000006</v>
      </c>
      <c r="BI28" s="170">
        <v>960623.83972560067</v>
      </c>
      <c r="BJ28" s="170">
        <v>212002.81000000006</v>
      </c>
      <c r="BK28" s="170">
        <v>22207.77</v>
      </c>
    </row>
    <row r="29" spans="1:63" x14ac:dyDescent="0.25">
      <c r="A29" s="169">
        <v>29</v>
      </c>
      <c r="B29" s="169">
        <v>413</v>
      </c>
      <c r="C29" s="174">
        <v>124563</v>
      </c>
      <c r="D29" s="174">
        <v>9352049</v>
      </c>
      <c r="E29" s="173" t="s">
        <v>713</v>
      </c>
      <c r="F29" s="170">
        <v>730568</v>
      </c>
      <c r="G29" s="170">
        <v>0</v>
      </c>
      <c r="H29" s="170">
        <v>0</v>
      </c>
      <c r="I29" s="170">
        <v>18399.999999999989</v>
      </c>
      <c r="J29" s="170">
        <v>0</v>
      </c>
      <c r="K29" s="170">
        <v>4992.2052631579008</v>
      </c>
      <c r="L29" s="170">
        <v>0</v>
      </c>
      <c r="M29" s="170">
        <v>0</v>
      </c>
      <c r="N29" s="170">
        <v>0</v>
      </c>
      <c r="O29" s="170">
        <v>0</v>
      </c>
      <c r="P29" s="170">
        <v>0</v>
      </c>
      <c r="Q29" s="170">
        <v>0</v>
      </c>
      <c r="R29" s="170">
        <v>0</v>
      </c>
      <c r="S29" s="170">
        <v>0</v>
      </c>
      <c r="T29" s="170">
        <v>0</v>
      </c>
      <c r="U29" s="170">
        <v>0</v>
      </c>
      <c r="V29" s="170">
        <v>0</v>
      </c>
      <c r="W29" s="170">
        <v>17478.260869565212</v>
      </c>
      <c r="X29" s="170">
        <v>0</v>
      </c>
      <c r="Y29" s="170">
        <v>935.47169811320759</v>
      </c>
      <c r="Z29" s="170">
        <v>74298.54824066229</v>
      </c>
      <c r="AA29" s="170">
        <v>0</v>
      </c>
      <c r="AB29" s="170">
        <v>0</v>
      </c>
      <c r="AC29" s="170">
        <v>0</v>
      </c>
      <c r="AD29" s="170">
        <v>114000</v>
      </c>
      <c r="AE29" s="170">
        <v>0</v>
      </c>
      <c r="AF29" s="170">
        <v>0</v>
      </c>
      <c r="AG29" s="170">
        <v>0</v>
      </c>
      <c r="AH29" s="170">
        <v>17723</v>
      </c>
      <c r="AI29" s="170">
        <v>0</v>
      </c>
      <c r="AJ29" s="170">
        <v>0</v>
      </c>
      <c r="AK29" s="170">
        <v>0</v>
      </c>
      <c r="AL29" s="170">
        <v>0</v>
      </c>
      <c r="AM29" s="170">
        <v>0</v>
      </c>
      <c r="AN29" s="170">
        <v>0</v>
      </c>
      <c r="AO29" s="170">
        <v>0</v>
      </c>
      <c r="AP29" s="170">
        <v>730568</v>
      </c>
      <c r="AQ29" s="170">
        <v>116104.4860714986</v>
      </c>
      <c r="AR29" s="170">
        <v>131723</v>
      </c>
      <c r="AS29" s="170">
        <v>95992.450872241243</v>
      </c>
      <c r="AT29" s="172">
        <v>978395.4860714986</v>
      </c>
      <c r="AU29" s="170">
        <v>978395.4860714986</v>
      </c>
      <c r="AV29" s="170">
        <v>0</v>
      </c>
      <c r="AW29" s="170">
        <v>846672.4860714986</v>
      </c>
      <c r="AX29" s="170">
        <v>3159.2256942966364</v>
      </c>
      <c r="AY29" s="170">
        <v>3278.3925022390795</v>
      </c>
      <c r="AZ29" s="171">
        <v>-3.6349158272249091E-2</v>
      </c>
      <c r="BA29" s="171">
        <v>2.1349158272249091E-2</v>
      </c>
      <c r="BB29" s="170">
        <v>18757.566669573633</v>
      </c>
      <c r="BC29" s="172">
        <v>997153.05274107226</v>
      </c>
      <c r="BD29" s="172">
        <v>3720.7203460487772</v>
      </c>
      <c r="BE29" s="171">
        <v>-1.584642814404591E-2</v>
      </c>
      <c r="BF29" s="170">
        <v>-8109.6799999999994</v>
      </c>
      <c r="BG29" s="170">
        <v>989043.37274107221</v>
      </c>
      <c r="BH29" s="170">
        <v>-4454.16</v>
      </c>
      <c r="BI29" s="170">
        <v>984589.21274107217</v>
      </c>
      <c r="BJ29" s="170">
        <v>46496.619999999646</v>
      </c>
      <c r="BK29" s="170">
        <v>1921.7299999999998</v>
      </c>
    </row>
    <row r="30" spans="1:63" x14ac:dyDescent="0.25">
      <c r="A30" s="169">
        <v>30</v>
      </c>
      <c r="B30" s="169">
        <v>486</v>
      </c>
      <c r="C30" s="174">
        <v>124565</v>
      </c>
      <c r="D30" s="174">
        <v>9352055</v>
      </c>
      <c r="E30" s="173" t="s">
        <v>433</v>
      </c>
      <c r="F30" s="170">
        <v>542474</v>
      </c>
      <c r="G30" s="170">
        <v>0</v>
      </c>
      <c r="H30" s="170">
        <v>0</v>
      </c>
      <c r="I30" s="170">
        <v>5999.9999999999964</v>
      </c>
      <c r="J30" s="170">
        <v>0</v>
      </c>
      <c r="K30" s="170">
        <v>3002.9999999999982</v>
      </c>
      <c r="L30" s="170">
        <v>0</v>
      </c>
      <c r="M30" s="170">
        <v>2238.5999999999985</v>
      </c>
      <c r="N30" s="170">
        <v>0</v>
      </c>
      <c r="O30" s="170">
        <v>0</v>
      </c>
      <c r="P30" s="170">
        <v>0</v>
      </c>
      <c r="Q30" s="170">
        <v>0</v>
      </c>
      <c r="R30" s="170">
        <v>0</v>
      </c>
      <c r="S30" s="170">
        <v>0</v>
      </c>
      <c r="T30" s="170">
        <v>0</v>
      </c>
      <c r="U30" s="170">
        <v>0</v>
      </c>
      <c r="V30" s="170">
        <v>0</v>
      </c>
      <c r="W30" s="170">
        <v>12291.176470588236</v>
      </c>
      <c r="X30" s="170">
        <v>0</v>
      </c>
      <c r="Y30" s="170">
        <v>0</v>
      </c>
      <c r="Z30" s="170">
        <v>30312.74470261798</v>
      </c>
      <c r="AA30" s="170">
        <v>0</v>
      </c>
      <c r="AB30" s="170">
        <v>0</v>
      </c>
      <c r="AC30" s="170">
        <v>0</v>
      </c>
      <c r="AD30" s="170">
        <v>114000</v>
      </c>
      <c r="AE30" s="170">
        <v>0</v>
      </c>
      <c r="AF30" s="170">
        <v>0</v>
      </c>
      <c r="AG30" s="170">
        <v>0</v>
      </c>
      <c r="AH30" s="170">
        <v>9939.25</v>
      </c>
      <c r="AI30" s="170">
        <v>0</v>
      </c>
      <c r="AJ30" s="170">
        <v>0</v>
      </c>
      <c r="AK30" s="170">
        <v>0</v>
      </c>
      <c r="AL30" s="170">
        <v>0</v>
      </c>
      <c r="AM30" s="170">
        <v>0</v>
      </c>
      <c r="AN30" s="170">
        <v>0</v>
      </c>
      <c r="AO30" s="170">
        <v>0</v>
      </c>
      <c r="AP30" s="170">
        <v>542474</v>
      </c>
      <c r="AQ30" s="170">
        <v>53845.521173206209</v>
      </c>
      <c r="AR30" s="170">
        <v>123939.25</v>
      </c>
      <c r="AS30" s="170">
        <v>45931.344702617978</v>
      </c>
      <c r="AT30" s="172">
        <v>720258.77117320616</v>
      </c>
      <c r="AU30" s="170">
        <v>720258.77117320616</v>
      </c>
      <c r="AV30" s="170">
        <v>0</v>
      </c>
      <c r="AW30" s="170">
        <v>596319.52117320616</v>
      </c>
      <c r="AX30" s="170">
        <v>2996.5805084080712</v>
      </c>
      <c r="AY30" s="170">
        <v>3015.1768381152274</v>
      </c>
      <c r="AZ30" s="171">
        <v>-6.1675751392348439E-3</v>
      </c>
      <c r="BA30" s="171">
        <v>0</v>
      </c>
      <c r="BB30" s="170">
        <v>0</v>
      </c>
      <c r="BC30" s="172">
        <v>720258.77117320616</v>
      </c>
      <c r="BD30" s="172">
        <v>3619.3908099156088</v>
      </c>
      <c r="BE30" s="171">
        <v>-1.8822456589370984E-2</v>
      </c>
      <c r="BF30" s="170">
        <v>-6021.74</v>
      </c>
      <c r="BG30" s="170">
        <v>714237.03117320617</v>
      </c>
      <c r="BH30" s="170">
        <v>-3307.38</v>
      </c>
      <c r="BI30" s="170">
        <v>710929.65117320616</v>
      </c>
      <c r="BJ30" s="170">
        <v>245031.59999999998</v>
      </c>
      <c r="BK30" s="170">
        <v>23740.75</v>
      </c>
    </row>
    <row r="31" spans="1:63" x14ac:dyDescent="0.25">
      <c r="A31" s="169">
        <v>31</v>
      </c>
      <c r="B31" s="169">
        <v>1</v>
      </c>
      <c r="C31" s="174">
        <v>124566</v>
      </c>
      <c r="D31" s="174">
        <v>9352058</v>
      </c>
      <c r="E31" s="173" t="s">
        <v>712</v>
      </c>
      <c r="F31" s="170">
        <v>280778</v>
      </c>
      <c r="G31" s="170">
        <v>0</v>
      </c>
      <c r="H31" s="170">
        <v>0</v>
      </c>
      <c r="I31" s="170">
        <v>5200.0000000000127</v>
      </c>
      <c r="J31" s="170">
        <v>0</v>
      </c>
      <c r="K31" s="170">
        <v>0</v>
      </c>
      <c r="L31" s="170">
        <v>0</v>
      </c>
      <c r="M31" s="170">
        <v>0</v>
      </c>
      <c r="N31" s="170">
        <v>0</v>
      </c>
      <c r="O31" s="170">
        <v>0</v>
      </c>
      <c r="P31" s="170">
        <v>0</v>
      </c>
      <c r="Q31" s="170">
        <v>0</v>
      </c>
      <c r="R31" s="170">
        <v>0</v>
      </c>
      <c r="S31" s="170">
        <v>0</v>
      </c>
      <c r="T31" s="170">
        <v>0</v>
      </c>
      <c r="U31" s="170">
        <v>0</v>
      </c>
      <c r="V31" s="170">
        <v>0</v>
      </c>
      <c r="W31" s="170">
        <v>0</v>
      </c>
      <c r="X31" s="170">
        <v>0</v>
      </c>
      <c r="Y31" s="170">
        <v>0</v>
      </c>
      <c r="Z31" s="170">
        <v>17609.833920454548</v>
      </c>
      <c r="AA31" s="170">
        <v>0</v>
      </c>
      <c r="AB31" s="170">
        <v>0</v>
      </c>
      <c r="AC31" s="170">
        <v>0</v>
      </c>
      <c r="AD31" s="170">
        <v>114000</v>
      </c>
      <c r="AE31" s="170">
        <v>31241.65554072096</v>
      </c>
      <c r="AF31" s="170">
        <v>0</v>
      </c>
      <c r="AG31" s="170">
        <v>0</v>
      </c>
      <c r="AH31" s="170">
        <v>6295.99</v>
      </c>
      <c r="AI31" s="170">
        <v>0</v>
      </c>
      <c r="AJ31" s="170">
        <v>0</v>
      </c>
      <c r="AK31" s="170">
        <v>0</v>
      </c>
      <c r="AL31" s="170">
        <v>10775</v>
      </c>
      <c r="AM31" s="170">
        <v>0</v>
      </c>
      <c r="AN31" s="170">
        <v>0</v>
      </c>
      <c r="AO31" s="170">
        <v>0</v>
      </c>
      <c r="AP31" s="170">
        <v>280778</v>
      </c>
      <c r="AQ31" s="170">
        <v>22809.833920454563</v>
      </c>
      <c r="AR31" s="170">
        <v>162312.64554072096</v>
      </c>
      <c r="AS31" s="170">
        <v>30207.633920454555</v>
      </c>
      <c r="AT31" s="172">
        <v>465900.47946117551</v>
      </c>
      <c r="AU31" s="170">
        <v>465900.47946117551</v>
      </c>
      <c r="AV31" s="170">
        <v>0</v>
      </c>
      <c r="AW31" s="170">
        <v>314362.83392045455</v>
      </c>
      <c r="AX31" s="170">
        <v>3052.0663487422771</v>
      </c>
      <c r="AY31" s="170">
        <v>3083.9563634408428</v>
      </c>
      <c r="AZ31" s="171">
        <v>-1.0340618005043763E-2</v>
      </c>
      <c r="BA31" s="171">
        <v>0</v>
      </c>
      <c r="BB31" s="170">
        <v>0</v>
      </c>
      <c r="BC31" s="172">
        <v>465900.47946117551</v>
      </c>
      <c r="BD31" s="172">
        <v>4523.3056258366551</v>
      </c>
      <c r="BE31" s="171">
        <v>-1.7301126810974288E-2</v>
      </c>
      <c r="BF31" s="170">
        <v>-3116.7799999999997</v>
      </c>
      <c r="BG31" s="170">
        <v>462783.69946117548</v>
      </c>
      <c r="BH31" s="170">
        <v>-1711.8600000000001</v>
      </c>
      <c r="BI31" s="170">
        <v>461071.83946117549</v>
      </c>
      <c r="BJ31" s="170">
        <v>93750.72000000003</v>
      </c>
      <c r="BK31" s="170">
        <v>8149.76</v>
      </c>
    </row>
    <row r="32" spans="1:63" x14ac:dyDescent="0.25">
      <c r="A32" s="169">
        <v>32</v>
      </c>
      <c r="B32" s="169">
        <v>5</v>
      </c>
      <c r="C32" s="174">
        <v>124568</v>
      </c>
      <c r="D32" s="174">
        <v>9352061</v>
      </c>
      <c r="E32" s="173" t="s">
        <v>711</v>
      </c>
      <c r="F32" s="170">
        <v>196272</v>
      </c>
      <c r="G32" s="170">
        <v>0</v>
      </c>
      <c r="H32" s="170">
        <v>0</v>
      </c>
      <c r="I32" s="170">
        <v>3600</v>
      </c>
      <c r="J32" s="170">
        <v>0</v>
      </c>
      <c r="K32" s="170">
        <v>150.15000000000015</v>
      </c>
      <c r="L32" s="170">
        <v>0</v>
      </c>
      <c r="M32" s="170">
        <v>8954.3999999999905</v>
      </c>
      <c r="N32" s="170">
        <v>0</v>
      </c>
      <c r="O32" s="170">
        <v>1242.1500000000012</v>
      </c>
      <c r="P32" s="170">
        <v>0</v>
      </c>
      <c r="Q32" s="170">
        <v>0</v>
      </c>
      <c r="R32" s="170">
        <v>0</v>
      </c>
      <c r="S32" s="170">
        <v>0</v>
      </c>
      <c r="T32" s="170">
        <v>0</v>
      </c>
      <c r="U32" s="170">
        <v>0</v>
      </c>
      <c r="V32" s="170">
        <v>0</v>
      </c>
      <c r="W32" s="170">
        <v>0</v>
      </c>
      <c r="X32" s="170">
        <v>0</v>
      </c>
      <c r="Y32" s="170">
        <v>0</v>
      </c>
      <c r="Z32" s="170">
        <v>9851.929411764695</v>
      </c>
      <c r="AA32" s="170">
        <v>0</v>
      </c>
      <c r="AB32" s="170">
        <v>0</v>
      </c>
      <c r="AC32" s="170">
        <v>0</v>
      </c>
      <c r="AD32" s="170">
        <v>114000</v>
      </c>
      <c r="AE32" s="170">
        <v>0</v>
      </c>
      <c r="AF32" s="170">
        <v>0</v>
      </c>
      <c r="AG32" s="170">
        <v>0</v>
      </c>
      <c r="AH32" s="170">
        <v>2984.76</v>
      </c>
      <c r="AI32" s="170">
        <v>0</v>
      </c>
      <c r="AJ32" s="170">
        <v>0</v>
      </c>
      <c r="AK32" s="170">
        <v>0</v>
      </c>
      <c r="AL32" s="170">
        <v>0</v>
      </c>
      <c r="AM32" s="170">
        <v>0</v>
      </c>
      <c r="AN32" s="170">
        <v>0</v>
      </c>
      <c r="AO32" s="170">
        <v>0</v>
      </c>
      <c r="AP32" s="170">
        <v>196272</v>
      </c>
      <c r="AQ32" s="170">
        <v>23798.629411764687</v>
      </c>
      <c r="AR32" s="170">
        <v>116984.76</v>
      </c>
      <c r="AS32" s="170">
        <v>26823.079411764691</v>
      </c>
      <c r="AT32" s="172">
        <v>337055.38941176469</v>
      </c>
      <c r="AU32" s="170">
        <v>337055.38941176469</v>
      </c>
      <c r="AV32" s="170">
        <v>0</v>
      </c>
      <c r="AW32" s="170">
        <v>220070.62941176468</v>
      </c>
      <c r="AX32" s="170">
        <v>3056.5365196078428</v>
      </c>
      <c r="AY32" s="170">
        <v>3120.2471262088261</v>
      </c>
      <c r="AZ32" s="171">
        <v>-2.0418448931765597E-2</v>
      </c>
      <c r="BA32" s="171">
        <v>5.418448931765598E-3</v>
      </c>
      <c r="BB32" s="170">
        <v>1217.2967789652641</v>
      </c>
      <c r="BC32" s="172">
        <v>338272.68619072996</v>
      </c>
      <c r="BD32" s="172">
        <v>4698.2317526490269</v>
      </c>
      <c r="BE32" s="171">
        <v>-5.9486494824119496E-2</v>
      </c>
      <c r="BF32" s="170">
        <v>-2178.7199999999998</v>
      </c>
      <c r="BG32" s="170">
        <v>336093.96619072999</v>
      </c>
      <c r="BH32" s="170">
        <v>-1196.6400000000001</v>
      </c>
      <c r="BI32" s="170">
        <v>334897.32619072997</v>
      </c>
      <c r="BJ32" s="170">
        <v>42556.45000000007</v>
      </c>
      <c r="BK32" s="170">
        <v>8421.0399999999991</v>
      </c>
    </row>
    <row r="33" spans="1:63" x14ac:dyDescent="0.25">
      <c r="A33" s="169">
        <v>33</v>
      </c>
      <c r="B33" s="169">
        <v>211</v>
      </c>
      <c r="C33" s="174">
        <v>124572</v>
      </c>
      <c r="D33" s="174">
        <v>9352066</v>
      </c>
      <c r="E33" s="173" t="s">
        <v>270</v>
      </c>
      <c r="F33" s="170">
        <v>267148</v>
      </c>
      <c r="G33" s="170">
        <v>0</v>
      </c>
      <c r="H33" s="170">
        <v>0</v>
      </c>
      <c r="I33" s="170">
        <v>1999.9999999999995</v>
      </c>
      <c r="J33" s="170">
        <v>0</v>
      </c>
      <c r="K33" s="170">
        <v>750.74999999999989</v>
      </c>
      <c r="L33" s="170">
        <v>3931.2000000000003</v>
      </c>
      <c r="M33" s="170">
        <v>0</v>
      </c>
      <c r="N33" s="170">
        <v>8153.5999999999958</v>
      </c>
      <c r="O33" s="170">
        <v>0</v>
      </c>
      <c r="P33" s="170">
        <v>0</v>
      </c>
      <c r="Q33" s="170">
        <v>0</v>
      </c>
      <c r="R33" s="170">
        <v>0</v>
      </c>
      <c r="S33" s="170">
        <v>0</v>
      </c>
      <c r="T33" s="170">
        <v>0</v>
      </c>
      <c r="U33" s="170">
        <v>0</v>
      </c>
      <c r="V33" s="170">
        <v>0</v>
      </c>
      <c r="W33" s="170">
        <v>0</v>
      </c>
      <c r="X33" s="170">
        <v>0</v>
      </c>
      <c r="Y33" s="170">
        <v>0</v>
      </c>
      <c r="Z33" s="170">
        <v>14627.754878048774</v>
      </c>
      <c r="AA33" s="170">
        <v>0</v>
      </c>
      <c r="AB33" s="170">
        <v>0</v>
      </c>
      <c r="AC33" s="170">
        <v>0</v>
      </c>
      <c r="AD33" s="170">
        <v>114000</v>
      </c>
      <c r="AE33" s="170">
        <v>0</v>
      </c>
      <c r="AF33" s="170">
        <v>0</v>
      </c>
      <c r="AG33" s="170">
        <v>0</v>
      </c>
      <c r="AH33" s="170">
        <v>6878.94</v>
      </c>
      <c r="AI33" s="170">
        <v>0</v>
      </c>
      <c r="AJ33" s="170">
        <v>0</v>
      </c>
      <c r="AK33" s="170">
        <v>0</v>
      </c>
      <c r="AL33" s="170">
        <v>0</v>
      </c>
      <c r="AM33" s="170">
        <v>0</v>
      </c>
      <c r="AN33" s="170">
        <v>0</v>
      </c>
      <c r="AO33" s="170">
        <v>0</v>
      </c>
      <c r="AP33" s="170">
        <v>267148</v>
      </c>
      <c r="AQ33" s="170">
        <v>29463.30487804877</v>
      </c>
      <c r="AR33" s="170">
        <v>120878.94</v>
      </c>
      <c r="AS33" s="170">
        <v>32043.329878048771</v>
      </c>
      <c r="AT33" s="172">
        <v>417490.24487804878</v>
      </c>
      <c r="AU33" s="170">
        <v>417490.24487804878</v>
      </c>
      <c r="AV33" s="170">
        <v>0</v>
      </c>
      <c r="AW33" s="170">
        <v>296611.30487804877</v>
      </c>
      <c r="AX33" s="170">
        <v>3026.6459681433548</v>
      </c>
      <c r="AY33" s="170">
        <v>3042.7078799938749</v>
      </c>
      <c r="AZ33" s="171">
        <v>-5.2788215247769532E-3</v>
      </c>
      <c r="BA33" s="171">
        <v>0</v>
      </c>
      <c r="BB33" s="170">
        <v>0</v>
      </c>
      <c r="BC33" s="172">
        <v>417490.24487804878</v>
      </c>
      <c r="BD33" s="172">
        <v>4260.1045395719266</v>
      </c>
      <c r="BE33" s="171">
        <v>-2.0092674940515476E-2</v>
      </c>
      <c r="BF33" s="170">
        <v>-2965.48</v>
      </c>
      <c r="BG33" s="170">
        <v>414524.76487804879</v>
      </c>
      <c r="BH33" s="170">
        <v>-1628.76</v>
      </c>
      <c r="BI33" s="170">
        <v>412896.00487804879</v>
      </c>
      <c r="BJ33" s="170">
        <v>77953.150000000023</v>
      </c>
      <c r="BK33" s="170">
        <v>10983.79</v>
      </c>
    </row>
    <row r="34" spans="1:63" x14ac:dyDescent="0.25">
      <c r="A34" s="169">
        <v>34</v>
      </c>
      <c r="B34" s="169">
        <v>15</v>
      </c>
      <c r="C34" s="174">
        <v>124573</v>
      </c>
      <c r="D34" s="174">
        <v>9352067</v>
      </c>
      <c r="E34" s="173" t="s">
        <v>145</v>
      </c>
      <c r="F34" s="170">
        <v>537022</v>
      </c>
      <c r="G34" s="170">
        <v>0</v>
      </c>
      <c r="H34" s="170">
        <v>0</v>
      </c>
      <c r="I34" s="170">
        <v>17600.000000000033</v>
      </c>
      <c r="J34" s="170">
        <v>0</v>
      </c>
      <c r="K34" s="170">
        <v>11861.850000000002</v>
      </c>
      <c r="L34" s="170">
        <v>0</v>
      </c>
      <c r="M34" s="170">
        <v>0</v>
      </c>
      <c r="N34" s="170">
        <v>0</v>
      </c>
      <c r="O34" s="170">
        <v>2484.3000000000025</v>
      </c>
      <c r="P34" s="170">
        <v>0</v>
      </c>
      <c r="Q34" s="170">
        <v>0</v>
      </c>
      <c r="R34" s="170">
        <v>0</v>
      </c>
      <c r="S34" s="170">
        <v>0</v>
      </c>
      <c r="T34" s="170">
        <v>0</v>
      </c>
      <c r="U34" s="170">
        <v>0</v>
      </c>
      <c r="V34" s="170">
        <v>0</v>
      </c>
      <c r="W34" s="170">
        <v>8742.6035502958439</v>
      </c>
      <c r="X34" s="170">
        <v>0</v>
      </c>
      <c r="Y34" s="170">
        <v>2971.0597826086955</v>
      </c>
      <c r="Z34" s="170">
        <v>48100.283348412748</v>
      </c>
      <c r="AA34" s="170">
        <v>0</v>
      </c>
      <c r="AB34" s="170">
        <v>0</v>
      </c>
      <c r="AC34" s="170">
        <v>0</v>
      </c>
      <c r="AD34" s="170">
        <v>114000</v>
      </c>
      <c r="AE34" s="170">
        <v>0</v>
      </c>
      <c r="AF34" s="170">
        <v>0</v>
      </c>
      <c r="AG34" s="170">
        <v>0</v>
      </c>
      <c r="AH34" s="170">
        <v>16405.75</v>
      </c>
      <c r="AI34" s="170">
        <v>0</v>
      </c>
      <c r="AJ34" s="170">
        <v>0</v>
      </c>
      <c r="AK34" s="170">
        <v>0</v>
      </c>
      <c r="AL34" s="170">
        <v>0</v>
      </c>
      <c r="AM34" s="170">
        <v>0</v>
      </c>
      <c r="AN34" s="170">
        <v>0</v>
      </c>
      <c r="AO34" s="170">
        <v>0</v>
      </c>
      <c r="AP34" s="170">
        <v>537022</v>
      </c>
      <c r="AQ34" s="170">
        <v>91760.096681317315</v>
      </c>
      <c r="AR34" s="170">
        <v>130405.75</v>
      </c>
      <c r="AS34" s="170">
        <v>74071.158348412762</v>
      </c>
      <c r="AT34" s="172">
        <v>759187.84668131731</v>
      </c>
      <c r="AU34" s="170">
        <v>759187.84668131731</v>
      </c>
      <c r="AV34" s="170">
        <v>0</v>
      </c>
      <c r="AW34" s="170">
        <v>628782.09668131731</v>
      </c>
      <c r="AX34" s="170">
        <v>3191.787292798565</v>
      </c>
      <c r="AY34" s="170">
        <v>3165.5743711542659</v>
      </c>
      <c r="AZ34" s="171">
        <v>8.2806210093054992E-3</v>
      </c>
      <c r="BA34" s="171">
        <v>-2.7706210093054991E-3</v>
      </c>
      <c r="BB34" s="170">
        <v>-1727.8095512700934</v>
      </c>
      <c r="BC34" s="172">
        <v>757460.03713004722</v>
      </c>
      <c r="BD34" s="172">
        <v>3844.9748077667373</v>
      </c>
      <c r="BE34" s="171">
        <v>-1.4659191424766682E-2</v>
      </c>
      <c r="BF34" s="170">
        <v>-5961.2199999999993</v>
      </c>
      <c r="BG34" s="170">
        <v>751498.81713004725</v>
      </c>
      <c r="BH34" s="170">
        <v>-3274.1400000000003</v>
      </c>
      <c r="BI34" s="170">
        <v>748224.67713004723</v>
      </c>
      <c r="BJ34" s="170">
        <v>81256.619999999763</v>
      </c>
      <c r="BK34" s="170">
        <v>0.4000000000005457</v>
      </c>
    </row>
    <row r="35" spans="1:63" x14ac:dyDescent="0.25">
      <c r="A35" s="169">
        <v>35</v>
      </c>
      <c r="B35" s="169">
        <v>19</v>
      </c>
      <c r="C35" s="174">
        <v>124574</v>
      </c>
      <c r="D35" s="174">
        <v>9352068</v>
      </c>
      <c r="E35" s="173" t="s">
        <v>710</v>
      </c>
      <c r="F35" s="170">
        <v>1134016</v>
      </c>
      <c r="G35" s="170">
        <v>0</v>
      </c>
      <c r="H35" s="170">
        <v>0</v>
      </c>
      <c r="I35" s="170">
        <v>17600.00000000004</v>
      </c>
      <c r="J35" s="170">
        <v>0</v>
      </c>
      <c r="K35" s="170">
        <v>16816.799999999985</v>
      </c>
      <c r="L35" s="170">
        <v>2948.3999999999955</v>
      </c>
      <c r="M35" s="170">
        <v>39175.500000000007</v>
      </c>
      <c r="N35" s="170">
        <v>3494.3999999999992</v>
      </c>
      <c r="O35" s="170">
        <v>2484.3000000000011</v>
      </c>
      <c r="P35" s="170">
        <v>0</v>
      </c>
      <c r="Q35" s="170">
        <v>0</v>
      </c>
      <c r="R35" s="170">
        <v>0</v>
      </c>
      <c r="S35" s="170">
        <v>0</v>
      </c>
      <c r="T35" s="170">
        <v>0</v>
      </c>
      <c r="U35" s="170">
        <v>0</v>
      </c>
      <c r="V35" s="170">
        <v>0</v>
      </c>
      <c r="W35" s="170">
        <v>5258.4269662921333</v>
      </c>
      <c r="X35" s="170">
        <v>0</v>
      </c>
      <c r="Y35" s="170">
        <v>2781.6867469879517</v>
      </c>
      <c r="Z35" s="170">
        <v>69711.001537035467</v>
      </c>
      <c r="AA35" s="170">
        <v>0</v>
      </c>
      <c r="AB35" s="170">
        <v>0</v>
      </c>
      <c r="AC35" s="170">
        <v>0</v>
      </c>
      <c r="AD35" s="170">
        <v>114000</v>
      </c>
      <c r="AE35" s="170">
        <v>0</v>
      </c>
      <c r="AF35" s="170">
        <v>0</v>
      </c>
      <c r="AG35" s="170">
        <v>0</v>
      </c>
      <c r="AH35" s="170">
        <v>29698</v>
      </c>
      <c r="AI35" s="170">
        <v>0</v>
      </c>
      <c r="AJ35" s="170">
        <v>0</v>
      </c>
      <c r="AK35" s="170">
        <v>0</v>
      </c>
      <c r="AL35" s="170">
        <v>0</v>
      </c>
      <c r="AM35" s="170">
        <v>0</v>
      </c>
      <c r="AN35" s="170">
        <v>0</v>
      </c>
      <c r="AO35" s="170">
        <v>0</v>
      </c>
      <c r="AP35" s="170">
        <v>1134016</v>
      </c>
      <c r="AQ35" s="170">
        <v>160270.51525031557</v>
      </c>
      <c r="AR35" s="170">
        <v>143698</v>
      </c>
      <c r="AS35" s="170">
        <v>120968.50153703548</v>
      </c>
      <c r="AT35" s="172">
        <v>1437984.5152503157</v>
      </c>
      <c r="AU35" s="170">
        <v>1437984.5152503154</v>
      </c>
      <c r="AV35" s="170">
        <v>0</v>
      </c>
      <c r="AW35" s="170">
        <v>1294286.5152503157</v>
      </c>
      <c r="AX35" s="170">
        <v>3111.2656616594127</v>
      </c>
      <c r="AY35" s="170">
        <v>3131.1056283474559</v>
      </c>
      <c r="AZ35" s="171">
        <v>-6.336409256980066E-3</v>
      </c>
      <c r="BA35" s="171">
        <v>0</v>
      </c>
      <c r="BB35" s="170">
        <v>0</v>
      </c>
      <c r="BC35" s="172">
        <v>1437984.5152503157</v>
      </c>
      <c r="BD35" s="172">
        <v>3456.6935462747974</v>
      </c>
      <c r="BE35" s="171">
        <v>-1.1405554371453297E-2</v>
      </c>
      <c r="BF35" s="170">
        <v>-12588.16</v>
      </c>
      <c r="BG35" s="170">
        <v>1425396.3552503157</v>
      </c>
      <c r="BH35" s="170">
        <v>-6913.92</v>
      </c>
      <c r="BI35" s="170">
        <v>1418482.4352503158</v>
      </c>
      <c r="BJ35" s="170">
        <v>102085.63000000012</v>
      </c>
      <c r="BK35" s="170">
        <v>19143.66</v>
      </c>
    </row>
    <row r="36" spans="1:63" x14ac:dyDescent="0.25">
      <c r="A36" s="169">
        <v>36</v>
      </c>
      <c r="B36" s="169">
        <v>219</v>
      </c>
      <c r="C36" s="174">
        <v>124575</v>
      </c>
      <c r="D36" s="174">
        <v>9352069</v>
      </c>
      <c r="E36" s="173" t="s">
        <v>273</v>
      </c>
      <c r="F36" s="170">
        <v>1063140</v>
      </c>
      <c r="G36" s="170">
        <v>0</v>
      </c>
      <c r="H36" s="170">
        <v>0</v>
      </c>
      <c r="I36" s="170">
        <v>19600.000000000058</v>
      </c>
      <c r="J36" s="170">
        <v>0</v>
      </c>
      <c r="K36" s="170">
        <v>300.30000000000013</v>
      </c>
      <c r="L36" s="170">
        <v>1474.1999999999996</v>
      </c>
      <c r="M36" s="170">
        <v>7835.0999999999776</v>
      </c>
      <c r="N36" s="170">
        <v>18636.799999999988</v>
      </c>
      <c r="O36" s="170">
        <v>0</v>
      </c>
      <c r="P36" s="170">
        <v>2921.1000000000013</v>
      </c>
      <c r="Q36" s="170">
        <v>0</v>
      </c>
      <c r="R36" s="170">
        <v>0</v>
      </c>
      <c r="S36" s="170">
        <v>0</v>
      </c>
      <c r="T36" s="170">
        <v>0</v>
      </c>
      <c r="U36" s="170">
        <v>0</v>
      </c>
      <c r="V36" s="170">
        <v>0</v>
      </c>
      <c r="W36" s="170">
        <v>0</v>
      </c>
      <c r="X36" s="170">
        <v>0</v>
      </c>
      <c r="Y36" s="170">
        <v>0</v>
      </c>
      <c r="Z36" s="170">
        <v>50228.981246552714</v>
      </c>
      <c r="AA36" s="170">
        <v>0</v>
      </c>
      <c r="AB36" s="170">
        <v>0</v>
      </c>
      <c r="AC36" s="170">
        <v>0</v>
      </c>
      <c r="AD36" s="170">
        <v>114000</v>
      </c>
      <c r="AE36" s="170">
        <v>0</v>
      </c>
      <c r="AF36" s="170">
        <v>0</v>
      </c>
      <c r="AG36" s="170">
        <v>0</v>
      </c>
      <c r="AH36" s="170">
        <v>18441.5</v>
      </c>
      <c r="AI36" s="170">
        <v>0</v>
      </c>
      <c r="AJ36" s="170">
        <v>0</v>
      </c>
      <c r="AK36" s="170">
        <v>0</v>
      </c>
      <c r="AL36" s="170">
        <v>0</v>
      </c>
      <c r="AM36" s="170">
        <v>0</v>
      </c>
      <c r="AN36" s="170">
        <v>0</v>
      </c>
      <c r="AO36" s="170">
        <v>0</v>
      </c>
      <c r="AP36" s="170">
        <v>1063140</v>
      </c>
      <c r="AQ36" s="170">
        <v>100996.48124655274</v>
      </c>
      <c r="AR36" s="170">
        <v>132441.5</v>
      </c>
      <c r="AS36" s="170">
        <v>85610.531246552724</v>
      </c>
      <c r="AT36" s="172">
        <v>1296577.9812465527</v>
      </c>
      <c r="AU36" s="170">
        <v>1296577.9812465529</v>
      </c>
      <c r="AV36" s="170">
        <v>0</v>
      </c>
      <c r="AW36" s="170">
        <v>1164136.4812465527</v>
      </c>
      <c r="AX36" s="170">
        <v>2984.9653365296222</v>
      </c>
      <c r="AY36" s="170">
        <v>2968.4665150239603</v>
      </c>
      <c r="AZ36" s="171">
        <v>5.5580285046701082E-3</v>
      </c>
      <c r="BA36" s="171">
        <v>-4.8028504670108094E-5</v>
      </c>
      <c r="BB36" s="170">
        <v>-55.602693073156232</v>
      </c>
      <c r="BC36" s="172">
        <v>1296522.3785534794</v>
      </c>
      <c r="BD36" s="172">
        <v>3324.4163552653317</v>
      </c>
      <c r="BE36" s="171">
        <v>-3.2947617401433149E-3</v>
      </c>
      <c r="BF36" s="170">
        <v>-11801.4</v>
      </c>
      <c r="BG36" s="170">
        <v>1284720.9785534795</v>
      </c>
      <c r="BH36" s="170">
        <v>-6481.8</v>
      </c>
      <c r="BI36" s="170">
        <v>1278239.1785534795</v>
      </c>
      <c r="BJ36" s="170">
        <v>112461.34000000032</v>
      </c>
      <c r="BK36" s="170">
        <v>4453.3099999999995</v>
      </c>
    </row>
    <row r="37" spans="1:63" x14ac:dyDescent="0.25">
      <c r="A37" s="169">
        <v>37</v>
      </c>
      <c r="B37" s="169">
        <v>431</v>
      </c>
      <c r="C37" s="174">
        <v>124576</v>
      </c>
      <c r="D37" s="174">
        <v>9352070</v>
      </c>
      <c r="E37" s="173" t="s">
        <v>709</v>
      </c>
      <c r="F37" s="170">
        <v>1109482</v>
      </c>
      <c r="G37" s="170">
        <v>0</v>
      </c>
      <c r="H37" s="170">
        <v>0</v>
      </c>
      <c r="I37" s="170">
        <v>27199.999999999982</v>
      </c>
      <c r="J37" s="170">
        <v>0</v>
      </c>
      <c r="K37" s="170">
        <v>750.75000000000091</v>
      </c>
      <c r="L37" s="170">
        <v>982.79999999999927</v>
      </c>
      <c r="M37" s="170">
        <v>138793.20000000016</v>
      </c>
      <c r="N37" s="170">
        <v>0</v>
      </c>
      <c r="O37" s="170">
        <v>0</v>
      </c>
      <c r="P37" s="170">
        <v>0</v>
      </c>
      <c r="Q37" s="170">
        <v>0</v>
      </c>
      <c r="R37" s="170">
        <v>0</v>
      </c>
      <c r="S37" s="170">
        <v>0</v>
      </c>
      <c r="T37" s="170">
        <v>0</v>
      </c>
      <c r="U37" s="170">
        <v>0</v>
      </c>
      <c r="V37" s="170">
        <v>0</v>
      </c>
      <c r="W37" s="170">
        <v>8796.8299711815616</v>
      </c>
      <c r="X37" s="170">
        <v>0</v>
      </c>
      <c r="Y37" s="170">
        <v>943.54636591478697</v>
      </c>
      <c r="Z37" s="170">
        <v>68998.84562380315</v>
      </c>
      <c r="AA37" s="170">
        <v>0</v>
      </c>
      <c r="AB37" s="170">
        <v>0</v>
      </c>
      <c r="AC37" s="170">
        <v>0</v>
      </c>
      <c r="AD37" s="170">
        <v>114000</v>
      </c>
      <c r="AE37" s="170">
        <v>0</v>
      </c>
      <c r="AF37" s="170">
        <v>0</v>
      </c>
      <c r="AG37" s="170">
        <v>0</v>
      </c>
      <c r="AH37" s="170">
        <v>26345</v>
      </c>
      <c r="AI37" s="170">
        <v>0</v>
      </c>
      <c r="AJ37" s="170">
        <v>0</v>
      </c>
      <c r="AK37" s="170">
        <v>0</v>
      </c>
      <c r="AL37" s="170">
        <v>0</v>
      </c>
      <c r="AM37" s="170">
        <v>0</v>
      </c>
      <c r="AN37" s="170">
        <v>0</v>
      </c>
      <c r="AO37" s="170">
        <v>0</v>
      </c>
      <c r="AP37" s="170">
        <v>1109482</v>
      </c>
      <c r="AQ37" s="170">
        <v>246465.97196089962</v>
      </c>
      <c r="AR37" s="170">
        <v>140345</v>
      </c>
      <c r="AS37" s="170">
        <v>162860.0206238032</v>
      </c>
      <c r="AT37" s="172">
        <v>1496292.9719608997</v>
      </c>
      <c r="AU37" s="170">
        <v>1496292.9719608997</v>
      </c>
      <c r="AV37" s="170">
        <v>0</v>
      </c>
      <c r="AW37" s="170">
        <v>1355947.9719608997</v>
      </c>
      <c r="AX37" s="170">
        <v>3331.5674986754293</v>
      </c>
      <c r="AY37" s="170">
        <v>3322.2490437720703</v>
      </c>
      <c r="AZ37" s="171">
        <v>2.804863446594255E-3</v>
      </c>
      <c r="BA37" s="171">
        <v>0</v>
      </c>
      <c r="BB37" s="170">
        <v>0</v>
      </c>
      <c r="BC37" s="172">
        <v>1496292.9719608997</v>
      </c>
      <c r="BD37" s="172">
        <v>3676.395508503439</v>
      </c>
      <c r="BE37" s="171">
        <v>-5.0052666654866185E-3</v>
      </c>
      <c r="BF37" s="170">
        <v>-12315.82</v>
      </c>
      <c r="BG37" s="170">
        <v>1483977.1519608996</v>
      </c>
      <c r="BH37" s="170">
        <v>-6764.34</v>
      </c>
      <c r="BI37" s="170">
        <v>1477212.8119608995</v>
      </c>
      <c r="BJ37" s="170">
        <v>194233.74</v>
      </c>
      <c r="BK37" s="170">
        <v>9218.9199999999983</v>
      </c>
    </row>
    <row r="38" spans="1:63" x14ac:dyDescent="0.25">
      <c r="A38" s="169">
        <v>38</v>
      </c>
      <c r="B38" s="169">
        <v>220</v>
      </c>
      <c r="C38" s="174">
        <v>124577</v>
      </c>
      <c r="D38" s="174">
        <v>9352071</v>
      </c>
      <c r="E38" s="173" t="s">
        <v>274</v>
      </c>
      <c r="F38" s="170">
        <v>212628</v>
      </c>
      <c r="G38" s="170">
        <v>0</v>
      </c>
      <c r="H38" s="170">
        <v>0</v>
      </c>
      <c r="I38" s="170">
        <v>3599.9999999999877</v>
      </c>
      <c r="J38" s="170">
        <v>0</v>
      </c>
      <c r="K38" s="170">
        <v>150.14999999999975</v>
      </c>
      <c r="L38" s="170">
        <v>2457</v>
      </c>
      <c r="M38" s="170">
        <v>5596.5</v>
      </c>
      <c r="N38" s="170">
        <v>0</v>
      </c>
      <c r="O38" s="170">
        <v>0</v>
      </c>
      <c r="P38" s="170">
        <v>0</v>
      </c>
      <c r="Q38" s="170">
        <v>0</v>
      </c>
      <c r="R38" s="170">
        <v>0</v>
      </c>
      <c r="S38" s="170">
        <v>0</v>
      </c>
      <c r="T38" s="170">
        <v>0</v>
      </c>
      <c r="U38" s="170">
        <v>0</v>
      </c>
      <c r="V38" s="170">
        <v>0</v>
      </c>
      <c r="W38" s="170">
        <v>0</v>
      </c>
      <c r="X38" s="170">
        <v>0</v>
      </c>
      <c r="Y38" s="170">
        <v>0</v>
      </c>
      <c r="Z38" s="170">
        <v>13309.468421052632</v>
      </c>
      <c r="AA38" s="170">
        <v>0</v>
      </c>
      <c r="AB38" s="170">
        <v>0</v>
      </c>
      <c r="AC38" s="170">
        <v>0</v>
      </c>
      <c r="AD38" s="170">
        <v>114000</v>
      </c>
      <c r="AE38" s="170">
        <v>0</v>
      </c>
      <c r="AF38" s="170">
        <v>0</v>
      </c>
      <c r="AG38" s="170">
        <v>1000</v>
      </c>
      <c r="AH38" s="170">
        <v>6295.99</v>
      </c>
      <c r="AI38" s="170">
        <v>0</v>
      </c>
      <c r="AJ38" s="170">
        <v>0</v>
      </c>
      <c r="AK38" s="170">
        <v>0</v>
      </c>
      <c r="AL38" s="170">
        <v>0</v>
      </c>
      <c r="AM38" s="170">
        <v>0</v>
      </c>
      <c r="AN38" s="170">
        <v>0</v>
      </c>
      <c r="AO38" s="170">
        <v>0</v>
      </c>
      <c r="AP38" s="170">
        <v>212628</v>
      </c>
      <c r="AQ38" s="170">
        <v>25113.118421052619</v>
      </c>
      <c r="AR38" s="170">
        <v>121295.99</v>
      </c>
      <c r="AS38" s="170">
        <v>29209.093421052625</v>
      </c>
      <c r="AT38" s="172">
        <v>359037.10842105263</v>
      </c>
      <c r="AU38" s="170">
        <v>359037.10842105263</v>
      </c>
      <c r="AV38" s="170">
        <v>0</v>
      </c>
      <c r="AW38" s="170">
        <v>238741.11842105264</v>
      </c>
      <c r="AX38" s="170">
        <v>3060.7835695006747</v>
      </c>
      <c r="AY38" s="170">
        <v>3017.2359579363024</v>
      </c>
      <c r="AZ38" s="171">
        <v>1.443294862300315E-2</v>
      </c>
      <c r="BA38" s="171">
        <v>-8.9229486230031491E-3</v>
      </c>
      <c r="BB38" s="170">
        <v>-2099.9660320191788</v>
      </c>
      <c r="BC38" s="172">
        <v>356937.14238903346</v>
      </c>
      <c r="BD38" s="172">
        <v>4576.1172101158136</v>
      </c>
      <c r="BE38" s="171">
        <v>-2.3091701521046892E-2</v>
      </c>
      <c r="BF38" s="170">
        <v>-2360.2799999999997</v>
      </c>
      <c r="BG38" s="170">
        <v>354576.86238903343</v>
      </c>
      <c r="BH38" s="170">
        <v>-1296.3600000000001</v>
      </c>
      <c r="BI38" s="170">
        <v>353280.50238903344</v>
      </c>
      <c r="BJ38" s="170">
        <v>84976.379999999888</v>
      </c>
      <c r="BK38" s="170">
        <v>13177.55</v>
      </c>
    </row>
    <row r="39" spans="1:63" x14ac:dyDescent="0.25">
      <c r="A39" s="169">
        <v>39</v>
      </c>
      <c r="B39" s="169">
        <v>29</v>
      </c>
      <c r="C39" s="174">
        <v>124578</v>
      </c>
      <c r="D39" s="174">
        <v>9352072</v>
      </c>
      <c r="E39" s="173" t="s">
        <v>708</v>
      </c>
      <c r="F39" s="170">
        <v>182642</v>
      </c>
      <c r="G39" s="170">
        <v>0</v>
      </c>
      <c r="H39" s="170">
        <v>0</v>
      </c>
      <c r="I39" s="170">
        <v>2000.0000000000005</v>
      </c>
      <c r="J39" s="170">
        <v>0</v>
      </c>
      <c r="K39" s="170">
        <v>0</v>
      </c>
      <c r="L39" s="170">
        <v>0</v>
      </c>
      <c r="M39" s="170">
        <v>0</v>
      </c>
      <c r="N39" s="170">
        <v>0</v>
      </c>
      <c r="O39" s="170">
        <v>0</v>
      </c>
      <c r="P39" s="170">
        <v>0</v>
      </c>
      <c r="Q39" s="170">
        <v>0</v>
      </c>
      <c r="R39" s="170">
        <v>0</v>
      </c>
      <c r="S39" s="170">
        <v>0</v>
      </c>
      <c r="T39" s="170">
        <v>0</v>
      </c>
      <c r="U39" s="170">
        <v>0</v>
      </c>
      <c r="V39" s="170">
        <v>0</v>
      </c>
      <c r="W39" s="170">
        <v>0</v>
      </c>
      <c r="X39" s="170">
        <v>0</v>
      </c>
      <c r="Y39" s="170">
        <v>0</v>
      </c>
      <c r="Z39" s="170">
        <v>9399.7155737704834</v>
      </c>
      <c r="AA39" s="170">
        <v>0</v>
      </c>
      <c r="AB39" s="170">
        <v>0</v>
      </c>
      <c r="AC39" s="170">
        <v>0</v>
      </c>
      <c r="AD39" s="170">
        <v>114000</v>
      </c>
      <c r="AE39" s="170">
        <v>55273.698264352468</v>
      </c>
      <c r="AF39" s="170">
        <v>0</v>
      </c>
      <c r="AG39" s="170">
        <v>1000</v>
      </c>
      <c r="AH39" s="170">
        <v>6529.17</v>
      </c>
      <c r="AI39" s="170">
        <v>0</v>
      </c>
      <c r="AJ39" s="170">
        <v>0</v>
      </c>
      <c r="AK39" s="170">
        <v>0</v>
      </c>
      <c r="AL39" s="170">
        <v>2970</v>
      </c>
      <c r="AM39" s="170">
        <v>0</v>
      </c>
      <c r="AN39" s="170">
        <v>0</v>
      </c>
      <c r="AO39" s="170">
        <v>0</v>
      </c>
      <c r="AP39" s="170">
        <v>182642</v>
      </c>
      <c r="AQ39" s="170">
        <v>11399.715573770483</v>
      </c>
      <c r="AR39" s="170">
        <v>179772.86826435247</v>
      </c>
      <c r="AS39" s="170">
        <v>20397.515573770484</v>
      </c>
      <c r="AT39" s="172">
        <v>373814.58383812296</v>
      </c>
      <c r="AU39" s="170">
        <v>373814.58383812296</v>
      </c>
      <c r="AV39" s="170">
        <v>0</v>
      </c>
      <c r="AW39" s="170">
        <v>198011.71557377049</v>
      </c>
      <c r="AX39" s="170">
        <v>2955.3987399070224</v>
      </c>
      <c r="AY39" s="170">
        <v>2567.3205385991473</v>
      </c>
      <c r="AZ39" s="171">
        <v>0.15116079019865167</v>
      </c>
      <c r="BA39" s="171">
        <v>-0.14565079019865168</v>
      </c>
      <c r="BB39" s="170">
        <v>-25053.461764392989</v>
      </c>
      <c r="BC39" s="172">
        <v>348761.12207372999</v>
      </c>
      <c r="BD39" s="172">
        <v>5205.3898816974624</v>
      </c>
      <c r="BE39" s="171">
        <v>2.1497986979756023E-2</v>
      </c>
      <c r="BF39" s="170">
        <v>-2027.4199999999998</v>
      </c>
      <c r="BG39" s="170">
        <v>346733.70207373</v>
      </c>
      <c r="BH39" s="170">
        <v>-1113.54</v>
      </c>
      <c r="BI39" s="170">
        <v>345620.16207373003</v>
      </c>
      <c r="BJ39" s="170">
        <v>62487.280000000086</v>
      </c>
      <c r="BK39" s="170">
        <v>6333.75</v>
      </c>
    </row>
    <row r="40" spans="1:63" x14ac:dyDescent="0.25">
      <c r="A40" s="169">
        <v>40</v>
      </c>
      <c r="B40" s="169">
        <v>228</v>
      </c>
      <c r="C40" s="174">
        <v>124580</v>
      </c>
      <c r="D40" s="174">
        <v>9352074</v>
      </c>
      <c r="E40" s="173" t="s">
        <v>278</v>
      </c>
      <c r="F40" s="170">
        <v>534296</v>
      </c>
      <c r="G40" s="170">
        <v>0</v>
      </c>
      <c r="H40" s="170">
        <v>0</v>
      </c>
      <c r="I40" s="170">
        <v>24151.658767772533</v>
      </c>
      <c r="J40" s="170">
        <v>0</v>
      </c>
      <c r="K40" s="170">
        <v>2789.5165876777251</v>
      </c>
      <c r="L40" s="170">
        <v>42907.836966824689</v>
      </c>
      <c r="M40" s="170">
        <v>51986.445497630382</v>
      </c>
      <c r="N40" s="170">
        <v>1081.9943127962097</v>
      </c>
      <c r="O40" s="170">
        <v>0</v>
      </c>
      <c r="P40" s="170">
        <v>0</v>
      </c>
      <c r="Q40" s="170">
        <v>0</v>
      </c>
      <c r="R40" s="170">
        <v>0</v>
      </c>
      <c r="S40" s="170">
        <v>0</v>
      </c>
      <c r="T40" s="170">
        <v>0</v>
      </c>
      <c r="U40" s="170">
        <v>0</v>
      </c>
      <c r="V40" s="170">
        <v>0</v>
      </c>
      <c r="W40" s="170">
        <v>4180.0947867298628</v>
      </c>
      <c r="X40" s="170">
        <v>0</v>
      </c>
      <c r="Y40" s="170">
        <v>0</v>
      </c>
      <c r="Z40" s="170">
        <v>44700.665579190972</v>
      </c>
      <c r="AA40" s="170">
        <v>0</v>
      </c>
      <c r="AB40" s="170">
        <v>0</v>
      </c>
      <c r="AC40" s="170">
        <v>0</v>
      </c>
      <c r="AD40" s="170">
        <v>114000</v>
      </c>
      <c r="AE40" s="170">
        <v>0</v>
      </c>
      <c r="AF40" s="170">
        <v>0</v>
      </c>
      <c r="AG40" s="170">
        <v>0</v>
      </c>
      <c r="AH40" s="170">
        <v>22153.75</v>
      </c>
      <c r="AI40" s="170">
        <v>0</v>
      </c>
      <c r="AJ40" s="170">
        <v>0</v>
      </c>
      <c r="AK40" s="170">
        <v>0</v>
      </c>
      <c r="AL40" s="170">
        <v>0</v>
      </c>
      <c r="AM40" s="170">
        <v>0</v>
      </c>
      <c r="AN40" s="170">
        <v>0</v>
      </c>
      <c r="AO40" s="170">
        <v>0</v>
      </c>
      <c r="AP40" s="170">
        <v>534296</v>
      </c>
      <c r="AQ40" s="170">
        <v>171798.21249862236</v>
      </c>
      <c r="AR40" s="170">
        <v>136153.75</v>
      </c>
      <c r="AS40" s="170">
        <v>116157.19164554174</v>
      </c>
      <c r="AT40" s="172">
        <v>842247.96249862236</v>
      </c>
      <c r="AU40" s="170">
        <v>842247.96249862236</v>
      </c>
      <c r="AV40" s="170">
        <v>0</v>
      </c>
      <c r="AW40" s="170">
        <v>706094.21249862236</v>
      </c>
      <c r="AX40" s="170">
        <v>3602.5214923399099</v>
      </c>
      <c r="AY40" s="170">
        <v>3686.8963760298252</v>
      </c>
      <c r="AZ40" s="171">
        <v>-2.2885070553779186E-2</v>
      </c>
      <c r="BA40" s="171">
        <v>7.8850705537791867E-3</v>
      </c>
      <c r="BB40" s="170">
        <v>5698.0018576957227</v>
      </c>
      <c r="BC40" s="172">
        <v>847945.96435631812</v>
      </c>
      <c r="BD40" s="172">
        <v>4326.2549201852962</v>
      </c>
      <c r="BE40" s="171">
        <v>-1.2531316139542281E-2</v>
      </c>
      <c r="BF40" s="170">
        <v>-5930.96</v>
      </c>
      <c r="BG40" s="170">
        <v>842015.00435631815</v>
      </c>
      <c r="BH40" s="170">
        <v>-3257.52</v>
      </c>
      <c r="BI40" s="170">
        <v>838757.48435631813</v>
      </c>
      <c r="BJ40" s="170">
        <v>94848.60999999987</v>
      </c>
      <c r="BK40" s="170">
        <v>9202.2000000000007</v>
      </c>
    </row>
    <row r="41" spans="1:63" x14ac:dyDescent="0.25">
      <c r="A41" s="169">
        <v>41</v>
      </c>
      <c r="B41" s="169">
        <v>234</v>
      </c>
      <c r="C41" s="174">
        <v>124581</v>
      </c>
      <c r="D41" s="174">
        <v>9352075</v>
      </c>
      <c r="E41" s="173" t="s">
        <v>707</v>
      </c>
      <c r="F41" s="170">
        <v>318942</v>
      </c>
      <c r="G41" s="170">
        <v>0</v>
      </c>
      <c r="H41" s="170">
        <v>0</v>
      </c>
      <c r="I41" s="170">
        <v>16214.173228346464</v>
      </c>
      <c r="J41" s="170">
        <v>0</v>
      </c>
      <c r="K41" s="170">
        <v>1383.2716535433078</v>
      </c>
      <c r="L41" s="170">
        <v>30784.081889763798</v>
      </c>
      <c r="M41" s="170">
        <v>19592.15669291333</v>
      </c>
      <c r="N41" s="170">
        <v>1073.0834645669295</v>
      </c>
      <c r="O41" s="170">
        <v>0</v>
      </c>
      <c r="P41" s="170">
        <v>0</v>
      </c>
      <c r="Q41" s="170">
        <v>0</v>
      </c>
      <c r="R41" s="170">
        <v>0</v>
      </c>
      <c r="S41" s="170">
        <v>0</v>
      </c>
      <c r="T41" s="170">
        <v>0</v>
      </c>
      <c r="U41" s="170">
        <v>0</v>
      </c>
      <c r="V41" s="170">
        <v>0</v>
      </c>
      <c r="W41" s="170">
        <v>15428.571428571428</v>
      </c>
      <c r="X41" s="170">
        <v>0</v>
      </c>
      <c r="Y41" s="170">
        <v>721.5</v>
      </c>
      <c r="Z41" s="170">
        <v>20826.664772727279</v>
      </c>
      <c r="AA41" s="170">
        <v>0</v>
      </c>
      <c r="AB41" s="170">
        <v>0</v>
      </c>
      <c r="AC41" s="170">
        <v>0</v>
      </c>
      <c r="AD41" s="170">
        <v>114000</v>
      </c>
      <c r="AE41" s="170">
        <v>0</v>
      </c>
      <c r="AF41" s="170">
        <v>0</v>
      </c>
      <c r="AG41" s="170">
        <v>0</v>
      </c>
      <c r="AH41" s="170">
        <v>10178.75</v>
      </c>
      <c r="AI41" s="170">
        <v>0</v>
      </c>
      <c r="AJ41" s="170">
        <v>0</v>
      </c>
      <c r="AK41" s="170">
        <v>0</v>
      </c>
      <c r="AL41" s="170">
        <v>0</v>
      </c>
      <c r="AM41" s="170">
        <v>0</v>
      </c>
      <c r="AN41" s="170">
        <v>0</v>
      </c>
      <c r="AO41" s="170">
        <v>0</v>
      </c>
      <c r="AP41" s="170">
        <v>318942</v>
      </c>
      <c r="AQ41" s="170">
        <v>106023.50313043252</v>
      </c>
      <c r="AR41" s="170">
        <v>124178.75</v>
      </c>
      <c r="AS41" s="170">
        <v>65347.848237294194</v>
      </c>
      <c r="AT41" s="172">
        <v>549144.25313043245</v>
      </c>
      <c r="AU41" s="170">
        <v>549144.25313043245</v>
      </c>
      <c r="AV41" s="170">
        <v>0</v>
      </c>
      <c r="AW41" s="170">
        <v>424965.50313043245</v>
      </c>
      <c r="AX41" s="170">
        <v>3632.1837874395937</v>
      </c>
      <c r="AY41" s="170">
        <v>3760.8203386358032</v>
      </c>
      <c r="AZ41" s="171">
        <v>-3.4204386174658624E-2</v>
      </c>
      <c r="BA41" s="171">
        <v>1.9204386174658625E-2</v>
      </c>
      <c r="BB41" s="170">
        <v>8450.2367956506696</v>
      </c>
      <c r="BC41" s="172">
        <v>557594.48992608313</v>
      </c>
      <c r="BD41" s="172">
        <v>4765.7648711631036</v>
      </c>
      <c r="BE41" s="171">
        <v>1.473674342257425E-2</v>
      </c>
      <c r="BF41" s="170">
        <v>-3540.4199999999996</v>
      </c>
      <c r="BG41" s="170">
        <v>554054.06992608309</v>
      </c>
      <c r="BH41" s="170">
        <v>-1944.5400000000002</v>
      </c>
      <c r="BI41" s="170">
        <v>552109.52992608305</v>
      </c>
      <c r="BJ41" s="170">
        <v>129801.30000000016</v>
      </c>
      <c r="BK41" s="170">
        <v>7575.04</v>
      </c>
    </row>
    <row r="42" spans="1:63" x14ac:dyDescent="0.25">
      <c r="A42" s="169">
        <v>42</v>
      </c>
      <c r="B42" s="169">
        <v>230</v>
      </c>
      <c r="C42" s="174">
        <v>124582</v>
      </c>
      <c r="D42" s="174">
        <v>9352076</v>
      </c>
      <c r="E42" s="173" t="s">
        <v>706</v>
      </c>
      <c r="F42" s="170">
        <v>719664</v>
      </c>
      <c r="G42" s="170">
        <v>0</v>
      </c>
      <c r="H42" s="170">
        <v>0</v>
      </c>
      <c r="I42" s="170">
        <v>6800.0000000000018</v>
      </c>
      <c r="J42" s="170">
        <v>0</v>
      </c>
      <c r="K42" s="170">
        <v>1951.9499999999985</v>
      </c>
      <c r="L42" s="170">
        <v>16216.2</v>
      </c>
      <c r="M42" s="170">
        <v>22386.000000000011</v>
      </c>
      <c r="N42" s="170">
        <v>0</v>
      </c>
      <c r="O42" s="170">
        <v>0</v>
      </c>
      <c r="P42" s="170">
        <v>0</v>
      </c>
      <c r="Q42" s="170">
        <v>0</v>
      </c>
      <c r="R42" s="170">
        <v>0</v>
      </c>
      <c r="S42" s="170">
        <v>0</v>
      </c>
      <c r="T42" s="170">
        <v>0</v>
      </c>
      <c r="U42" s="170">
        <v>0</v>
      </c>
      <c r="V42" s="170">
        <v>0</v>
      </c>
      <c r="W42" s="170">
        <v>18206.896551724149</v>
      </c>
      <c r="X42" s="170">
        <v>0</v>
      </c>
      <c r="Y42" s="170">
        <v>0</v>
      </c>
      <c r="Z42" s="170">
        <v>46214.802312138672</v>
      </c>
      <c r="AA42" s="170">
        <v>0</v>
      </c>
      <c r="AB42" s="170">
        <v>0</v>
      </c>
      <c r="AC42" s="170">
        <v>0</v>
      </c>
      <c r="AD42" s="170">
        <v>114000</v>
      </c>
      <c r="AE42" s="170">
        <v>0</v>
      </c>
      <c r="AF42" s="170">
        <v>0</v>
      </c>
      <c r="AG42" s="170">
        <v>0</v>
      </c>
      <c r="AH42" s="170">
        <v>12573.75</v>
      </c>
      <c r="AI42" s="170">
        <v>0</v>
      </c>
      <c r="AJ42" s="170">
        <v>0</v>
      </c>
      <c r="AK42" s="170">
        <v>0</v>
      </c>
      <c r="AL42" s="170">
        <v>0</v>
      </c>
      <c r="AM42" s="170">
        <v>0</v>
      </c>
      <c r="AN42" s="170">
        <v>0</v>
      </c>
      <c r="AO42" s="170">
        <v>0</v>
      </c>
      <c r="AP42" s="170">
        <v>719664</v>
      </c>
      <c r="AQ42" s="170">
        <v>111775.84886386283</v>
      </c>
      <c r="AR42" s="170">
        <v>126573.75</v>
      </c>
      <c r="AS42" s="170">
        <v>79889.67731213868</v>
      </c>
      <c r="AT42" s="172">
        <v>958013.5988638628</v>
      </c>
      <c r="AU42" s="170">
        <v>958013.5988638628</v>
      </c>
      <c r="AV42" s="170">
        <v>0</v>
      </c>
      <c r="AW42" s="170">
        <v>831439.8488638628</v>
      </c>
      <c r="AX42" s="170">
        <v>3149.3933669085714</v>
      </c>
      <c r="AY42" s="170">
        <v>3169.4877220544631</v>
      </c>
      <c r="AZ42" s="171">
        <v>-6.3399378410800723E-3</v>
      </c>
      <c r="BA42" s="171">
        <v>0</v>
      </c>
      <c r="BB42" s="170">
        <v>0</v>
      </c>
      <c r="BC42" s="172">
        <v>958013.5988638628</v>
      </c>
      <c r="BD42" s="172">
        <v>3628.8393896358439</v>
      </c>
      <c r="BE42" s="171">
        <v>-8.5848717042488198E-3</v>
      </c>
      <c r="BF42" s="170">
        <v>-7988.6399999999994</v>
      </c>
      <c r="BG42" s="170">
        <v>950024.95886386279</v>
      </c>
      <c r="BH42" s="170">
        <v>-4387.68</v>
      </c>
      <c r="BI42" s="170">
        <v>945637.27886386274</v>
      </c>
      <c r="BJ42" s="170">
        <v>148771.1800000004</v>
      </c>
      <c r="BK42" s="170">
        <v>15472.320000000002</v>
      </c>
    </row>
    <row r="43" spans="1:63" x14ac:dyDescent="0.25">
      <c r="A43" s="169">
        <v>43</v>
      </c>
      <c r="B43" s="169">
        <v>237</v>
      </c>
      <c r="C43" s="174">
        <v>124584</v>
      </c>
      <c r="D43" s="174">
        <v>9352079</v>
      </c>
      <c r="E43" s="173" t="s">
        <v>285</v>
      </c>
      <c r="F43" s="170">
        <v>477050</v>
      </c>
      <c r="G43" s="170">
        <v>0</v>
      </c>
      <c r="H43" s="170">
        <v>0</v>
      </c>
      <c r="I43" s="170">
        <v>5200.0000000000018</v>
      </c>
      <c r="J43" s="170">
        <v>0</v>
      </c>
      <c r="K43" s="170">
        <v>303.77167630057812</v>
      </c>
      <c r="L43" s="170">
        <v>0</v>
      </c>
      <c r="M43" s="170">
        <v>0</v>
      </c>
      <c r="N43" s="170">
        <v>0</v>
      </c>
      <c r="O43" s="170">
        <v>0</v>
      </c>
      <c r="P43" s="170">
        <v>0</v>
      </c>
      <c r="Q43" s="170">
        <v>0</v>
      </c>
      <c r="R43" s="170">
        <v>0</v>
      </c>
      <c r="S43" s="170">
        <v>0</v>
      </c>
      <c r="T43" s="170">
        <v>0</v>
      </c>
      <c r="U43" s="170">
        <v>0</v>
      </c>
      <c r="V43" s="170">
        <v>0</v>
      </c>
      <c r="W43" s="170">
        <v>1693.5483870967751</v>
      </c>
      <c r="X43" s="170">
        <v>0</v>
      </c>
      <c r="Y43" s="170">
        <v>957.84023668639054</v>
      </c>
      <c r="Z43" s="170">
        <v>23207.584889643455</v>
      </c>
      <c r="AA43" s="170">
        <v>0</v>
      </c>
      <c r="AB43" s="170">
        <v>0</v>
      </c>
      <c r="AC43" s="170">
        <v>0</v>
      </c>
      <c r="AD43" s="170">
        <v>114000</v>
      </c>
      <c r="AE43" s="170">
        <v>0</v>
      </c>
      <c r="AF43" s="170">
        <v>0</v>
      </c>
      <c r="AG43" s="170">
        <v>0</v>
      </c>
      <c r="AH43" s="170">
        <v>17483.5</v>
      </c>
      <c r="AI43" s="170">
        <v>0</v>
      </c>
      <c r="AJ43" s="170">
        <v>0</v>
      </c>
      <c r="AK43" s="170">
        <v>0</v>
      </c>
      <c r="AL43" s="170">
        <v>0</v>
      </c>
      <c r="AM43" s="170">
        <v>0</v>
      </c>
      <c r="AN43" s="170">
        <v>0</v>
      </c>
      <c r="AO43" s="170">
        <v>0</v>
      </c>
      <c r="AP43" s="170">
        <v>477050</v>
      </c>
      <c r="AQ43" s="170">
        <v>31362.7451897272</v>
      </c>
      <c r="AR43" s="170">
        <v>131483.5</v>
      </c>
      <c r="AS43" s="170">
        <v>35957.270727793744</v>
      </c>
      <c r="AT43" s="172">
        <v>639896.24518972728</v>
      </c>
      <c r="AU43" s="170">
        <v>639896.24518972728</v>
      </c>
      <c r="AV43" s="170">
        <v>0</v>
      </c>
      <c r="AW43" s="170">
        <v>508412.74518972728</v>
      </c>
      <c r="AX43" s="170">
        <v>2905.2156867984418</v>
      </c>
      <c r="AY43" s="170">
        <v>2915.7661461170001</v>
      </c>
      <c r="AZ43" s="171">
        <v>-3.6184175238499873E-3</v>
      </c>
      <c r="BA43" s="171">
        <v>0</v>
      </c>
      <c r="BB43" s="170">
        <v>0</v>
      </c>
      <c r="BC43" s="172">
        <v>639896.24518972728</v>
      </c>
      <c r="BD43" s="172">
        <v>3656.5499725127274</v>
      </c>
      <c r="BE43" s="171">
        <v>-1.5215389856100492E-2</v>
      </c>
      <c r="BF43" s="170">
        <v>-5295.5</v>
      </c>
      <c r="BG43" s="170">
        <v>634600.74518972728</v>
      </c>
      <c r="BH43" s="170">
        <v>-2908.5</v>
      </c>
      <c r="BI43" s="170">
        <v>631692.24518972728</v>
      </c>
      <c r="BJ43" s="170">
        <v>111556.30000000028</v>
      </c>
      <c r="BK43" s="170">
        <v>7819.51</v>
      </c>
    </row>
    <row r="44" spans="1:63" x14ac:dyDescent="0.25">
      <c r="A44" s="169">
        <v>44</v>
      </c>
      <c r="B44" s="169">
        <v>41</v>
      </c>
      <c r="C44" s="174">
        <v>124585</v>
      </c>
      <c r="D44" s="174">
        <v>9352080</v>
      </c>
      <c r="E44" s="173" t="s">
        <v>705</v>
      </c>
      <c r="F44" s="170">
        <v>752376</v>
      </c>
      <c r="G44" s="170">
        <v>0</v>
      </c>
      <c r="H44" s="170">
        <v>0</v>
      </c>
      <c r="I44" s="170">
        <v>15200.000000000015</v>
      </c>
      <c r="J44" s="170">
        <v>0</v>
      </c>
      <c r="K44" s="170">
        <v>7357.3500000000022</v>
      </c>
      <c r="L44" s="170">
        <v>0</v>
      </c>
      <c r="M44" s="170">
        <v>0</v>
      </c>
      <c r="N44" s="170">
        <v>0</v>
      </c>
      <c r="O44" s="170">
        <v>0</v>
      </c>
      <c r="P44" s="170">
        <v>0</v>
      </c>
      <c r="Q44" s="170">
        <v>0</v>
      </c>
      <c r="R44" s="170">
        <v>0</v>
      </c>
      <c r="S44" s="170">
        <v>0</v>
      </c>
      <c r="T44" s="170">
        <v>0</v>
      </c>
      <c r="U44" s="170">
        <v>0</v>
      </c>
      <c r="V44" s="170">
        <v>0</v>
      </c>
      <c r="W44" s="170">
        <v>3584.4155844155848</v>
      </c>
      <c r="X44" s="170">
        <v>0</v>
      </c>
      <c r="Y44" s="170">
        <v>963.39622641509436</v>
      </c>
      <c r="Z44" s="170">
        <v>53223.397316968709</v>
      </c>
      <c r="AA44" s="170">
        <v>0</v>
      </c>
      <c r="AB44" s="170">
        <v>0</v>
      </c>
      <c r="AC44" s="170">
        <v>0</v>
      </c>
      <c r="AD44" s="170">
        <v>114000</v>
      </c>
      <c r="AE44" s="170">
        <v>0</v>
      </c>
      <c r="AF44" s="170">
        <v>0</v>
      </c>
      <c r="AG44" s="170">
        <v>0</v>
      </c>
      <c r="AH44" s="170">
        <v>21914.25</v>
      </c>
      <c r="AI44" s="170">
        <v>0</v>
      </c>
      <c r="AJ44" s="170">
        <v>0</v>
      </c>
      <c r="AK44" s="170">
        <v>0</v>
      </c>
      <c r="AL44" s="170">
        <v>0</v>
      </c>
      <c r="AM44" s="170">
        <v>0</v>
      </c>
      <c r="AN44" s="170">
        <v>0</v>
      </c>
      <c r="AO44" s="170">
        <v>0</v>
      </c>
      <c r="AP44" s="170">
        <v>752376</v>
      </c>
      <c r="AQ44" s="170">
        <v>80328.55912779941</v>
      </c>
      <c r="AR44" s="170">
        <v>135914.25</v>
      </c>
      <c r="AS44" s="170">
        <v>74499.872316968715</v>
      </c>
      <c r="AT44" s="172">
        <v>968618.80912779947</v>
      </c>
      <c r="AU44" s="170">
        <v>968618.80912779935</v>
      </c>
      <c r="AV44" s="170">
        <v>0</v>
      </c>
      <c r="AW44" s="170">
        <v>832704.55912779947</v>
      </c>
      <c r="AX44" s="170">
        <v>3017.0455040862298</v>
      </c>
      <c r="AY44" s="170">
        <v>3040.3596766246233</v>
      </c>
      <c r="AZ44" s="171">
        <v>-7.6682284394314192E-3</v>
      </c>
      <c r="BA44" s="171">
        <v>0</v>
      </c>
      <c r="BB44" s="170">
        <v>0</v>
      </c>
      <c r="BC44" s="172">
        <v>968618.80912779947</v>
      </c>
      <c r="BD44" s="172">
        <v>3509.4884388688388</v>
      </c>
      <c r="BE44" s="171">
        <v>-1.9777898710790165E-2</v>
      </c>
      <c r="BF44" s="170">
        <v>-8351.76</v>
      </c>
      <c r="BG44" s="170">
        <v>960267.04912779946</v>
      </c>
      <c r="BH44" s="170">
        <v>-4587.12</v>
      </c>
      <c r="BI44" s="170">
        <v>955679.92912779946</v>
      </c>
      <c r="BJ44" s="170">
        <v>22067.830000000075</v>
      </c>
      <c r="BK44" s="170">
        <v>4546.2099999999991</v>
      </c>
    </row>
    <row r="45" spans="1:63" x14ac:dyDescent="0.25">
      <c r="A45" s="169">
        <v>45</v>
      </c>
      <c r="B45" s="169">
        <v>42</v>
      </c>
      <c r="C45" s="174">
        <v>124586</v>
      </c>
      <c r="D45" s="174">
        <v>9352081</v>
      </c>
      <c r="E45" s="173" t="s">
        <v>704</v>
      </c>
      <c r="F45" s="170">
        <v>139026</v>
      </c>
      <c r="G45" s="170">
        <v>0</v>
      </c>
      <c r="H45" s="170">
        <v>0</v>
      </c>
      <c r="I45" s="170">
        <v>1999.9999999999995</v>
      </c>
      <c r="J45" s="170">
        <v>0</v>
      </c>
      <c r="K45" s="170">
        <v>0</v>
      </c>
      <c r="L45" s="170">
        <v>0</v>
      </c>
      <c r="M45" s="170">
        <v>0</v>
      </c>
      <c r="N45" s="170">
        <v>0</v>
      </c>
      <c r="O45" s="170">
        <v>0</v>
      </c>
      <c r="P45" s="170">
        <v>0</v>
      </c>
      <c r="Q45" s="170">
        <v>0</v>
      </c>
      <c r="R45" s="170">
        <v>0</v>
      </c>
      <c r="S45" s="170">
        <v>0</v>
      </c>
      <c r="T45" s="170">
        <v>0</v>
      </c>
      <c r="U45" s="170">
        <v>0</v>
      </c>
      <c r="V45" s="170">
        <v>0</v>
      </c>
      <c r="W45" s="170">
        <v>0</v>
      </c>
      <c r="X45" s="170">
        <v>0</v>
      </c>
      <c r="Y45" s="170">
        <v>0</v>
      </c>
      <c r="Z45" s="170">
        <v>9504.7684964251803</v>
      </c>
      <c r="AA45" s="170">
        <v>0</v>
      </c>
      <c r="AB45" s="170">
        <v>0</v>
      </c>
      <c r="AC45" s="170">
        <v>0</v>
      </c>
      <c r="AD45" s="170">
        <v>114000</v>
      </c>
      <c r="AE45" s="170">
        <v>65954.606141522017</v>
      </c>
      <c r="AF45" s="170">
        <v>0</v>
      </c>
      <c r="AG45" s="170">
        <v>0</v>
      </c>
      <c r="AH45" s="170">
        <v>3870.86</v>
      </c>
      <c r="AI45" s="170">
        <v>0</v>
      </c>
      <c r="AJ45" s="170">
        <v>0</v>
      </c>
      <c r="AK45" s="170">
        <v>0</v>
      </c>
      <c r="AL45" s="170">
        <v>23500</v>
      </c>
      <c r="AM45" s="170">
        <v>0</v>
      </c>
      <c r="AN45" s="170">
        <v>0</v>
      </c>
      <c r="AO45" s="170">
        <v>0</v>
      </c>
      <c r="AP45" s="170">
        <v>139026</v>
      </c>
      <c r="AQ45" s="170">
        <v>11504.76849642518</v>
      </c>
      <c r="AR45" s="170">
        <v>207325.46614152199</v>
      </c>
      <c r="AS45" s="170">
        <v>20502.568496425178</v>
      </c>
      <c r="AT45" s="172">
        <v>357856.23463794717</v>
      </c>
      <c r="AU45" s="170">
        <v>357856.23463794717</v>
      </c>
      <c r="AV45" s="170">
        <v>0</v>
      </c>
      <c r="AW45" s="170">
        <v>174030.76849642518</v>
      </c>
      <c r="AX45" s="170">
        <v>3412.368009733827</v>
      </c>
      <c r="AY45" s="170">
        <v>3096.9546881605688</v>
      </c>
      <c r="AZ45" s="171">
        <v>0.10184628234279959</v>
      </c>
      <c r="BA45" s="171">
        <v>-9.633628234279959E-2</v>
      </c>
      <c r="BB45" s="170">
        <v>-15215.804163316165</v>
      </c>
      <c r="BC45" s="172">
        <v>342640.43047463102</v>
      </c>
      <c r="BD45" s="172">
        <v>6718.4398132280594</v>
      </c>
      <c r="BE45" s="171">
        <v>5.9548182895847734E-2</v>
      </c>
      <c r="BF45" s="170">
        <v>-1543.26</v>
      </c>
      <c r="BG45" s="170">
        <v>341097.17047463101</v>
      </c>
      <c r="BH45" s="170">
        <v>-847.62</v>
      </c>
      <c r="BI45" s="170">
        <v>340249.55047463102</v>
      </c>
      <c r="BJ45" s="170">
        <v>80955.859999999986</v>
      </c>
      <c r="BK45" s="170">
        <v>3835.0599999999977</v>
      </c>
    </row>
    <row r="46" spans="1:63" x14ac:dyDescent="0.25">
      <c r="A46" s="169">
        <v>46</v>
      </c>
      <c r="B46" s="169">
        <v>242</v>
      </c>
      <c r="C46" s="174">
        <v>124587</v>
      </c>
      <c r="D46" s="174">
        <v>9352083</v>
      </c>
      <c r="E46" s="173" t="s">
        <v>289</v>
      </c>
      <c r="F46" s="170">
        <v>288956</v>
      </c>
      <c r="G46" s="170">
        <v>0</v>
      </c>
      <c r="H46" s="170">
        <v>0</v>
      </c>
      <c r="I46" s="170">
        <v>2800</v>
      </c>
      <c r="J46" s="170">
        <v>0</v>
      </c>
      <c r="K46" s="170">
        <v>150.14999999999995</v>
      </c>
      <c r="L46" s="170">
        <v>0</v>
      </c>
      <c r="M46" s="170">
        <v>1119.2999999999995</v>
      </c>
      <c r="N46" s="170">
        <v>2329.6000000000013</v>
      </c>
      <c r="O46" s="170">
        <v>0</v>
      </c>
      <c r="P46" s="170">
        <v>0</v>
      </c>
      <c r="Q46" s="170">
        <v>0</v>
      </c>
      <c r="R46" s="170">
        <v>0</v>
      </c>
      <c r="S46" s="170">
        <v>0</v>
      </c>
      <c r="T46" s="170">
        <v>0</v>
      </c>
      <c r="U46" s="170">
        <v>0</v>
      </c>
      <c r="V46" s="170">
        <v>0</v>
      </c>
      <c r="W46" s="170">
        <v>0</v>
      </c>
      <c r="X46" s="170">
        <v>0</v>
      </c>
      <c r="Y46" s="170">
        <v>0</v>
      </c>
      <c r="Z46" s="170">
        <v>10339.71758241759</v>
      </c>
      <c r="AA46" s="170">
        <v>0</v>
      </c>
      <c r="AB46" s="170">
        <v>0</v>
      </c>
      <c r="AC46" s="170">
        <v>0</v>
      </c>
      <c r="AD46" s="170">
        <v>114000</v>
      </c>
      <c r="AE46" s="170">
        <v>29238.985313751666</v>
      </c>
      <c r="AF46" s="170">
        <v>0</v>
      </c>
      <c r="AG46" s="170">
        <v>0</v>
      </c>
      <c r="AH46" s="170">
        <v>7112.13</v>
      </c>
      <c r="AI46" s="170">
        <v>0</v>
      </c>
      <c r="AJ46" s="170">
        <v>0</v>
      </c>
      <c r="AK46" s="170">
        <v>0</v>
      </c>
      <c r="AL46" s="170">
        <v>0</v>
      </c>
      <c r="AM46" s="170">
        <v>0</v>
      </c>
      <c r="AN46" s="170">
        <v>0</v>
      </c>
      <c r="AO46" s="170">
        <v>0</v>
      </c>
      <c r="AP46" s="170">
        <v>288956</v>
      </c>
      <c r="AQ46" s="170">
        <v>16738.767582417589</v>
      </c>
      <c r="AR46" s="170">
        <v>150351.11531375168</v>
      </c>
      <c r="AS46" s="170">
        <v>23537.042582417591</v>
      </c>
      <c r="AT46" s="172">
        <v>456045.88289616926</v>
      </c>
      <c r="AU46" s="170">
        <v>456045.88289616926</v>
      </c>
      <c r="AV46" s="170">
        <v>0</v>
      </c>
      <c r="AW46" s="170">
        <v>305694.76758241758</v>
      </c>
      <c r="AX46" s="170">
        <v>2883.9129017209207</v>
      </c>
      <c r="AY46" s="170">
        <v>2861.2943169076275</v>
      </c>
      <c r="AZ46" s="171">
        <v>7.9050186063132598E-3</v>
      </c>
      <c r="BA46" s="171">
        <v>-2.3950186063132596E-3</v>
      </c>
      <c r="BB46" s="170">
        <v>-726.40243147600859</v>
      </c>
      <c r="BC46" s="172">
        <v>455319.48046469328</v>
      </c>
      <c r="BD46" s="172">
        <v>4295.4667968367294</v>
      </c>
      <c r="BE46" s="171">
        <v>1.173415573745773E-2</v>
      </c>
      <c r="BF46" s="170">
        <v>-3207.56</v>
      </c>
      <c r="BG46" s="170">
        <v>452111.92046469328</v>
      </c>
      <c r="BH46" s="170">
        <v>-1761.72</v>
      </c>
      <c r="BI46" s="170">
        <v>450350.20046469331</v>
      </c>
      <c r="BJ46" s="170">
        <v>68957.809999999939</v>
      </c>
      <c r="BK46" s="170">
        <v>4761.8</v>
      </c>
    </row>
    <row r="47" spans="1:63" x14ac:dyDescent="0.25">
      <c r="A47" s="169">
        <v>47</v>
      </c>
      <c r="B47" s="169">
        <v>245</v>
      </c>
      <c r="C47" s="174">
        <v>124588</v>
      </c>
      <c r="D47" s="174">
        <v>9352084</v>
      </c>
      <c r="E47" s="173" t="s">
        <v>291</v>
      </c>
      <c r="F47" s="170">
        <v>441612</v>
      </c>
      <c r="G47" s="170">
        <v>0</v>
      </c>
      <c r="H47" s="170">
        <v>0</v>
      </c>
      <c r="I47" s="170">
        <v>4000</v>
      </c>
      <c r="J47" s="170">
        <v>0</v>
      </c>
      <c r="K47" s="170">
        <v>300.30000000000047</v>
      </c>
      <c r="L47" s="170">
        <v>3439.8000000000025</v>
      </c>
      <c r="M47" s="170">
        <v>13431.600000000004</v>
      </c>
      <c r="N47" s="170">
        <v>4659.2000000000071</v>
      </c>
      <c r="O47" s="170">
        <v>1242.1500000000001</v>
      </c>
      <c r="P47" s="170">
        <v>0</v>
      </c>
      <c r="Q47" s="170">
        <v>0</v>
      </c>
      <c r="R47" s="170">
        <v>0</v>
      </c>
      <c r="S47" s="170">
        <v>0</v>
      </c>
      <c r="T47" s="170">
        <v>0</v>
      </c>
      <c r="U47" s="170">
        <v>0</v>
      </c>
      <c r="V47" s="170">
        <v>0</v>
      </c>
      <c r="W47" s="170">
        <v>0</v>
      </c>
      <c r="X47" s="170">
        <v>0</v>
      </c>
      <c r="Y47" s="170">
        <v>0</v>
      </c>
      <c r="Z47" s="170">
        <v>21226.337953964176</v>
      </c>
      <c r="AA47" s="170">
        <v>0</v>
      </c>
      <c r="AB47" s="170">
        <v>0</v>
      </c>
      <c r="AC47" s="170">
        <v>0</v>
      </c>
      <c r="AD47" s="170">
        <v>114000</v>
      </c>
      <c r="AE47" s="170">
        <v>0</v>
      </c>
      <c r="AF47" s="170">
        <v>0</v>
      </c>
      <c r="AG47" s="170">
        <v>0</v>
      </c>
      <c r="AH47" s="170">
        <v>9819.5</v>
      </c>
      <c r="AI47" s="170">
        <v>0</v>
      </c>
      <c r="AJ47" s="170">
        <v>0</v>
      </c>
      <c r="AK47" s="170">
        <v>0</v>
      </c>
      <c r="AL47" s="170">
        <v>0</v>
      </c>
      <c r="AM47" s="170">
        <v>0</v>
      </c>
      <c r="AN47" s="170">
        <v>0</v>
      </c>
      <c r="AO47" s="170">
        <v>0</v>
      </c>
      <c r="AP47" s="170">
        <v>441612</v>
      </c>
      <c r="AQ47" s="170">
        <v>48299.387953964193</v>
      </c>
      <c r="AR47" s="170">
        <v>123819.5</v>
      </c>
      <c r="AS47" s="170">
        <v>44760.662953964187</v>
      </c>
      <c r="AT47" s="172">
        <v>613730.88795396418</v>
      </c>
      <c r="AU47" s="170">
        <v>613730.88795396418</v>
      </c>
      <c r="AV47" s="170">
        <v>0</v>
      </c>
      <c r="AW47" s="170">
        <v>489911.38795396418</v>
      </c>
      <c r="AX47" s="170">
        <v>3024.1443700861987</v>
      </c>
      <c r="AY47" s="170">
        <v>2984.0359352837627</v>
      </c>
      <c r="AZ47" s="171">
        <v>1.3441002612665242E-2</v>
      </c>
      <c r="BA47" s="171">
        <v>-7.931002612665241E-3</v>
      </c>
      <c r="BB47" s="170">
        <v>-3833.9562814416427</v>
      </c>
      <c r="BC47" s="172">
        <v>609896.93167252257</v>
      </c>
      <c r="BD47" s="172">
        <v>3764.7958745217443</v>
      </c>
      <c r="BE47" s="171">
        <v>-9.5236044155584398E-3</v>
      </c>
      <c r="BF47" s="170">
        <v>-4902.12</v>
      </c>
      <c r="BG47" s="170">
        <v>604994.81167252257</v>
      </c>
      <c r="BH47" s="170">
        <v>-2692.44</v>
      </c>
      <c r="BI47" s="170">
        <v>602302.37167252263</v>
      </c>
      <c r="BJ47" s="170">
        <v>14983.820000000065</v>
      </c>
      <c r="BK47" s="170">
        <v>332.19999999999982</v>
      </c>
    </row>
    <row r="48" spans="1:63" x14ac:dyDescent="0.25">
      <c r="A48" s="169">
        <v>48</v>
      </c>
      <c r="B48" s="169">
        <v>246</v>
      </c>
      <c r="C48" s="174">
        <v>124589</v>
      </c>
      <c r="D48" s="174">
        <v>9352085</v>
      </c>
      <c r="E48" s="173" t="s">
        <v>292</v>
      </c>
      <c r="F48" s="170">
        <v>231710</v>
      </c>
      <c r="G48" s="170">
        <v>0</v>
      </c>
      <c r="H48" s="170">
        <v>0</v>
      </c>
      <c r="I48" s="170">
        <v>1600.0000000000011</v>
      </c>
      <c r="J48" s="170">
        <v>0</v>
      </c>
      <c r="K48" s="170">
        <v>0</v>
      </c>
      <c r="L48" s="170">
        <v>0</v>
      </c>
      <c r="M48" s="170">
        <v>0</v>
      </c>
      <c r="N48" s="170">
        <v>0</v>
      </c>
      <c r="O48" s="170">
        <v>0</v>
      </c>
      <c r="P48" s="170">
        <v>0</v>
      </c>
      <c r="Q48" s="170">
        <v>0</v>
      </c>
      <c r="R48" s="170">
        <v>0</v>
      </c>
      <c r="S48" s="170">
        <v>0</v>
      </c>
      <c r="T48" s="170">
        <v>0</v>
      </c>
      <c r="U48" s="170">
        <v>0</v>
      </c>
      <c r="V48" s="170">
        <v>0</v>
      </c>
      <c r="W48" s="170">
        <v>0</v>
      </c>
      <c r="X48" s="170">
        <v>0</v>
      </c>
      <c r="Y48" s="170">
        <v>0</v>
      </c>
      <c r="Z48" s="170">
        <v>13613.151911468836</v>
      </c>
      <c r="AA48" s="170">
        <v>0</v>
      </c>
      <c r="AB48" s="170">
        <v>0</v>
      </c>
      <c r="AC48" s="170">
        <v>0</v>
      </c>
      <c r="AD48" s="170">
        <v>114000</v>
      </c>
      <c r="AE48" s="170">
        <v>43257.67690253671</v>
      </c>
      <c r="AF48" s="170">
        <v>0</v>
      </c>
      <c r="AG48" s="170">
        <v>0</v>
      </c>
      <c r="AH48" s="170">
        <v>4290.6000000000004</v>
      </c>
      <c r="AI48" s="170">
        <v>0</v>
      </c>
      <c r="AJ48" s="170">
        <v>0</v>
      </c>
      <c r="AK48" s="170">
        <v>0</v>
      </c>
      <c r="AL48" s="170">
        <v>0</v>
      </c>
      <c r="AM48" s="170">
        <v>0</v>
      </c>
      <c r="AN48" s="170">
        <v>0</v>
      </c>
      <c r="AO48" s="170">
        <v>0</v>
      </c>
      <c r="AP48" s="170">
        <v>231710</v>
      </c>
      <c r="AQ48" s="170">
        <v>15213.151911468838</v>
      </c>
      <c r="AR48" s="170">
        <v>161548.27690253672</v>
      </c>
      <c r="AS48" s="170">
        <v>24410.951911468837</v>
      </c>
      <c r="AT48" s="172">
        <v>408471.42881400557</v>
      </c>
      <c r="AU48" s="170">
        <v>408471.42881400557</v>
      </c>
      <c r="AV48" s="170">
        <v>0</v>
      </c>
      <c r="AW48" s="170">
        <v>246923.15191146886</v>
      </c>
      <c r="AX48" s="170">
        <v>2904.9782577819865</v>
      </c>
      <c r="AY48" s="170">
        <v>2919.12455204666</v>
      </c>
      <c r="AZ48" s="171">
        <v>-4.8460742296025962E-3</v>
      </c>
      <c r="BA48" s="171">
        <v>0</v>
      </c>
      <c r="BB48" s="170">
        <v>0</v>
      </c>
      <c r="BC48" s="172">
        <v>408471.42881400557</v>
      </c>
      <c r="BD48" s="172">
        <v>4805.546221341242</v>
      </c>
      <c r="BE48" s="171">
        <v>-1.9360784187624214E-3</v>
      </c>
      <c r="BF48" s="170">
        <v>-2572.1</v>
      </c>
      <c r="BG48" s="170">
        <v>405899.3288140056</v>
      </c>
      <c r="BH48" s="170">
        <v>-1412.7</v>
      </c>
      <c r="BI48" s="170">
        <v>404486.62881400558</v>
      </c>
      <c r="BJ48" s="170">
        <v>132931.68000000028</v>
      </c>
      <c r="BK48" s="170">
        <v>9177.48</v>
      </c>
    </row>
    <row r="49" spans="1:63" x14ac:dyDescent="0.25">
      <c r="A49" s="169">
        <v>49</v>
      </c>
      <c r="B49" s="169">
        <v>44</v>
      </c>
      <c r="C49" s="174">
        <v>124590</v>
      </c>
      <c r="D49" s="174">
        <v>9352086</v>
      </c>
      <c r="E49" s="173" t="s">
        <v>703</v>
      </c>
      <c r="F49" s="170">
        <v>264422</v>
      </c>
      <c r="G49" s="170">
        <v>0</v>
      </c>
      <c r="H49" s="170">
        <v>0</v>
      </c>
      <c r="I49" s="170">
        <v>4399.9999999999964</v>
      </c>
      <c r="J49" s="170">
        <v>0</v>
      </c>
      <c r="K49" s="170">
        <v>1651.6499999999987</v>
      </c>
      <c r="L49" s="170">
        <v>0</v>
      </c>
      <c r="M49" s="170">
        <v>0</v>
      </c>
      <c r="N49" s="170">
        <v>0</v>
      </c>
      <c r="O49" s="170">
        <v>0</v>
      </c>
      <c r="P49" s="170">
        <v>0</v>
      </c>
      <c r="Q49" s="170">
        <v>0</v>
      </c>
      <c r="R49" s="170">
        <v>0</v>
      </c>
      <c r="S49" s="170">
        <v>0</v>
      </c>
      <c r="T49" s="170">
        <v>0</v>
      </c>
      <c r="U49" s="170">
        <v>0</v>
      </c>
      <c r="V49" s="170">
        <v>0</v>
      </c>
      <c r="W49" s="170">
        <v>0</v>
      </c>
      <c r="X49" s="170">
        <v>0</v>
      </c>
      <c r="Y49" s="170">
        <v>0</v>
      </c>
      <c r="Z49" s="170">
        <v>11735.63963414633</v>
      </c>
      <c r="AA49" s="170">
        <v>0</v>
      </c>
      <c r="AB49" s="170">
        <v>0</v>
      </c>
      <c r="AC49" s="170">
        <v>0</v>
      </c>
      <c r="AD49" s="170">
        <v>114000</v>
      </c>
      <c r="AE49" s="170">
        <v>0</v>
      </c>
      <c r="AF49" s="170">
        <v>0</v>
      </c>
      <c r="AG49" s="170">
        <v>0</v>
      </c>
      <c r="AH49" s="170">
        <v>6062.8</v>
      </c>
      <c r="AI49" s="170">
        <v>0</v>
      </c>
      <c r="AJ49" s="170">
        <v>0</v>
      </c>
      <c r="AK49" s="170">
        <v>0</v>
      </c>
      <c r="AL49" s="170">
        <v>0</v>
      </c>
      <c r="AM49" s="170">
        <v>0</v>
      </c>
      <c r="AN49" s="170">
        <v>0</v>
      </c>
      <c r="AO49" s="170">
        <v>0</v>
      </c>
      <c r="AP49" s="170">
        <v>264422</v>
      </c>
      <c r="AQ49" s="170">
        <v>17787.289634146324</v>
      </c>
      <c r="AR49" s="170">
        <v>120062.8</v>
      </c>
      <c r="AS49" s="170">
        <v>24759.264634146326</v>
      </c>
      <c r="AT49" s="172">
        <v>402272.08963414631</v>
      </c>
      <c r="AU49" s="170">
        <v>402272.08963414637</v>
      </c>
      <c r="AV49" s="170">
        <v>0</v>
      </c>
      <c r="AW49" s="170">
        <v>282209.28963414632</v>
      </c>
      <c r="AX49" s="170">
        <v>2909.3741199396527</v>
      </c>
      <c r="AY49" s="170">
        <v>2895.9244365426061</v>
      </c>
      <c r="AZ49" s="171">
        <v>4.6443488743455955E-3</v>
      </c>
      <c r="BA49" s="171">
        <v>0</v>
      </c>
      <c r="BB49" s="170">
        <v>0</v>
      </c>
      <c r="BC49" s="172">
        <v>402272.08963414631</v>
      </c>
      <c r="BD49" s="172">
        <v>4147.1349446819204</v>
      </c>
      <c r="BE49" s="171">
        <v>-2.0302646199986896E-2</v>
      </c>
      <c r="BF49" s="170">
        <v>-2935.22</v>
      </c>
      <c r="BG49" s="170">
        <v>399336.86963414634</v>
      </c>
      <c r="BH49" s="170">
        <v>-1612.14</v>
      </c>
      <c r="BI49" s="170">
        <v>397724.72963414632</v>
      </c>
      <c r="BJ49" s="170">
        <v>50108.030000000144</v>
      </c>
      <c r="BK49" s="170">
        <v>12337.69</v>
      </c>
    </row>
    <row r="50" spans="1:63" x14ac:dyDescent="0.25">
      <c r="A50" s="169">
        <v>50</v>
      </c>
      <c r="B50" s="169">
        <v>48</v>
      </c>
      <c r="C50" s="174">
        <v>124592</v>
      </c>
      <c r="D50" s="174">
        <v>9352088</v>
      </c>
      <c r="E50" s="173" t="s">
        <v>702</v>
      </c>
      <c r="F50" s="170">
        <v>286230</v>
      </c>
      <c r="G50" s="170">
        <v>0</v>
      </c>
      <c r="H50" s="170">
        <v>0</v>
      </c>
      <c r="I50" s="170">
        <v>3999.9999999999986</v>
      </c>
      <c r="J50" s="170">
        <v>0</v>
      </c>
      <c r="K50" s="170">
        <v>450.45000000000044</v>
      </c>
      <c r="L50" s="170">
        <v>0</v>
      </c>
      <c r="M50" s="170">
        <v>0</v>
      </c>
      <c r="N50" s="170">
        <v>0</v>
      </c>
      <c r="O50" s="170">
        <v>1242.1499999999996</v>
      </c>
      <c r="P50" s="170">
        <v>0</v>
      </c>
      <c r="Q50" s="170">
        <v>0</v>
      </c>
      <c r="R50" s="170">
        <v>0</v>
      </c>
      <c r="S50" s="170">
        <v>0</v>
      </c>
      <c r="T50" s="170">
        <v>0</v>
      </c>
      <c r="U50" s="170">
        <v>0</v>
      </c>
      <c r="V50" s="170">
        <v>0</v>
      </c>
      <c r="W50" s="170">
        <v>0</v>
      </c>
      <c r="X50" s="170">
        <v>0</v>
      </c>
      <c r="Y50" s="170">
        <v>961.63366336633669</v>
      </c>
      <c r="Z50" s="170">
        <v>14248.499999999985</v>
      </c>
      <c r="AA50" s="170">
        <v>0</v>
      </c>
      <c r="AB50" s="170">
        <v>0</v>
      </c>
      <c r="AC50" s="170">
        <v>0</v>
      </c>
      <c r="AD50" s="170">
        <v>114000</v>
      </c>
      <c r="AE50" s="170">
        <v>29906.542056074759</v>
      </c>
      <c r="AF50" s="170">
        <v>0</v>
      </c>
      <c r="AG50" s="170">
        <v>0</v>
      </c>
      <c r="AH50" s="170">
        <v>14250.25</v>
      </c>
      <c r="AI50" s="170">
        <v>0</v>
      </c>
      <c r="AJ50" s="170">
        <v>0</v>
      </c>
      <c r="AK50" s="170">
        <v>0</v>
      </c>
      <c r="AL50" s="170">
        <v>0</v>
      </c>
      <c r="AM50" s="170">
        <v>0</v>
      </c>
      <c r="AN50" s="170">
        <v>0</v>
      </c>
      <c r="AO50" s="170">
        <v>0</v>
      </c>
      <c r="AP50" s="170">
        <v>286230</v>
      </c>
      <c r="AQ50" s="170">
        <v>20902.733663366322</v>
      </c>
      <c r="AR50" s="170">
        <v>158156.79205607477</v>
      </c>
      <c r="AS50" s="170">
        <v>27092.599999999984</v>
      </c>
      <c r="AT50" s="172">
        <v>465289.52571944107</v>
      </c>
      <c r="AU50" s="170">
        <v>465289.52571944112</v>
      </c>
      <c r="AV50" s="170">
        <v>0</v>
      </c>
      <c r="AW50" s="170">
        <v>307132.73366336629</v>
      </c>
      <c r="AX50" s="170">
        <v>2925.0736539368218</v>
      </c>
      <c r="AY50" s="170">
        <v>2823.434876402906</v>
      </c>
      <c r="AZ50" s="171">
        <v>3.5998272311279576E-2</v>
      </c>
      <c r="BA50" s="171">
        <v>-3.0488272311279575E-2</v>
      </c>
      <c r="BB50" s="170">
        <v>-9038.5733933182582</v>
      </c>
      <c r="BC50" s="172">
        <v>456250.95232612279</v>
      </c>
      <c r="BD50" s="172">
        <v>4345.2471650106936</v>
      </c>
      <c r="BE50" s="171">
        <v>2.2649435602120072E-3</v>
      </c>
      <c r="BF50" s="170">
        <v>-3177.2999999999997</v>
      </c>
      <c r="BG50" s="170">
        <v>453073.6523261228</v>
      </c>
      <c r="BH50" s="170">
        <v>-1745.1000000000001</v>
      </c>
      <c r="BI50" s="170">
        <v>451328.55232612282</v>
      </c>
      <c r="BJ50" s="170">
        <v>100224.44000000012</v>
      </c>
      <c r="BK50" s="170">
        <v>12289.529999999999</v>
      </c>
    </row>
    <row r="51" spans="1:63" x14ac:dyDescent="0.25">
      <c r="A51" s="169">
        <v>51</v>
      </c>
      <c r="B51" s="169">
        <v>309</v>
      </c>
      <c r="C51" s="174">
        <v>124593</v>
      </c>
      <c r="D51" s="174">
        <v>9352089</v>
      </c>
      <c r="E51" s="173" t="s">
        <v>328</v>
      </c>
      <c r="F51" s="170">
        <v>1526560</v>
      </c>
      <c r="G51" s="170">
        <v>0</v>
      </c>
      <c r="H51" s="170">
        <v>0</v>
      </c>
      <c r="I51" s="170">
        <v>13199.999999999995</v>
      </c>
      <c r="J51" s="170">
        <v>0</v>
      </c>
      <c r="K51" s="170">
        <v>0</v>
      </c>
      <c r="L51" s="170">
        <v>3938.2325581395312</v>
      </c>
      <c r="M51" s="170">
        <v>2242.6046511627883</v>
      </c>
      <c r="N51" s="170">
        <v>2333.7674418604629</v>
      </c>
      <c r="O51" s="170">
        <v>1244.3720930232546</v>
      </c>
      <c r="P51" s="170">
        <v>0</v>
      </c>
      <c r="Q51" s="170">
        <v>0</v>
      </c>
      <c r="R51" s="170">
        <v>0</v>
      </c>
      <c r="S51" s="170">
        <v>0</v>
      </c>
      <c r="T51" s="170">
        <v>0</v>
      </c>
      <c r="U51" s="170">
        <v>0</v>
      </c>
      <c r="V51" s="170">
        <v>0</v>
      </c>
      <c r="W51" s="170">
        <v>16119.40298507465</v>
      </c>
      <c r="X51" s="170">
        <v>0</v>
      </c>
      <c r="Y51" s="170">
        <v>0</v>
      </c>
      <c r="Z51" s="170">
        <v>80664.494244320929</v>
      </c>
      <c r="AA51" s="170">
        <v>0</v>
      </c>
      <c r="AB51" s="170">
        <v>0</v>
      </c>
      <c r="AC51" s="170">
        <v>0</v>
      </c>
      <c r="AD51" s="170">
        <v>114000</v>
      </c>
      <c r="AE51" s="170">
        <v>0</v>
      </c>
      <c r="AF51" s="170">
        <v>0</v>
      </c>
      <c r="AG51" s="170">
        <v>0</v>
      </c>
      <c r="AH51" s="170">
        <v>32811.5</v>
      </c>
      <c r="AI51" s="170">
        <v>0</v>
      </c>
      <c r="AJ51" s="170">
        <v>0</v>
      </c>
      <c r="AK51" s="170">
        <v>0</v>
      </c>
      <c r="AL51" s="170">
        <v>0</v>
      </c>
      <c r="AM51" s="170">
        <v>0</v>
      </c>
      <c r="AN51" s="170">
        <v>0</v>
      </c>
      <c r="AO51" s="170">
        <v>0</v>
      </c>
      <c r="AP51" s="170">
        <v>1526560</v>
      </c>
      <c r="AQ51" s="170">
        <v>119742.87397358162</v>
      </c>
      <c r="AR51" s="170">
        <v>146811.5</v>
      </c>
      <c r="AS51" s="170">
        <v>102141.78261641394</v>
      </c>
      <c r="AT51" s="172">
        <v>1793114.3739735817</v>
      </c>
      <c r="AU51" s="170">
        <v>1793114.3739735817</v>
      </c>
      <c r="AV51" s="170">
        <v>0</v>
      </c>
      <c r="AW51" s="170">
        <v>1646302.8739735817</v>
      </c>
      <c r="AX51" s="170">
        <v>2939.8265606671102</v>
      </c>
      <c r="AY51" s="170">
        <v>2934.7544759868192</v>
      </c>
      <c r="AZ51" s="171">
        <v>1.7282824583087228E-3</v>
      </c>
      <c r="BA51" s="171">
        <v>0</v>
      </c>
      <c r="BB51" s="170">
        <v>0</v>
      </c>
      <c r="BC51" s="172">
        <v>1793114.3739735817</v>
      </c>
      <c r="BD51" s="172">
        <v>3201.989953524253</v>
      </c>
      <c r="BE51" s="171">
        <v>-7.8960817477032874E-3</v>
      </c>
      <c r="BF51" s="170">
        <v>-16945.599999999999</v>
      </c>
      <c r="BG51" s="170">
        <v>1776168.7739735816</v>
      </c>
      <c r="BH51" s="170">
        <v>-9307.2000000000007</v>
      </c>
      <c r="BI51" s="170">
        <v>1766861.5739735817</v>
      </c>
      <c r="BJ51" s="170">
        <v>115487.08999999939</v>
      </c>
      <c r="BK51" s="170">
        <v>15385.73</v>
      </c>
    </row>
    <row r="52" spans="1:63" x14ac:dyDescent="0.25">
      <c r="A52" s="169">
        <v>52</v>
      </c>
      <c r="B52" s="169">
        <v>310</v>
      </c>
      <c r="C52" s="174">
        <v>124595</v>
      </c>
      <c r="D52" s="174">
        <v>9352092</v>
      </c>
      <c r="E52" s="173" t="s">
        <v>329</v>
      </c>
      <c r="F52" s="170">
        <v>278052</v>
      </c>
      <c r="G52" s="170">
        <v>0</v>
      </c>
      <c r="H52" s="170">
        <v>0</v>
      </c>
      <c r="I52" s="170">
        <v>800</v>
      </c>
      <c r="J52" s="170">
        <v>0</v>
      </c>
      <c r="K52" s="170">
        <v>150.15</v>
      </c>
      <c r="L52" s="170">
        <v>982.80000000000007</v>
      </c>
      <c r="M52" s="170">
        <v>0</v>
      </c>
      <c r="N52" s="170">
        <v>2329.6</v>
      </c>
      <c r="O52" s="170">
        <v>0</v>
      </c>
      <c r="P52" s="170">
        <v>0</v>
      </c>
      <c r="Q52" s="170">
        <v>0</v>
      </c>
      <c r="R52" s="170">
        <v>0</v>
      </c>
      <c r="S52" s="170">
        <v>0</v>
      </c>
      <c r="T52" s="170">
        <v>0</v>
      </c>
      <c r="U52" s="170">
        <v>0</v>
      </c>
      <c r="V52" s="170">
        <v>0</v>
      </c>
      <c r="W52" s="170">
        <v>0</v>
      </c>
      <c r="X52" s="170">
        <v>0</v>
      </c>
      <c r="Y52" s="170">
        <v>1797.1428571428573</v>
      </c>
      <c r="Z52" s="170">
        <v>15447.245629510837</v>
      </c>
      <c r="AA52" s="170">
        <v>0</v>
      </c>
      <c r="AB52" s="170">
        <v>0</v>
      </c>
      <c r="AC52" s="170">
        <v>0</v>
      </c>
      <c r="AD52" s="170">
        <v>114000</v>
      </c>
      <c r="AE52" s="170">
        <v>0</v>
      </c>
      <c r="AF52" s="170">
        <v>0</v>
      </c>
      <c r="AG52" s="170">
        <v>0</v>
      </c>
      <c r="AH52" s="170">
        <v>5596.43</v>
      </c>
      <c r="AI52" s="170">
        <v>0</v>
      </c>
      <c r="AJ52" s="170">
        <v>0</v>
      </c>
      <c r="AK52" s="170">
        <v>0</v>
      </c>
      <c r="AL52" s="170">
        <v>0</v>
      </c>
      <c r="AM52" s="170">
        <v>0</v>
      </c>
      <c r="AN52" s="170">
        <v>0</v>
      </c>
      <c r="AO52" s="170">
        <v>0</v>
      </c>
      <c r="AP52" s="170">
        <v>278052</v>
      </c>
      <c r="AQ52" s="170">
        <v>21506.938486653693</v>
      </c>
      <c r="AR52" s="170">
        <v>119596.43</v>
      </c>
      <c r="AS52" s="170">
        <v>27576.320629510836</v>
      </c>
      <c r="AT52" s="172">
        <v>419155.36848665366</v>
      </c>
      <c r="AU52" s="170">
        <v>419155.36848665366</v>
      </c>
      <c r="AV52" s="170">
        <v>0</v>
      </c>
      <c r="AW52" s="170">
        <v>299558.93848665367</v>
      </c>
      <c r="AX52" s="170">
        <v>2936.8523381044479</v>
      </c>
      <c r="AY52" s="170">
        <v>2898.5268615027812</v>
      </c>
      <c r="AZ52" s="171">
        <v>1.3222398284691513E-2</v>
      </c>
      <c r="BA52" s="171">
        <v>-7.7123982846915131E-3</v>
      </c>
      <c r="BB52" s="170">
        <v>-2280.1685466682052</v>
      </c>
      <c r="BC52" s="172">
        <v>416875.19993998547</v>
      </c>
      <c r="BD52" s="172">
        <v>4087.0117641175048</v>
      </c>
      <c r="BE52" s="171">
        <v>1.0618229442571403E-2</v>
      </c>
      <c r="BF52" s="170">
        <v>-3086.52</v>
      </c>
      <c r="BG52" s="170">
        <v>413788.67993998545</v>
      </c>
      <c r="BH52" s="170">
        <v>-1695.24</v>
      </c>
      <c r="BI52" s="170">
        <v>412093.43993998546</v>
      </c>
      <c r="BJ52" s="170">
        <v>25880.509999999835</v>
      </c>
      <c r="BK52" s="170">
        <v>6544.6399999999994</v>
      </c>
    </row>
    <row r="53" spans="1:63" x14ac:dyDescent="0.25">
      <c r="A53" s="169">
        <v>53</v>
      </c>
      <c r="B53" s="169">
        <v>314</v>
      </c>
      <c r="C53" s="174">
        <v>124597</v>
      </c>
      <c r="D53" s="174">
        <v>9352095</v>
      </c>
      <c r="E53" s="173" t="s">
        <v>701</v>
      </c>
      <c r="F53" s="170">
        <v>417078</v>
      </c>
      <c r="G53" s="170">
        <v>0</v>
      </c>
      <c r="H53" s="170">
        <v>0</v>
      </c>
      <c r="I53" s="170">
        <v>10400.000000000009</v>
      </c>
      <c r="J53" s="170">
        <v>0</v>
      </c>
      <c r="K53" s="170">
        <v>450.45000000000005</v>
      </c>
      <c r="L53" s="170">
        <v>0</v>
      </c>
      <c r="M53" s="170">
        <v>0</v>
      </c>
      <c r="N53" s="170">
        <v>0</v>
      </c>
      <c r="O53" s="170">
        <v>0</v>
      </c>
      <c r="P53" s="170">
        <v>0</v>
      </c>
      <c r="Q53" s="170">
        <v>0</v>
      </c>
      <c r="R53" s="170">
        <v>0</v>
      </c>
      <c r="S53" s="170">
        <v>0</v>
      </c>
      <c r="T53" s="170">
        <v>0</v>
      </c>
      <c r="U53" s="170">
        <v>0</v>
      </c>
      <c r="V53" s="170">
        <v>0</v>
      </c>
      <c r="W53" s="170">
        <v>0</v>
      </c>
      <c r="X53" s="170">
        <v>0</v>
      </c>
      <c r="Y53" s="170">
        <v>3700</v>
      </c>
      <c r="Z53" s="170">
        <v>49235.495336739921</v>
      </c>
      <c r="AA53" s="170">
        <v>0</v>
      </c>
      <c r="AB53" s="170">
        <v>0</v>
      </c>
      <c r="AC53" s="170">
        <v>0</v>
      </c>
      <c r="AD53" s="170">
        <v>114000</v>
      </c>
      <c r="AE53" s="170">
        <v>0</v>
      </c>
      <c r="AF53" s="170">
        <v>0</v>
      </c>
      <c r="AG53" s="170">
        <v>0</v>
      </c>
      <c r="AH53" s="170">
        <v>10538</v>
      </c>
      <c r="AI53" s="170">
        <v>0</v>
      </c>
      <c r="AJ53" s="170">
        <v>0</v>
      </c>
      <c r="AK53" s="170">
        <v>0</v>
      </c>
      <c r="AL53" s="170">
        <v>0</v>
      </c>
      <c r="AM53" s="170">
        <v>0</v>
      </c>
      <c r="AN53" s="170">
        <v>0</v>
      </c>
      <c r="AO53" s="170">
        <v>0</v>
      </c>
      <c r="AP53" s="170">
        <v>417078</v>
      </c>
      <c r="AQ53" s="170">
        <v>63785.945336739933</v>
      </c>
      <c r="AR53" s="170">
        <v>124538</v>
      </c>
      <c r="AS53" s="170">
        <v>64658.520336739923</v>
      </c>
      <c r="AT53" s="172">
        <v>605401.94533674</v>
      </c>
      <c r="AU53" s="170">
        <v>605401.94533674</v>
      </c>
      <c r="AV53" s="170">
        <v>0</v>
      </c>
      <c r="AW53" s="170">
        <v>480863.94533674</v>
      </c>
      <c r="AX53" s="170">
        <v>3142.9016035081045</v>
      </c>
      <c r="AY53" s="170">
        <v>3148.4288408225539</v>
      </c>
      <c r="AZ53" s="171">
        <v>-1.7555541490356047E-3</v>
      </c>
      <c r="BA53" s="171">
        <v>0</v>
      </c>
      <c r="BB53" s="170">
        <v>0</v>
      </c>
      <c r="BC53" s="172">
        <v>605401.94533674</v>
      </c>
      <c r="BD53" s="172">
        <v>3956.8754597172547</v>
      </c>
      <c r="BE53" s="171">
        <v>-1.4459731668615472E-2</v>
      </c>
      <c r="BF53" s="170">
        <v>-4629.78</v>
      </c>
      <c r="BG53" s="170">
        <v>600772.16533673997</v>
      </c>
      <c r="BH53" s="170">
        <v>-2542.86</v>
      </c>
      <c r="BI53" s="170">
        <v>598229.30533673998</v>
      </c>
      <c r="BJ53" s="170">
        <v>42260.979999999865</v>
      </c>
      <c r="BK53" s="170">
        <v>7895.75</v>
      </c>
    </row>
    <row r="54" spans="1:63" x14ac:dyDescent="0.25">
      <c r="A54" s="169">
        <v>54</v>
      </c>
      <c r="B54" s="169">
        <v>84</v>
      </c>
      <c r="C54" s="174">
        <v>124601</v>
      </c>
      <c r="D54" s="174">
        <v>9352100</v>
      </c>
      <c r="E54" s="173" t="s">
        <v>227</v>
      </c>
      <c r="F54" s="170">
        <v>174464</v>
      </c>
      <c r="G54" s="170">
        <v>0</v>
      </c>
      <c r="H54" s="170">
        <v>0</v>
      </c>
      <c r="I54" s="170">
        <v>3600</v>
      </c>
      <c r="J54" s="170">
        <v>0</v>
      </c>
      <c r="K54" s="170">
        <v>0</v>
      </c>
      <c r="L54" s="170">
        <v>0</v>
      </c>
      <c r="M54" s="170">
        <v>0</v>
      </c>
      <c r="N54" s="170">
        <v>0</v>
      </c>
      <c r="O54" s="170">
        <v>0</v>
      </c>
      <c r="P54" s="170">
        <v>0</v>
      </c>
      <c r="Q54" s="170">
        <v>0</v>
      </c>
      <c r="R54" s="170">
        <v>0</v>
      </c>
      <c r="S54" s="170">
        <v>0</v>
      </c>
      <c r="T54" s="170">
        <v>0</v>
      </c>
      <c r="U54" s="170">
        <v>0</v>
      </c>
      <c r="V54" s="170">
        <v>0</v>
      </c>
      <c r="W54" s="170">
        <v>0</v>
      </c>
      <c r="X54" s="170">
        <v>0</v>
      </c>
      <c r="Y54" s="170">
        <v>0</v>
      </c>
      <c r="Z54" s="170">
        <v>13218.839097744369</v>
      </c>
      <c r="AA54" s="170">
        <v>0</v>
      </c>
      <c r="AB54" s="170">
        <v>0</v>
      </c>
      <c r="AC54" s="170">
        <v>0</v>
      </c>
      <c r="AD54" s="170">
        <v>114000</v>
      </c>
      <c r="AE54" s="170">
        <v>0</v>
      </c>
      <c r="AF54" s="170">
        <v>0</v>
      </c>
      <c r="AG54" s="170">
        <v>1000</v>
      </c>
      <c r="AH54" s="170">
        <v>3637.68</v>
      </c>
      <c r="AI54" s="170">
        <v>0</v>
      </c>
      <c r="AJ54" s="170">
        <v>0</v>
      </c>
      <c r="AK54" s="170">
        <v>0</v>
      </c>
      <c r="AL54" s="170">
        <v>4117.25</v>
      </c>
      <c r="AM54" s="170">
        <v>0</v>
      </c>
      <c r="AN54" s="170">
        <v>0</v>
      </c>
      <c r="AO54" s="170">
        <v>0</v>
      </c>
      <c r="AP54" s="170">
        <v>174464</v>
      </c>
      <c r="AQ54" s="170">
        <v>16818.839097744371</v>
      </c>
      <c r="AR54" s="170">
        <v>122754.93</v>
      </c>
      <c r="AS54" s="170">
        <v>25016.639097744366</v>
      </c>
      <c r="AT54" s="172">
        <v>314037.76909774437</v>
      </c>
      <c r="AU54" s="170">
        <v>314037.76909774437</v>
      </c>
      <c r="AV54" s="170">
        <v>0</v>
      </c>
      <c r="AW54" s="170">
        <v>196400.08909774438</v>
      </c>
      <c r="AX54" s="170">
        <v>3068.7513921522559</v>
      </c>
      <c r="AY54" s="170">
        <v>3012.730310907396</v>
      </c>
      <c r="AZ54" s="171">
        <v>1.8594787937718564E-2</v>
      </c>
      <c r="BA54" s="171">
        <v>-1.3084787937718563E-2</v>
      </c>
      <c r="BB54" s="170">
        <v>-2522.9399828326523</v>
      </c>
      <c r="BC54" s="172">
        <v>311514.82911491173</v>
      </c>
      <c r="BD54" s="172">
        <v>4867.4192049204958</v>
      </c>
      <c r="BE54" s="171">
        <v>2.7857556992938459E-2</v>
      </c>
      <c r="BF54" s="170">
        <v>-1936.6399999999999</v>
      </c>
      <c r="BG54" s="170">
        <v>309578.18911491171</v>
      </c>
      <c r="BH54" s="170">
        <v>-1063.68</v>
      </c>
      <c r="BI54" s="170">
        <v>308514.50911491172</v>
      </c>
      <c r="BJ54" s="170">
        <v>55670.97000000003</v>
      </c>
      <c r="BK54" s="170">
        <v>10434.68</v>
      </c>
    </row>
    <row r="55" spans="1:63" x14ac:dyDescent="0.25">
      <c r="A55" s="169">
        <v>55</v>
      </c>
      <c r="B55" s="169">
        <v>318</v>
      </c>
      <c r="C55" s="174">
        <v>124602</v>
      </c>
      <c r="D55" s="174">
        <v>9352101</v>
      </c>
      <c r="E55" s="173" t="s">
        <v>335</v>
      </c>
      <c r="F55" s="170">
        <v>188094</v>
      </c>
      <c r="G55" s="170">
        <v>0</v>
      </c>
      <c r="H55" s="170">
        <v>0</v>
      </c>
      <c r="I55" s="170">
        <v>1999.9999999999993</v>
      </c>
      <c r="J55" s="170">
        <v>0</v>
      </c>
      <c r="K55" s="170">
        <v>0</v>
      </c>
      <c r="L55" s="170">
        <v>0</v>
      </c>
      <c r="M55" s="170">
        <v>0</v>
      </c>
      <c r="N55" s="170">
        <v>0</v>
      </c>
      <c r="O55" s="170">
        <v>0</v>
      </c>
      <c r="P55" s="170">
        <v>0</v>
      </c>
      <c r="Q55" s="170">
        <v>0</v>
      </c>
      <c r="R55" s="170">
        <v>0</v>
      </c>
      <c r="S55" s="170">
        <v>0</v>
      </c>
      <c r="T55" s="170">
        <v>0</v>
      </c>
      <c r="U55" s="170">
        <v>0</v>
      </c>
      <c r="V55" s="170">
        <v>0</v>
      </c>
      <c r="W55" s="170">
        <v>0</v>
      </c>
      <c r="X55" s="170">
        <v>0</v>
      </c>
      <c r="Y55" s="170">
        <v>0</v>
      </c>
      <c r="Z55" s="170">
        <v>16688.192142857133</v>
      </c>
      <c r="AA55" s="170">
        <v>0</v>
      </c>
      <c r="AB55" s="170">
        <v>0</v>
      </c>
      <c r="AC55" s="170">
        <v>0</v>
      </c>
      <c r="AD55" s="170">
        <v>114000</v>
      </c>
      <c r="AE55" s="170">
        <v>0</v>
      </c>
      <c r="AF55" s="170">
        <v>0</v>
      </c>
      <c r="AG55" s="170">
        <v>0</v>
      </c>
      <c r="AH55" s="170">
        <v>5013.47</v>
      </c>
      <c r="AI55" s="170">
        <v>0</v>
      </c>
      <c r="AJ55" s="170">
        <v>0</v>
      </c>
      <c r="AK55" s="170">
        <v>0</v>
      </c>
      <c r="AL55" s="170">
        <v>0</v>
      </c>
      <c r="AM55" s="170">
        <v>0</v>
      </c>
      <c r="AN55" s="170">
        <v>0</v>
      </c>
      <c r="AO55" s="170">
        <v>0</v>
      </c>
      <c r="AP55" s="170">
        <v>188094</v>
      </c>
      <c r="AQ55" s="170">
        <v>18688.192142857133</v>
      </c>
      <c r="AR55" s="170">
        <v>119013.47</v>
      </c>
      <c r="AS55" s="170">
        <v>27685.992142857132</v>
      </c>
      <c r="AT55" s="172">
        <v>325795.66214285709</v>
      </c>
      <c r="AU55" s="170">
        <v>325795.66214285709</v>
      </c>
      <c r="AV55" s="170">
        <v>0</v>
      </c>
      <c r="AW55" s="170">
        <v>206782.19214285709</v>
      </c>
      <c r="AX55" s="170">
        <v>2996.8433643892331</v>
      </c>
      <c r="AY55" s="170">
        <v>3119.2328787548436</v>
      </c>
      <c r="AZ55" s="171">
        <v>-3.9237055751498343E-2</v>
      </c>
      <c r="BA55" s="171">
        <v>2.4237055751498343E-2</v>
      </c>
      <c r="BB55" s="170">
        <v>5216.4704617158595</v>
      </c>
      <c r="BC55" s="172">
        <v>331012.13260457298</v>
      </c>
      <c r="BD55" s="172">
        <v>4797.2772841242459</v>
      </c>
      <c r="BE55" s="171">
        <v>-9.5364692458309475E-2</v>
      </c>
      <c r="BF55" s="170">
        <v>-2087.94</v>
      </c>
      <c r="BG55" s="170">
        <v>328924.19260457298</v>
      </c>
      <c r="BH55" s="170">
        <v>-1146.78</v>
      </c>
      <c r="BI55" s="170">
        <v>327777.41260457295</v>
      </c>
      <c r="BJ55" s="170">
        <v>64971.460000000079</v>
      </c>
      <c r="BK55" s="170">
        <v>11253.4</v>
      </c>
    </row>
    <row r="56" spans="1:63" x14ac:dyDescent="0.25">
      <c r="A56" s="169">
        <v>56</v>
      </c>
      <c r="B56" s="169">
        <v>494</v>
      </c>
      <c r="C56" s="174">
        <v>124604</v>
      </c>
      <c r="D56" s="174">
        <v>9352105</v>
      </c>
      <c r="E56" s="173" t="s">
        <v>438</v>
      </c>
      <c r="F56" s="170">
        <v>280778</v>
      </c>
      <c r="G56" s="170">
        <v>0</v>
      </c>
      <c r="H56" s="170">
        <v>0</v>
      </c>
      <c r="I56" s="170">
        <v>400</v>
      </c>
      <c r="J56" s="170">
        <v>0</v>
      </c>
      <c r="K56" s="170">
        <v>150.15</v>
      </c>
      <c r="L56" s="170">
        <v>0</v>
      </c>
      <c r="M56" s="170">
        <v>0</v>
      </c>
      <c r="N56" s="170">
        <v>0</v>
      </c>
      <c r="O56" s="170">
        <v>0</v>
      </c>
      <c r="P56" s="170">
        <v>0</v>
      </c>
      <c r="Q56" s="170">
        <v>0</v>
      </c>
      <c r="R56" s="170">
        <v>0</v>
      </c>
      <c r="S56" s="170">
        <v>0</v>
      </c>
      <c r="T56" s="170">
        <v>0</v>
      </c>
      <c r="U56" s="170">
        <v>0</v>
      </c>
      <c r="V56" s="170">
        <v>0</v>
      </c>
      <c r="W56" s="170">
        <v>5942.3076923076978</v>
      </c>
      <c r="X56" s="170">
        <v>0</v>
      </c>
      <c r="Y56" s="170">
        <v>0</v>
      </c>
      <c r="Z56" s="170">
        <v>14526.497779413548</v>
      </c>
      <c r="AA56" s="170">
        <v>0</v>
      </c>
      <c r="AB56" s="170">
        <v>0</v>
      </c>
      <c r="AC56" s="170">
        <v>0</v>
      </c>
      <c r="AD56" s="170">
        <v>114000</v>
      </c>
      <c r="AE56" s="170">
        <v>31241.65554072096</v>
      </c>
      <c r="AF56" s="170">
        <v>0</v>
      </c>
      <c r="AG56" s="170">
        <v>0</v>
      </c>
      <c r="AH56" s="170">
        <v>6529.17</v>
      </c>
      <c r="AI56" s="170">
        <v>0</v>
      </c>
      <c r="AJ56" s="170">
        <v>0</v>
      </c>
      <c r="AK56" s="170">
        <v>0</v>
      </c>
      <c r="AL56" s="170">
        <v>0</v>
      </c>
      <c r="AM56" s="170">
        <v>0</v>
      </c>
      <c r="AN56" s="170">
        <v>0</v>
      </c>
      <c r="AO56" s="170">
        <v>0</v>
      </c>
      <c r="AP56" s="170">
        <v>280778</v>
      </c>
      <c r="AQ56" s="170">
        <v>21018.955471721245</v>
      </c>
      <c r="AR56" s="170">
        <v>151770.82554072098</v>
      </c>
      <c r="AS56" s="170">
        <v>24799.372779413548</v>
      </c>
      <c r="AT56" s="172">
        <v>453567.7810124422</v>
      </c>
      <c r="AU56" s="170">
        <v>453567.7810124422</v>
      </c>
      <c r="AV56" s="170">
        <v>0</v>
      </c>
      <c r="AW56" s="170">
        <v>301796.95547172124</v>
      </c>
      <c r="AX56" s="170">
        <v>2930.0675288516627</v>
      </c>
      <c r="AY56" s="170">
        <v>2960.1647332404996</v>
      </c>
      <c r="AZ56" s="171">
        <v>-1.0167408607658598E-2</v>
      </c>
      <c r="BA56" s="171">
        <v>0</v>
      </c>
      <c r="BB56" s="170">
        <v>0</v>
      </c>
      <c r="BC56" s="172">
        <v>453567.7810124422</v>
      </c>
      <c r="BD56" s="172">
        <v>4403.570689441186</v>
      </c>
      <c r="BE56" s="171">
        <v>7.5839521636233975E-3</v>
      </c>
      <c r="BF56" s="170">
        <v>-3116.7799999999997</v>
      </c>
      <c r="BG56" s="170">
        <v>450451.00101244217</v>
      </c>
      <c r="BH56" s="170">
        <v>-1711.8600000000001</v>
      </c>
      <c r="BI56" s="170">
        <v>448739.14101244218</v>
      </c>
      <c r="BJ56" s="170">
        <v>63226.989999999932</v>
      </c>
      <c r="BK56" s="170">
        <v>149.24000000000035</v>
      </c>
    </row>
    <row r="57" spans="1:63" x14ac:dyDescent="0.25">
      <c r="A57" s="169">
        <v>57</v>
      </c>
      <c r="B57" s="169">
        <v>96</v>
      </c>
      <c r="C57" s="174">
        <v>124605</v>
      </c>
      <c r="D57" s="174">
        <v>9352106</v>
      </c>
      <c r="E57" s="173" t="s">
        <v>237</v>
      </c>
      <c r="F57" s="170">
        <v>806896</v>
      </c>
      <c r="G57" s="170">
        <v>0</v>
      </c>
      <c r="H57" s="170">
        <v>0</v>
      </c>
      <c r="I57" s="170">
        <v>17199.999999999967</v>
      </c>
      <c r="J57" s="170">
        <v>0</v>
      </c>
      <c r="K57" s="170">
        <v>451.97694915254112</v>
      </c>
      <c r="L57" s="170">
        <v>0</v>
      </c>
      <c r="M57" s="170">
        <v>0</v>
      </c>
      <c r="N57" s="170">
        <v>0</v>
      </c>
      <c r="O57" s="170">
        <v>0</v>
      </c>
      <c r="P57" s="170">
        <v>0</v>
      </c>
      <c r="Q57" s="170">
        <v>0</v>
      </c>
      <c r="R57" s="170">
        <v>0</v>
      </c>
      <c r="S57" s="170">
        <v>0</v>
      </c>
      <c r="T57" s="170">
        <v>0</v>
      </c>
      <c r="U57" s="170">
        <v>0</v>
      </c>
      <c r="V57" s="170">
        <v>0</v>
      </c>
      <c r="W57" s="170">
        <v>8638.1322957198263</v>
      </c>
      <c r="X57" s="170">
        <v>0</v>
      </c>
      <c r="Y57" s="170">
        <v>1850</v>
      </c>
      <c r="Z57" s="170">
        <v>74040.933322831159</v>
      </c>
      <c r="AA57" s="170">
        <v>0</v>
      </c>
      <c r="AB57" s="170">
        <v>0</v>
      </c>
      <c r="AC57" s="170">
        <v>0</v>
      </c>
      <c r="AD57" s="170">
        <v>114000</v>
      </c>
      <c r="AE57" s="170">
        <v>0</v>
      </c>
      <c r="AF57" s="170">
        <v>0</v>
      </c>
      <c r="AG57" s="170">
        <v>0</v>
      </c>
      <c r="AH57" s="170">
        <v>34488</v>
      </c>
      <c r="AI57" s="170">
        <v>0</v>
      </c>
      <c r="AJ57" s="170">
        <v>0</v>
      </c>
      <c r="AK57" s="170">
        <v>0</v>
      </c>
      <c r="AL57" s="170">
        <v>0</v>
      </c>
      <c r="AM57" s="170">
        <v>0</v>
      </c>
      <c r="AN57" s="170">
        <v>0</v>
      </c>
      <c r="AO57" s="170">
        <v>0</v>
      </c>
      <c r="AP57" s="170">
        <v>806896</v>
      </c>
      <c r="AQ57" s="170">
        <v>102181.04256770349</v>
      </c>
      <c r="AR57" s="170">
        <v>148488</v>
      </c>
      <c r="AS57" s="170">
        <v>92864.721797407416</v>
      </c>
      <c r="AT57" s="172">
        <v>1057565.0425677034</v>
      </c>
      <c r="AU57" s="170">
        <v>1057565.0425677034</v>
      </c>
      <c r="AV57" s="170">
        <v>0</v>
      </c>
      <c r="AW57" s="170">
        <v>909077.04256770341</v>
      </c>
      <c r="AX57" s="170">
        <v>3071.2062248908901</v>
      </c>
      <c r="AY57" s="170">
        <v>3062.1234884773758</v>
      </c>
      <c r="AZ57" s="171">
        <v>2.9661561487288944E-3</v>
      </c>
      <c r="BA57" s="171">
        <v>0</v>
      </c>
      <c r="BB57" s="170">
        <v>0</v>
      </c>
      <c r="BC57" s="172">
        <v>1057565.0425677034</v>
      </c>
      <c r="BD57" s="172">
        <v>3572.8548735395384</v>
      </c>
      <c r="BE57" s="171">
        <v>-4.1510596848565173E-3</v>
      </c>
      <c r="BF57" s="170">
        <v>-8956.9599999999991</v>
      </c>
      <c r="BG57" s="170">
        <v>1048608.0825677034</v>
      </c>
      <c r="BH57" s="170">
        <v>-4919.5200000000004</v>
      </c>
      <c r="BI57" s="170">
        <v>1043688.5625677034</v>
      </c>
      <c r="BJ57" s="170">
        <v>56863.580000000075</v>
      </c>
      <c r="BK57" s="170">
        <v>4240.1500000000015</v>
      </c>
    </row>
    <row r="58" spans="1:63" x14ac:dyDescent="0.25">
      <c r="A58" s="169">
        <v>58</v>
      </c>
      <c r="B58" s="169">
        <v>322</v>
      </c>
      <c r="C58" s="174">
        <v>124606</v>
      </c>
      <c r="D58" s="174">
        <v>9352107</v>
      </c>
      <c r="E58" s="173" t="s">
        <v>700</v>
      </c>
      <c r="F58" s="170">
        <v>384366</v>
      </c>
      <c r="G58" s="170">
        <v>0</v>
      </c>
      <c r="H58" s="170">
        <v>0</v>
      </c>
      <c r="I58" s="170">
        <v>7199.9999999999945</v>
      </c>
      <c r="J58" s="170">
        <v>0</v>
      </c>
      <c r="K58" s="170">
        <v>0</v>
      </c>
      <c r="L58" s="170">
        <v>491.39999999999975</v>
      </c>
      <c r="M58" s="170">
        <v>0</v>
      </c>
      <c r="N58" s="170">
        <v>0</v>
      </c>
      <c r="O58" s="170">
        <v>0</v>
      </c>
      <c r="P58" s="170">
        <v>0</v>
      </c>
      <c r="Q58" s="170">
        <v>0</v>
      </c>
      <c r="R58" s="170">
        <v>0</v>
      </c>
      <c r="S58" s="170">
        <v>0</v>
      </c>
      <c r="T58" s="170">
        <v>0</v>
      </c>
      <c r="U58" s="170">
        <v>0</v>
      </c>
      <c r="V58" s="170">
        <v>0</v>
      </c>
      <c r="W58" s="170">
        <v>0</v>
      </c>
      <c r="X58" s="170">
        <v>0</v>
      </c>
      <c r="Y58" s="170">
        <v>2022.0930232558139</v>
      </c>
      <c r="Z58" s="170">
        <v>31143.773335913324</v>
      </c>
      <c r="AA58" s="170">
        <v>0</v>
      </c>
      <c r="AB58" s="170">
        <v>0</v>
      </c>
      <c r="AC58" s="170">
        <v>0</v>
      </c>
      <c r="AD58" s="170">
        <v>114000</v>
      </c>
      <c r="AE58" s="170">
        <v>0</v>
      </c>
      <c r="AF58" s="170">
        <v>0</v>
      </c>
      <c r="AG58" s="170">
        <v>0</v>
      </c>
      <c r="AH58" s="170">
        <v>3541.28</v>
      </c>
      <c r="AI58" s="170">
        <v>0</v>
      </c>
      <c r="AJ58" s="170">
        <v>0</v>
      </c>
      <c r="AK58" s="170">
        <v>0</v>
      </c>
      <c r="AL58" s="170">
        <v>0</v>
      </c>
      <c r="AM58" s="170">
        <v>0</v>
      </c>
      <c r="AN58" s="170">
        <v>0</v>
      </c>
      <c r="AO58" s="170">
        <v>0</v>
      </c>
      <c r="AP58" s="170">
        <v>384366</v>
      </c>
      <c r="AQ58" s="170">
        <v>40857.266359169131</v>
      </c>
      <c r="AR58" s="170">
        <v>117541.28</v>
      </c>
      <c r="AS58" s="170">
        <v>44987.273335913327</v>
      </c>
      <c r="AT58" s="172">
        <v>542764.54635916918</v>
      </c>
      <c r="AU58" s="170">
        <v>542764.54635916918</v>
      </c>
      <c r="AV58" s="170">
        <v>0</v>
      </c>
      <c r="AW58" s="170">
        <v>425223.26635916915</v>
      </c>
      <c r="AX58" s="170">
        <v>3015.7678465189301</v>
      </c>
      <c r="AY58" s="170">
        <v>2989.918988591477</v>
      </c>
      <c r="AZ58" s="171">
        <v>8.6453372235447221E-3</v>
      </c>
      <c r="BA58" s="171">
        <v>-3.135337223544722E-3</v>
      </c>
      <c r="BB58" s="170">
        <v>-1321.7910063442805</v>
      </c>
      <c r="BC58" s="172">
        <v>541442.75535282493</v>
      </c>
      <c r="BD58" s="172">
        <v>3840.0195415093967</v>
      </c>
      <c r="BE58" s="171">
        <v>-2.3458053807329571E-2</v>
      </c>
      <c r="BF58" s="170">
        <v>-4266.66</v>
      </c>
      <c r="BG58" s="170">
        <v>537176.09535282489</v>
      </c>
      <c r="BH58" s="170">
        <v>-2343.42</v>
      </c>
      <c r="BI58" s="170">
        <v>534832.67535282485</v>
      </c>
      <c r="BJ58" s="170">
        <v>19019.229999999749</v>
      </c>
      <c r="BK58" s="170">
        <v>2669.0200000000004</v>
      </c>
    </row>
    <row r="59" spans="1:63" x14ac:dyDescent="0.25">
      <c r="A59" s="169">
        <v>59</v>
      </c>
      <c r="B59" s="169">
        <v>97</v>
      </c>
      <c r="C59" s="174">
        <v>124607</v>
      </c>
      <c r="D59" s="174">
        <v>9352108</v>
      </c>
      <c r="E59" s="173" t="s">
        <v>699</v>
      </c>
      <c r="F59" s="170">
        <v>100862</v>
      </c>
      <c r="G59" s="170">
        <v>0</v>
      </c>
      <c r="H59" s="170">
        <v>0</v>
      </c>
      <c r="I59" s="170">
        <v>1599.9999999999984</v>
      </c>
      <c r="J59" s="170">
        <v>0</v>
      </c>
      <c r="K59" s="170">
        <v>150.14999999999986</v>
      </c>
      <c r="L59" s="170">
        <v>0</v>
      </c>
      <c r="M59" s="170">
        <v>0</v>
      </c>
      <c r="N59" s="170">
        <v>0</v>
      </c>
      <c r="O59" s="170">
        <v>0</v>
      </c>
      <c r="P59" s="170">
        <v>0</v>
      </c>
      <c r="Q59" s="170">
        <v>0</v>
      </c>
      <c r="R59" s="170">
        <v>0</v>
      </c>
      <c r="S59" s="170">
        <v>0</v>
      </c>
      <c r="T59" s="170">
        <v>0</v>
      </c>
      <c r="U59" s="170">
        <v>0</v>
      </c>
      <c r="V59" s="170">
        <v>0</v>
      </c>
      <c r="W59" s="170">
        <v>0</v>
      </c>
      <c r="X59" s="170">
        <v>0</v>
      </c>
      <c r="Y59" s="170">
        <v>0</v>
      </c>
      <c r="Z59" s="170">
        <v>8969.7910714285699</v>
      </c>
      <c r="AA59" s="170">
        <v>0</v>
      </c>
      <c r="AB59" s="170">
        <v>0</v>
      </c>
      <c r="AC59" s="170">
        <v>0</v>
      </c>
      <c r="AD59" s="170">
        <v>114000</v>
      </c>
      <c r="AE59" s="170">
        <v>75300.400534045388</v>
      </c>
      <c r="AF59" s="170">
        <v>0</v>
      </c>
      <c r="AG59" s="170">
        <v>0</v>
      </c>
      <c r="AH59" s="170">
        <v>1585.65</v>
      </c>
      <c r="AI59" s="170">
        <v>0</v>
      </c>
      <c r="AJ59" s="170">
        <v>0</v>
      </c>
      <c r="AK59" s="170">
        <v>0</v>
      </c>
      <c r="AL59" s="170">
        <v>5000</v>
      </c>
      <c r="AM59" s="170">
        <v>0</v>
      </c>
      <c r="AN59" s="170">
        <v>0</v>
      </c>
      <c r="AO59" s="170">
        <v>0</v>
      </c>
      <c r="AP59" s="170">
        <v>100862</v>
      </c>
      <c r="AQ59" s="170">
        <v>10719.941071428568</v>
      </c>
      <c r="AR59" s="170">
        <v>195886.05053404538</v>
      </c>
      <c r="AS59" s="170">
        <v>19842.666071428568</v>
      </c>
      <c r="AT59" s="172">
        <v>307467.99160547392</v>
      </c>
      <c r="AU59" s="170">
        <v>307467.99160547392</v>
      </c>
      <c r="AV59" s="170">
        <v>0</v>
      </c>
      <c r="AW59" s="170">
        <v>116581.94107142853</v>
      </c>
      <c r="AX59" s="170">
        <v>3150.863272200771</v>
      </c>
      <c r="AY59" s="170">
        <v>1571.4737055949342</v>
      </c>
      <c r="AZ59" s="171">
        <v>1.0050372214200718</v>
      </c>
      <c r="BA59" s="171">
        <v>-0.99952722142007178</v>
      </c>
      <c r="BB59" s="170">
        <v>-58117.037620056311</v>
      </c>
      <c r="BC59" s="172">
        <v>249350.95398541761</v>
      </c>
      <c r="BD59" s="172">
        <v>6739.214972578854</v>
      </c>
      <c r="BE59" s="171">
        <v>-4.2092997295691381E-2</v>
      </c>
      <c r="BF59" s="170">
        <v>-1119.6199999999999</v>
      </c>
      <c r="BG59" s="170">
        <v>248231.33398541762</v>
      </c>
      <c r="BH59" s="170">
        <v>-614.94000000000005</v>
      </c>
      <c r="BI59" s="170">
        <v>247616.39398541761</v>
      </c>
      <c r="BJ59" s="170">
        <v>-126.15999999979977</v>
      </c>
      <c r="BK59" s="170">
        <v>8256.61</v>
      </c>
    </row>
    <row r="60" spans="1:63" x14ac:dyDescent="0.25">
      <c r="A60" s="169">
        <v>60</v>
      </c>
      <c r="B60" s="169">
        <v>98</v>
      </c>
      <c r="C60" s="174">
        <v>124608</v>
      </c>
      <c r="D60" s="174">
        <v>9352109</v>
      </c>
      <c r="E60" s="173" t="s">
        <v>241</v>
      </c>
      <c r="F60" s="170">
        <v>160834</v>
      </c>
      <c r="G60" s="170">
        <v>0</v>
      </c>
      <c r="H60" s="170">
        <v>0</v>
      </c>
      <c r="I60" s="170">
        <v>1599.9999999999993</v>
      </c>
      <c r="J60" s="170">
        <v>0</v>
      </c>
      <c r="K60" s="170">
        <v>0</v>
      </c>
      <c r="L60" s="170">
        <v>1474.1999999999987</v>
      </c>
      <c r="M60" s="170">
        <v>1119.3000000000011</v>
      </c>
      <c r="N60" s="170">
        <v>1164.8000000000013</v>
      </c>
      <c r="O60" s="170">
        <v>2484.3000000000029</v>
      </c>
      <c r="P60" s="170">
        <v>0</v>
      </c>
      <c r="Q60" s="170">
        <v>0</v>
      </c>
      <c r="R60" s="170">
        <v>0</v>
      </c>
      <c r="S60" s="170">
        <v>0</v>
      </c>
      <c r="T60" s="170">
        <v>0</v>
      </c>
      <c r="U60" s="170">
        <v>0</v>
      </c>
      <c r="V60" s="170">
        <v>0</v>
      </c>
      <c r="W60" s="170">
        <v>0</v>
      </c>
      <c r="X60" s="170">
        <v>0</v>
      </c>
      <c r="Y60" s="170">
        <v>1984.5454545454545</v>
      </c>
      <c r="Z60" s="170">
        <v>11356.003070458957</v>
      </c>
      <c r="AA60" s="170">
        <v>0</v>
      </c>
      <c r="AB60" s="170">
        <v>0</v>
      </c>
      <c r="AC60" s="170">
        <v>0</v>
      </c>
      <c r="AD60" s="170">
        <v>114000</v>
      </c>
      <c r="AE60" s="170">
        <v>60614.152202937243</v>
      </c>
      <c r="AF60" s="170">
        <v>0</v>
      </c>
      <c r="AG60" s="170">
        <v>1000</v>
      </c>
      <c r="AH60" s="170">
        <v>1935.43</v>
      </c>
      <c r="AI60" s="170">
        <v>0</v>
      </c>
      <c r="AJ60" s="170">
        <v>0</v>
      </c>
      <c r="AK60" s="170">
        <v>0</v>
      </c>
      <c r="AL60" s="170">
        <v>0</v>
      </c>
      <c r="AM60" s="170">
        <v>0</v>
      </c>
      <c r="AN60" s="170">
        <v>0</v>
      </c>
      <c r="AO60" s="170">
        <v>0</v>
      </c>
      <c r="AP60" s="170">
        <v>160834</v>
      </c>
      <c r="AQ60" s="170">
        <v>21183.148525004413</v>
      </c>
      <c r="AR60" s="170">
        <v>177549.58220293722</v>
      </c>
      <c r="AS60" s="170">
        <v>25275.103070458958</v>
      </c>
      <c r="AT60" s="172">
        <v>359566.73072794161</v>
      </c>
      <c r="AU60" s="170">
        <v>359566.73072794161</v>
      </c>
      <c r="AV60" s="170">
        <v>0</v>
      </c>
      <c r="AW60" s="170">
        <v>183017.14852500439</v>
      </c>
      <c r="AX60" s="170">
        <v>3101.9855682204134</v>
      </c>
      <c r="AY60" s="170">
        <v>1528.9186178953157</v>
      </c>
      <c r="AZ60" s="171">
        <v>1.0288755280451458</v>
      </c>
      <c r="BA60" s="171">
        <v>-1.0233655280451459</v>
      </c>
      <c r="BB60" s="170">
        <v>-92313.913915689176</v>
      </c>
      <c r="BC60" s="172">
        <v>267252.81681225245</v>
      </c>
      <c r="BD60" s="172">
        <v>4529.7087595297025</v>
      </c>
      <c r="BE60" s="171">
        <v>-2.2847654079083179E-2</v>
      </c>
      <c r="BF60" s="170">
        <v>-1785.34</v>
      </c>
      <c r="BG60" s="170">
        <v>265467.47681225243</v>
      </c>
      <c r="BH60" s="170">
        <v>-980.58</v>
      </c>
      <c r="BI60" s="170">
        <v>264486.89681225241</v>
      </c>
      <c r="BJ60" s="170">
        <v>22883.55999999991</v>
      </c>
      <c r="BK60" s="170">
        <v>232.63999999999942</v>
      </c>
    </row>
    <row r="61" spans="1:63" x14ac:dyDescent="0.25">
      <c r="A61" s="169">
        <v>61</v>
      </c>
      <c r="B61" s="169">
        <v>324</v>
      </c>
      <c r="C61" s="174">
        <v>124609</v>
      </c>
      <c r="D61" s="174">
        <v>9352110</v>
      </c>
      <c r="E61" s="173" t="s">
        <v>698</v>
      </c>
      <c r="F61" s="170">
        <v>248066</v>
      </c>
      <c r="G61" s="170">
        <v>0</v>
      </c>
      <c r="H61" s="170">
        <v>0</v>
      </c>
      <c r="I61" s="170">
        <v>4000.0000000000041</v>
      </c>
      <c r="J61" s="170">
        <v>0</v>
      </c>
      <c r="K61" s="170">
        <v>0</v>
      </c>
      <c r="L61" s="170">
        <v>0</v>
      </c>
      <c r="M61" s="170">
        <v>1119.3000000000011</v>
      </c>
      <c r="N61" s="170">
        <v>2329.6000000000026</v>
      </c>
      <c r="O61" s="170">
        <v>0</v>
      </c>
      <c r="P61" s="170">
        <v>0</v>
      </c>
      <c r="Q61" s="170">
        <v>0</v>
      </c>
      <c r="R61" s="170">
        <v>0</v>
      </c>
      <c r="S61" s="170">
        <v>0</v>
      </c>
      <c r="T61" s="170">
        <v>0</v>
      </c>
      <c r="U61" s="170">
        <v>0</v>
      </c>
      <c r="V61" s="170">
        <v>0</v>
      </c>
      <c r="W61" s="170">
        <v>0</v>
      </c>
      <c r="X61" s="170">
        <v>0</v>
      </c>
      <c r="Y61" s="170">
        <v>0</v>
      </c>
      <c r="Z61" s="170">
        <v>16708.46392405064</v>
      </c>
      <c r="AA61" s="170">
        <v>0</v>
      </c>
      <c r="AB61" s="170">
        <v>0</v>
      </c>
      <c r="AC61" s="170">
        <v>0</v>
      </c>
      <c r="AD61" s="170">
        <v>114000</v>
      </c>
      <c r="AE61" s="170">
        <v>39252.336448598122</v>
      </c>
      <c r="AF61" s="170">
        <v>0</v>
      </c>
      <c r="AG61" s="170">
        <v>0</v>
      </c>
      <c r="AH61" s="170">
        <v>4523.78</v>
      </c>
      <c r="AI61" s="170">
        <v>0</v>
      </c>
      <c r="AJ61" s="170">
        <v>0</v>
      </c>
      <c r="AK61" s="170">
        <v>0</v>
      </c>
      <c r="AL61" s="170">
        <v>0</v>
      </c>
      <c r="AM61" s="170">
        <v>0</v>
      </c>
      <c r="AN61" s="170">
        <v>0</v>
      </c>
      <c r="AO61" s="170">
        <v>0</v>
      </c>
      <c r="AP61" s="170">
        <v>248066</v>
      </c>
      <c r="AQ61" s="170">
        <v>24157.363924050645</v>
      </c>
      <c r="AR61" s="170">
        <v>157776.11644859813</v>
      </c>
      <c r="AS61" s="170">
        <v>30430.713924050644</v>
      </c>
      <c r="AT61" s="172">
        <v>429999.4803726488</v>
      </c>
      <c r="AU61" s="170">
        <v>429999.4803726488</v>
      </c>
      <c r="AV61" s="170">
        <v>0</v>
      </c>
      <c r="AW61" s="170">
        <v>272223.36392405065</v>
      </c>
      <c r="AX61" s="170">
        <v>2991.4655376269302</v>
      </c>
      <c r="AY61" s="170">
        <v>2772.8362147508346</v>
      </c>
      <c r="AZ61" s="171">
        <v>7.8846821789559415E-2</v>
      </c>
      <c r="BA61" s="171">
        <v>-7.3336821789559414E-2</v>
      </c>
      <c r="BB61" s="170">
        <v>-18504.94057528648</v>
      </c>
      <c r="BC61" s="172">
        <v>411494.53979736235</v>
      </c>
      <c r="BD61" s="172">
        <v>4521.9180197512342</v>
      </c>
      <c r="BE61" s="171">
        <v>1.2125859355190283E-2</v>
      </c>
      <c r="BF61" s="170">
        <v>-2753.66</v>
      </c>
      <c r="BG61" s="170">
        <v>408740.87979736237</v>
      </c>
      <c r="BH61" s="170">
        <v>-1512.42</v>
      </c>
      <c r="BI61" s="170">
        <v>407228.45979736239</v>
      </c>
      <c r="BJ61" s="170">
        <v>74223.589999999967</v>
      </c>
      <c r="BK61" s="170">
        <v>13979.5</v>
      </c>
    </row>
    <row r="62" spans="1:63" x14ac:dyDescent="0.25">
      <c r="A62" s="169">
        <v>62</v>
      </c>
      <c r="B62" s="169">
        <v>99</v>
      </c>
      <c r="C62" s="174">
        <v>124610</v>
      </c>
      <c r="D62" s="174">
        <v>9352111</v>
      </c>
      <c r="E62" s="173" t="s">
        <v>243</v>
      </c>
      <c r="F62" s="170">
        <v>171738</v>
      </c>
      <c r="G62" s="170">
        <v>0</v>
      </c>
      <c r="H62" s="170">
        <v>0</v>
      </c>
      <c r="I62" s="170">
        <v>4000.0000000000073</v>
      </c>
      <c r="J62" s="170">
        <v>0</v>
      </c>
      <c r="K62" s="170">
        <v>0</v>
      </c>
      <c r="L62" s="170">
        <v>491.40000000000089</v>
      </c>
      <c r="M62" s="170">
        <v>4477.2000000000007</v>
      </c>
      <c r="N62" s="170">
        <v>0</v>
      </c>
      <c r="O62" s="170">
        <v>0</v>
      </c>
      <c r="P62" s="170">
        <v>0</v>
      </c>
      <c r="Q62" s="170">
        <v>0</v>
      </c>
      <c r="R62" s="170">
        <v>0</v>
      </c>
      <c r="S62" s="170">
        <v>0</v>
      </c>
      <c r="T62" s="170">
        <v>0</v>
      </c>
      <c r="U62" s="170">
        <v>0</v>
      </c>
      <c r="V62" s="170">
        <v>0</v>
      </c>
      <c r="W62" s="170">
        <v>0</v>
      </c>
      <c r="X62" s="170">
        <v>0</v>
      </c>
      <c r="Y62" s="170">
        <v>0</v>
      </c>
      <c r="Z62" s="170">
        <v>4264.2249999999949</v>
      </c>
      <c r="AA62" s="170">
        <v>0</v>
      </c>
      <c r="AB62" s="170">
        <v>0</v>
      </c>
      <c r="AC62" s="170">
        <v>0</v>
      </c>
      <c r="AD62" s="170">
        <v>114000</v>
      </c>
      <c r="AE62" s="170">
        <v>0</v>
      </c>
      <c r="AF62" s="170">
        <v>0</v>
      </c>
      <c r="AG62" s="170">
        <v>0</v>
      </c>
      <c r="AH62" s="170">
        <v>2565.0300000000002</v>
      </c>
      <c r="AI62" s="170">
        <v>0</v>
      </c>
      <c r="AJ62" s="170">
        <v>0</v>
      </c>
      <c r="AK62" s="170">
        <v>0</v>
      </c>
      <c r="AL62" s="170">
        <v>0</v>
      </c>
      <c r="AM62" s="170">
        <v>0</v>
      </c>
      <c r="AN62" s="170">
        <v>0</v>
      </c>
      <c r="AO62" s="170">
        <v>0</v>
      </c>
      <c r="AP62" s="170">
        <v>171738</v>
      </c>
      <c r="AQ62" s="170">
        <v>13232.825000000004</v>
      </c>
      <c r="AR62" s="170">
        <v>116565.03</v>
      </c>
      <c r="AS62" s="170">
        <v>18746.324999999997</v>
      </c>
      <c r="AT62" s="172">
        <v>301535.85499999998</v>
      </c>
      <c r="AU62" s="170">
        <v>301535.85499999998</v>
      </c>
      <c r="AV62" s="170">
        <v>0</v>
      </c>
      <c r="AW62" s="170">
        <v>184970.82499999998</v>
      </c>
      <c r="AX62" s="170">
        <v>2936.0448412698411</v>
      </c>
      <c r="AY62" s="170">
        <v>2952.7896901560825</v>
      </c>
      <c r="AZ62" s="171">
        <v>-5.6708572717064547E-3</v>
      </c>
      <c r="BA62" s="171">
        <v>0</v>
      </c>
      <c r="BB62" s="170">
        <v>0</v>
      </c>
      <c r="BC62" s="172">
        <v>301535.85499999998</v>
      </c>
      <c r="BD62" s="172">
        <v>4786.2834126984126</v>
      </c>
      <c r="BE62" s="171">
        <v>5.8010276036974506E-2</v>
      </c>
      <c r="BF62" s="170">
        <v>-1906.3799999999999</v>
      </c>
      <c r="BG62" s="170">
        <v>299629.47499999998</v>
      </c>
      <c r="BH62" s="170">
        <v>-1047.0600000000002</v>
      </c>
      <c r="BI62" s="170">
        <v>298582.41499999998</v>
      </c>
      <c r="BJ62" s="170">
        <v>86161.940000000119</v>
      </c>
      <c r="BK62" s="170">
        <v>8685.7799999999988</v>
      </c>
    </row>
    <row r="63" spans="1:63" x14ac:dyDescent="0.25">
      <c r="A63" s="169">
        <v>63</v>
      </c>
      <c r="B63" s="169">
        <v>506</v>
      </c>
      <c r="C63" s="174">
        <v>124612</v>
      </c>
      <c r="D63" s="174">
        <v>9352114</v>
      </c>
      <c r="E63" s="173" t="s">
        <v>697</v>
      </c>
      <c r="F63" s="170">
        <v>569734</v>
      </c>
      <c r="G63" s="170">
        <v>0</v>
      </c>
      <c r="H63" s="170">
        <v>0</v>
      </c>
      <c r="I63" s="170">
        <v>9199.9999999999873</v>
      </c>
      <c r="J63" s="170">
        <v>0</v>
      </c>
      <c r="K63" s="170">
        <v>750.75000000000148</v>
      </c>
      <c r="L63" s="170">
        <v>0</v>
      </c>
      <c r="M63" s="170">
        <v>2238.5999999999995</v>
      </c>
      <c r="N63" s="170">
        <v>0</v>
      </c>
      <c r="O63" s="170">
        <v>0</v>
      </c>
      <c r="P63" s="170">
        <v>0</v>
      </c>
      <c r="Q63" s="170">
        <v>0</v>
      </c>
      <c r="R63" s="170">
        <v>0</v>
      </c>
      <c r="S63" s="170">
        <v>0</v>
      </c>
      <c r="T63" s="170">
        <v>0</v>
      </c>
      <c r="U63" s="170">
        <v>0</v>
      </c>
      <c r="V63" s="170">
        <v>0</v>
      </c>
      <c r="W63" s="170">
        <v>0</v>
      </c>
      <c r="X63" s="170">
        <v>0</v>
      </c>
      <c r="Y63" s="170">
        <v>1972.704081632653</v>
      </c>
      <c r="Z63" s="170">
        <v>35281.254775280933</v>
      </c>
      <c r="AA63" s="170">
        <v>0</v>
      </c>
      <c r="AB63" s="170">
        <v>0</v>
      </c>
      <c r="AC63" s="170">
        <v>0</v>
      </c>
      <c r="AD63" s="170">
        <v>114000</v>
      </c>
      <c r="AE63" s="170">
        <v>0</v>
      </c>
      <c r="AF63" s="170">
        <v>0</v>
      </c>
      <c r="AG63" s="170">
        <v>0</v>
      </c>
      <c r="AH63" s="170">
        <v>9819.5</v>
      </c>
      <c r="AI63" s="170">
        <v>0</v>
      </c>
      <c r="AJ63" s="170">
        <v>0</v>
      </c>
      <c r="AK63" s="170">
        <v>0</v>
      </c>
      <c r="AL63" s="170">
        <v>0</v>
      </c>
      <c r="AM63" s="170">
        <v>0</v>
      </c>
      <c r="AN63" s="170">
        <v>0</v>
      </c>
      <c r="AO63" s="170">
        <v>0</v>
      </c>
      <c r="AP63" s="170">
        <v>569734</v>
      </c>
      <c r="AQ63" s="170">
        <v>49443.308856913573</v>
      </c>
      <c r="AR63" s="170">
        <v>123819.5</v>
      </c>
      <c r="AS63" s="170">
        <v>51373.729775280925</v>
      </c>
      <c r="AT63" s="172">
        <v>742996.80885691359</v>
      </c>
      <c r="AU63" s="170">
        <v>742996.80885691359</v>
      </c>
      <c r="AV63" s="170">
        <v>0</v>
      </c>
      <c r="AW63" s="170">
        <v>619177.30885691359</v>
      </c>
      <c r="AX63" s="170">
        <v>2962.5708557747062</v>
      </c>
      <c r="AY63" s="170">
        <v>2939.8104193957142</v>
      </c>
      <c r="AZ63" s="171">
        <v>7.7421442650952958E-3</v>
      </c>
      <c r="BA63" s="171">
        <v>-2.2321442650952957E-3</v>
      </c>
      <c r="BB63" s="170">
        <v>-1371.4749223374017</v>
      </c>
      <c r="BC63" s="172">
        <v>741625.33393457613</v>
      </c>
      <c r="BD63" s="172">
        <v>3548.4465738496465</v>
      </c>
      <c r="BE63" s="171">
        <v>-1.039456483180734E-2</v>
      </c>
      <c r="BF63" s="170">
        <v>-6324.3399999999992</v>
      </c>
      <c r="BG63" s="170">
        <v>735300.99393457617</v>
      </c>
      <c r="BH63" s="170">
        <v>-3473.5800000000004</v>
      </c>
      <c r="BI63" s="170">
        <v>731827.41393457621</v>
      </c>
      <c r="BJ63" s="170">
        <v>111485.67000000027</v>
      </c>
      <c r="BK63" s="170">
        <v>9842.0099999999984</v>
      </c>
    </row>
    <row r="64" spans="1:63" x14ac:dyDescent="0.25">
      <c r="A64" s="169">
        <v>64</v>
      </c>
      <c r="B64" s="169">
        <v>333</v>
      </c>
      <c r="C64" s="174">
        <v>124613</v>
      </c>
      <c r="D64" s="174">
        <v>9352117</v>
      </c>
      <c r="E64" s="173" t="s">
        <v>345</v>
      </c>
      <c r="F64" s="170">
        <v>1074044</v>
      </c>
      <c r="G64" s="170">
        <v>0</v>
      </c>
      <c r="H64" s="170">
        <v>0</v>
      </c>
      <c r="I64" s="170">
        <v>15199.999999999996</v>
      </c>
      <c r="J64" s="170">
        <v>0</v>
      </c>
      <c r="K64" s="170">
        <v>1501.5000000000014</v>
      </c>
      <c r="L64" s="170">
        <v>23095.800000000032</v>
      </c>
      <c r="M64" s="170">
        <v>16789.499999999993</v>
      </c>
      <c r="N64" s="170">
        <v>0</v>
      </c>
      <c r="O64" s="170">
        <v>0</v>
      </c>
      <c r="P64" s="170">
        <v>0</v>
      </c>
      <c r="Q64" s="170">
        <v>0</v>
      </c>
      <c r="R64" s="170">
        <v>0</v>
      </c>
      <c r="S64" s="170">
        <v>0</v>
      </c>
      <c r="T64" s="170">
        <v>0</v>
      </c>
      <c r="U64" s="170">
        <v>0</v>
      </c>
      <c r="V64" s="170">
        <v>0</v>
      </c>
      <c r="W64" s="170">
        <v>1769.4610778443089</v>
      </c>
      <c r="X64" s="170">
        <v>0</v>
      </c>
      <c r="Y64" s="170">
        <v>987.66937669376694</v>
      </c>
      <c r="Z64" s="170">
        <v>88401.413551254518</v>
      </c>
      <c r="AA64" s="170">
        <v>0</v>
      </c>
      <c r="AB64" s="170">
        <v>0</v>
      </c>
      <c r="AC64" s="170">
        <v>0</v>
      </c>
      <c r="AD64" s="170">
        <v>114000</v>
      </c>
      <c r="AE64" s="170">
        <v>0</v>
      </c>
      <c r="AF64" s="170">
        <v>0</v>
      </c>
      <c r="AG64" s="170">
        <v>0</v>
      </c>
      <c r="AH64" s="170">
        <v>20118</v>
      </c>
      <c r="AI64" s="170">
        <v>0</v>
      </c>
      <c r="AJ64" s="170">
        <v>0</v>
      </c>
      <c r="AK64" s="170">
        <v>0</v>
      </c>
      <c r="AL64" s="170">
        <v>0</v>
      </c>
      <c r="AM64" s="170">
        <v>0</v>
      </c>
      <c r="AN64" s="170">
        <v>0</v>
      </c>
      <c r="AO64" s="170">
        <v>0</v>
      </c>
      <c r="AP64" s="170">
        <v>1074044</v>
      </c>
      <c r="AQ64" s="170">
        <v>147745.34400579263</v>
      </c>
      <c r="AR64" s="170">
        <v>134118</v>
      </c>
      <c r="AS64" s="170">
        <v>126692.61355125453</v>
      </c>
      <c r="AT64" s="172">
        <v>1355907.3440057926</v>
      </c>
      <c r="AU64" s="170">
        <v>1355907.3440057924</v>
      </c>
      <c r="AV64" s="170">
        <v>0</v>
      </c>
      <c r="AW64" s="170">
        <v>1221789.3440057926</v>
      </c>
      <c r="AX64" s="170">
        <v>3100.9881827558188</v>
      </c>
      <c r="AY64" s="170">
        <v>3117.1676172920752</v>
      </c>
      <c r="AZ64" s="171">
        <v>-5.1904281458921625E-3</v>
      </c>
      <c r="BA64" s="171">
        <v>0</v>
      </c>
      <c r="BB64" s="170">
        <v>0</v>
      </c>
      <c r="BC64" s="172">
        <v>1355907.3440057926</v>
      </c>
      <c r="BD64" s="172">
        <v>3441.3891979842451</v>
      </c>
      <c r="BE64" s="171">
        <v>-1.7624685572510734E-2</v>
      </c>
      <c r="BF64" s="170">
        <v>-11922.439999999999</v>
      </c>
      <c r="BG64" s="170">
        <v>1343984.9040057927</v>
      </c>
      <c r="BH64" s="170">
        <v>-6548.2800000000007</v>
      </c>
      <c r="BI64" s="170">
        <v>1337436.6240057927</v>
      </c>
      <c r="BJ64" s="170">
        <v>173560.15999999968</v>
      </c>
      <c r="BK64" s="170">
        <v>2996.74</v>
      </c>
    </row>
    <row r="65" spans="1:63" x14ac:dyDescent="0.25">
      <c r="A65" s="169">
        <v>65</v>
      </c>
      <c r="B65" s="169">
        <v>332</v>
      </c>
      <c r="C65" s="174">
        <v>124614</v>
      </c>
      <c r="D65" s="174">
        <v>9352118</v>
      </c>
      <c r="E65" s="173" t="s">
        <v>696</v>
      </c>
      <c r="F65" s="170">
        <v>553378</v>
      </c>
      <c r="G65" s="170">
        <v>0</v>
      </c>
      <c r="H65" s="170">
        <v>0</v>
      </c>
      <c r="I65" s="170">
        <v>6400.0000000000018</v>
      </c>
      <c r="J65" s="170">
        <v>0</v>
      </c>
      <c r="K65" s="170">
        <v>153.16809045226123</v>
      </c>
      <c r="L65" s="170">
        <v>7017.8834170854234</v>
      </c>
      <c r="M65" s="170">
        <v>1141.7984924623108</v>
      </c>
      <c r="N65" s="170">
        <v>0</v>
      </c>
      <c r="O65" s="170">
        <v>0</v>
      </c>
      <c r="P65" s="170">
        <v>0</v>
      </c>
      <c r="Q65" s="170">
        <v>0</v>
      </c>
      <c r="R65" s="170">
        <v>0</v>
      </c>
      <c r="S65" s="170">
        <v>0</v>
      </c>
      <c r="T65" s="170">
        <v>0</v>
      </c>
      <c r="U65" s="170">
        <v>0</v>
      </c>
      <c r="V65" s="170">
        <v>0</v>
      </c>
      <c r="W65" s="170">
        <v>5280.3468208092345</v>
      </c>
      <c r="X65" s="170">
        <v>0</v>
      </c>
      <c r="Y65" s="170">
        <v>972.92746113989631</v>
      </c>
      <c r="Z65" s="170">
        <v>29597.468595809842</v>
      </c>
      <c r="AA65" s="170">
        <v>0</v>
      </c>
      <c r="AB65" s="170">
        <v>0</v>
      </c>
      <c r="AC65" s="170">
        <v>0</v>
      </c>
      <c r="AD65" s="170">
        <v>114000</v>
      </c>
      <c r="AE65" s="170">
        <v>0</v>
      </c>
      <c r="AF65" s="170">
        <v>0</v>
      </c>
      <c r="AG65" s="170">
        <v>0</v>
      </c>
      <c r="AH65" s="170">
        <v>13292.25</v>
      </c>
      <c r="AI65" s="170">
        <v>0</v>
      </c>
      <c r="AJ65" s="170">
        <v>0</v>
      </c>
      <c r="AK65" s="170">
        <v>0</v>
      </c>
      <c r="AL65" s="170">
        <v>0</v>
      </c>
      <c r="AM65" s="170">
        <v>0</v>
      </c>
      <c r="AN65" s="170">
        <v>0</v>
      </c>
      <c r="AO65" s="170">
        <v>0</v>
      </c>
      <c r="AP65" s="170">
        <v>553378</v>
      </c>
      <c r="AQ65" s="170">
        <v>50563.592877758972</v>
      </c>
      <c r="AR65" s="170">
        <v>127292.25</v>
      </c>
      <c r="AS65" s="170">
        <v>46951.693595809833</v>
      </c>
      <c r="AT65" s="172">
        <v>731233.84287775902</v>
      </c>
      <c r="AU65" s="170">
        <v>731233.84287775878</v>
      </c>
      <c r="AV65" s="170">
        <v>0</v>
      </c>
      <c r="AW65" s="170">
        <v>603941.59287775902</v>
      </c>
      <c r="AX65" s="170">
        <v>2975.0817383140839</v>
      </c>
      <c r="AY65" s="170">
        <v>2970.3323148176455</v>
      </c>
      <c r="AZ65" s="171">
        <v>1.5989535826498645E-3</v>
      </c>
      <c r="BA65" s="171">
        <v>0</v>
      </c>
      <c r="BB65" s="170">
        <v>0</v>
      </c>
      <c r="BC65" s="172">
        <v>731233.84287775902</v>
      </c>
      <c r="BD65" s="172">
        <v>3602.1371570332958</v>
      </c>
      <c r="BE65" s="171">
        <v>-1.4481966694198878E-2</v>
      </c>
      <c r="BF65" s="170">
        <v>-6142.78</v>
      </c>
      <c r="BG65" s="170">
        <v>725091.06287775899</v>
      </c>
      <c r="BH65" s="170">
        <v>-3373.86</v>
      </c>
      <c r="BI65" s="170">
        <v>721717.202877759</v>
      </c>
      <c r="BJ65" s="170">
        <v>52565.099999999977</v>
      </c>
      <c r="BK65" s="170">
        <v>494.87000000000029</v>
      </c>
    </row>
    <row r="66" spans="1:63" x14ac:dyDescent="0.25">
      <c r="A66" s="169">
        <v>66</v>
      </c>
      <c r="B66" s="169">
        <v>337</v>
      </c>
      <c r="C66" s="174">
        <v>124615</v>
      </c>
      <c r="D66" s="174">
        <v>9352121</v>
      </c>
      <c r="E66" s="173" t="s">
        <v>346</v>
      </c>
      <c r="F66" s="170">
        <v>288956</v>
      </c>
      <c r="G66" s="170">
        <v>0</v>
      </c>
      <c r="H66" s="170">
        <v>0</v>
      </c>
      <c r="I66" s="170">
        <v>1600.0000000000011</v>
      </c>
      <c r="J66" s="170">
        <v>0</v>
      </c>
      <c r="K66" s="170">
        <v>1501.4999999999995</v>
      </c>
      <c r="L66" s="170">
        <v>5405.3999999999805</v>
      </c>
      <c r="M66" s="170">
        <v>0</v>
      </c>
      <c r="N66" s="170">
        <v>2329.6000000000013</v>
      </c>
      <c r="O66" s="170">
        <v>1242.1499999999996</v>
      </c>
      <c r="P66" s="170">
        <v>0</v>
      </c>
      <c r="Q66" s="170">
        <v>0</v>
      </c>
      <c r="R66" s="170">
        <v>0</v>
      </c>
      <c r="S66" s="170">
        <v>0</v>
      </c>
      <c r="T66" s="170">
        <v>0</v>
      </c>
      <c r="U66" s="170">
        <v>0</v>
      </c>
      <c r="V66" s="170">
        <v>0</v>
      </c>
      <c r="W66" s="170">
        <v>0</v>
      </c>
      <c r="X66" s="170">
        <v>0</v>
      </c>
      <c r="Y66" s="170">
        <v>0</v>
      </c>
      <c r="Z66" s="170">
        <v>14279.5207130694</v>
      </c>
      <c r="AA66" s="170">
        <v>0</v>
      </c>
      <c r="AB66" s="170">
        <v>0</v>
      </c>
      <c r="AC66" s="170">
        <v>0</v>
      </c>
      <c r="AD66" s="170">
        <v>114000</v>
      </c>
      <c r="AE66" s="170">
        <v>29238.985313751666</v>
      </c>
      <c r="AF66" s="170">
        <v>0</v>
      </c>
      <c r="AG66" s="170">
        <v>0</v>
      </c>
      <c r="AH66" s="170">
        <v>6412.58</v>
      </c>
      <c r="AI66" s="170">
        <v>0</v>
      </c>
      <c r="AJ66" s="170">
        <v>0</v>
      </c>
      <c r="AK66" s="170">
        <v>0</v>
      </c>
      <c r="AL66" s="170">
        <v>0</v>
      </c>
      <c r="AM66" s="170">
        <v>0</v>
      </c>
      <c r="AN66" s="170">
        <v>0</v>
      </c>
      <c r="AO66" s="170">
        <v>0</v>
      </c>
      <c r="AP66" s="170">
        <v>288956</v>
      </c>
      <c r="AQ66" s="170">
        <v>26358.170713069383</v>
      </c>
      <c r="AR66" s="170">
        <v>149651.56531375166</v>
      </c>
      <c r="AS66" s="170">
        <v>30316.645713069389</v>
      </c>
      <c r="AT66" s="172">
        <v>464965.73602682108</v>
      </c>
      <c r="AU66" s="170">
        <v>464965.73602682108</v>
      </c>
      <c r="AV66" s="170">
        <v>0</v>
      </c>
      <c r="AW66" s="170">
        <v>315314.17071306938</v>
      </c>
      <c r="AX66" s="170">
        <v>2974.661987859145</v>
      </c>
      <c r="AY66" s="170">
        <v>2843.7437399101782</v>
      </c>
      <c r="AZ66" s="171">
        <v>4.6037287436139371E-2</v>
      </c>
      <c r="BA66" s="171">
        <v>-4.052728743613937E-2</v>
      </c>
      <c r="BB66" s="170">
        <v>-12216.417313858545</v>
      </c>
      <c r="BC66" s="172">
        <v>452749.31871296256</v>
      </c>
      <c r="BD66" s="172">
        <v>4271.2199878581378</v>
      </c>
      <c r="BE66" s="171">
        <v>-1.9839020809945263E-2</v>
      </c>
      <c r="BF66" s="170">
        <v>-3207.56</v>
      </c>
      <c r="BG66" s="170">
        <v>449541.75871296256</v>
      </c>
      <c r="BH66" s="170">
        <v>-1761.72</v>
      </c>
      <c r="BI66" s="170">
        <v>447780.03871296259</v>
      </c>
      <c r="BJ66" s="170">
        <v>83658.989999999874</v>
      </c>
      <c r="BK66" s="170">
        <v>994.07999999999993</v>
      </c>
    </row>
    <row r="67" spans="1:63" x14ac:dyDescent="0.25">
      <c r="A67" s="169">
        <v>67</v>
      </c>
      <c r="B67" s="169">
        <v>109</v>
      </c>
      <c r="C67" s="174">
        <v>124616</v>
      </c>
      <c r="D67" s="174">
        <v>9352122</v>
      </c>
      <c r="E67" s="173" t="s">
        <v>247</v>
      </c>
      <c r="F67" s="170">
        <v>226258</v>
      </c>
      <c r="G67" s="170">
        <v>0</v>
      </c>
      <c r="H67" s="170">
        <v>0</v>
      </c>
      <c r="I67" s="170">
        <v>4400.0000000000091</v>
      </c>
      <c r="J67" s="170">
        <v>0</v>
      </c>
      <c r="K67" s="170">
        <v>153.85740740740766</v>
      </c>
      <c r="L67" s="170">
        <v>0</v>
      </c>
      <c r="M67" s="170">
        <v>0</v>
      </c>
      <c r="N67" s="170">
        <v>0</v>
      </c>
      <c r="O67" s="170">
        <v>0</v>
      </c>
      <c r="P67" s="170">
        <v>0</v>
      </c>
      <c r="Q67" s="170">
        <v>0</v>
      </c>
      <c r="R67" s="170">
        <v>0</v>
      </c>
      <c r="S67" s="170">
        <v>0</v>
      </c>
      <c r="T67" s="170">
        <v>0</v>
      </c>
      <c r="U67" s="170">
        <v>0</v>
      </c>
      <c r="V67" s="170">
        <v>0</v>
      </c>
      <c r="W67" s="170">
        <v>1778.5714285714303</v>
      </c>
      <c r="X67" s="170">
        <v>0</v>
      </c>
      <c r="Y67" s="170">
        <v>971.83544303797476</v>
      </c>
      <c r="Z67" s="170">
        <v>15379.969228039017</v>
      </c>
      <c r="AA67" s="170">
        <v>0</v>
      </c>
      <c r="AB67" s="170">
        <v>0</v>
      </c>
      <c r="AC67" s="170">
        <v>0</v>
      </c>
      <c r="AD67" s="170">
        <v>114000</v>
      </c>
      <c r="AE67" s="170">
        <v>44592.790387182904</v>
      </c>
      <c r="AF67" s="170">
        <v>0</v>
      </c>
      <c r="AG67" s="170">
        <v>0</v>
      </c>
      <c r="AH67" s="170">
        <v>3777.59</v>
      </c>
      <c r="AI67" s="170">
        <v>0</v>
      </c>
      <c r="AJ67" s="170">
        <v>0</v>
      </c>
      <c r="AK67" s="170">
        <v>0</v>
      </c>
      <c r="AL67" s="170">
        <v>0</v>
      </c>
      <c r="AM67" s="170">
        <v>0</v>
      </c>
      <c r="AN67" s="170">
        <v>0</v>
      </c>
      <c r="AO67" s="170">
        <v>0</v>
      </c>
      <c r="AP67" s="170">
        <v>226258</v>
      </c>
      <c r="AQ67" s="170">
        <v>22684.23350705584</v>
      </c>
      <c r="AR67" s="170">
        <v>162370.3803871829</v>
      </c>
      <c r="AS67" s="170">
        <v>27654.697931742725</v>
      </c>
      <c r="AT67" s="172">
        <v>411312.61389423872</v>
      </c>
      <c r="AU67" s="170">
        <v>411312.61389423872</v>
      </c>
      <c r="AV67" s="170">
        <v>0</v>
      </c>
      <c r="AW67" s="170">
        <v>248942.23350705582</v>
      </c>
      <c r="AX67" s="170">
        <v>2999.3040181572992</v>
      </c>
      <c r="AY67" s="170">
        <v>2847.3777372111072</v>
      </c>
      <c r="AZ67" s="171">
        <v>5.3356559953649761E-2</v>
      </c>
      <c r="BA67" s="171">
        <v>-4.784655995364976E-2</v>
      </c>
      <c r="BB67" s="170">
        <v>-11307.690057975182</v>
      </c>
      <c r="BC67" s="172">
        <v>400004.92383626354</v>
      </c>
      <c r="BD67" s="172">
        <v>4819.3364317622109</v>
      </c>
      <c r="BE67" s="171">
        <v>-4.1734914049235794E-2</v>
      </c>
      <c r="BF67" s="170">
        <v>-2511.58</v>
      </c>
      <c r="BG67" s="170">
        <v>397493.34383626352</v>
      </c>
      <c r="BH67" s="170">
        <v>-1379.46</v>
      </c>
      <c r="BI67" s="170">
        <v>396113.8838362635</v>
      </c>
      <c r="BJ67" s="170">
        <v>31507.700000000012</v>
      </c>
      <c r="BK67" s="170">
        <v>19610.34</v>
      </c>
    </row>
    <row r="68" spans="1:63" x14ac:dyDescent="0.25">
      <c r="A68" s="169">
        <v>68</v>
      </c>
      <c r="B68" s="169">
        <v>339</v>
      </c>
      <c r="C68" s="174">
        <v>124618</v>
      </c>
      <c r="D68" s="174">
        <v>9352124</v>
      </c>
      <c r="E68" s="173" t="s">
        <v>348</v>
      </c>
      <c r="F68" s="170">
        <v>291682</v>
      </c>
      <c r="G68" s="170">
        <v>0</v>
      </c>
      <c r="H68" s="170">
        <v>0</v>
      </c>
      <c r="I68" s="170">
        <v>799.99999999999875</v>
      </c>
      <c r="J68" s="170">
        <v>0</v>
      </c>
      <c r="K68" s="170">
        <v>300.29999999999956</v>
      </c>
      <c r="L68" s="170">
        <v>0</v>
      </c>
      <c r="M68" s="170">
        <v>0</v>
      </c>
      <c r="N68" s="170">
        <v>2329.5999999999963</v>
      </c>
      <c r="O68" s="170">
        <v>1242.1499999999996</v>
      </c>
      <c r="P68" s="170">
        <v>0</v>
      </c>
      <c r="Q68" s="170">
        <v>0</v>
      </c>
      <c r="R68" s="170">
        <v>0</v>
      </c>
      <c r="S68" s="170">
        <v>0</v>
      </c>
      <c r="T68" s="170">
        <v>0</v>
      </c>
      <c r="U68" s="170">
        <v>0</v>
      </c>
      <c r="V68" s="170">
        <v>0</v>
      </c>
      <c r="W68" s="170">
        <v>0</v>
      </c>
      <c r="X68" s="170">
        <v>0</v>
      </c>
      <c r="Y68" s="170">
        <v>0</v>
      </c>
      <c r="Z68" s="170">
        <v>11922.992554347837</v>
      </c>
      <c r="AA68" s="170">
        <v>0</v>
      </c>
      <c r="AB68" s="170">
        <v>0</v>
      </c>
      <c r="AC68" s="170">
        <v>0</v>
      </c>
      <c r="AD68" s="170">
        <v>114000</v>
      </c>
      <c r="AE68" s="170">
        <v>0</v>
      </c>
      <c r="AF68" s="170">
        <v>0</v>
      </c>
      <c r="AG68" s="170">
        <v>0</v>
      </c>
      <c r="AH68" s="170">
        <v>9750.76</v>
      </c>
      <c r="AI68" s="170">
        <v>0</v>
      </c>
      <c r="AJ68" s="170">
        <v>0</v>
      </c>
      <c r="AK68" s="170">
        <v>0</v>
      </c>
      <c r="AL68" s="170">
        <v>0</v>
      </c>
      <c r="AM68" s="170">
        <v>0</v>
      </c>
      <c r="AN68" s="170">
        <v>0</v>
      </c>
      <c r="AO68" s="170">
        <v>0</v>
      </c>
      <c r="AP68" s="170">
        <v>291682</v>
      </c>
      <c r="AQ68" s="170">
        <v>16595.04255434783</v>
      </c>
      <c r="AR68" s="170">
        <v>123750.76</v>
      </c>
      <c r="AS68" s="170">
        <v>24256.817554347832</v>
      </c>
      <c r="AT68" s="172">
        <v>432027.80255434784</v>
      </c>
      <c r="AU68" s="170">
        <v>432027.80255434784</v>
      </c>
      <c r="AV68" s="170">
        <v>0</v>
      </c>
      <c r="AW68" s="170">
        <v>308277.04255434783</v>
      </c>
      <c r="AX68" s="170">
        <v>2881.0938556481105</v>
      </c>
      <c r="AY68" s="170">
        <v>2875.2139468548371</v>
      </c>
      <c r="AZ68" s="171">
        <v>2.0450334834057854E-3</v>
      </c>
      <c r="BA68" s="171">
        <v>0</v>
      </c>
      <c r="BB68" s="170">
        <v>0</v>
      </c>
      <c r="BC68" s="172">
        <v>432027.80255434784</v>
      </c>
      <c r="BD68" s="172">
        <v>4037.6430145266154</v>
      </c>
      <c r="BE68" s="171">
        <v>-8.5472309041250139E-3</v>
      </c>
      <c r="BF68" s="170">
        <v>-3237.8199999999997</v>
      </c>
      <c r="BG68" s="170">
        <v>428789.98255434784</v>
      </c>
      <c r="BH68" s="170">
        <v>-1778.3400000000001</v>
      </c>
      <c r="BI68" s="170">
        <v>427011.64255434781</v>
      </c>
      <c r="BJ68" s="170">
        <v>53628.8299999999</v>
      </c>
      <c r="BK68" s="170">
        <v>10329.26</v>
      </c>
    </row>
    <row r="69" spans="1:63" x14ac:dyDescent="0.25">
      <c r="A69" s="169">
        <v>69</v>
      </c>
      <c r="B69" s="169">
        <v>342</v>
      </c>
      <c r="C69" s="174">
        <v>124619</v>
      </c>
      <c r="D69" s="174">
        <v>9352125</v>
      </c>
      <c r="E69" s="173" t="s">
        <v>350</v>
      </c>
      <c r="F69" s="170">
        <v>569734</v>
      </c>
      <c r="G69" s="170">
        <v>0</v>
      </c>
      <c r="H69" s="170">
        <v>0</v>
      </c>
      <c r="I69" s="170">
        <v>7599.9999999999982</v>
      </c>
      <c r="J69" s="170">
        <v>0</v>
      </c>
      <c r="K69" s="170">
        <v>1051.0500000000006</v>
      </c>
      <c r="L69" s="170">
        <v>0</v>
      </c>
      <c r="M69" s="170">
        <v>0</v>
      </c>
      <c r="N69" s="170">
        <v>2329.5999999999995</v>
      </c>
      <c r="O69" s="170">
        <v>0</v>
      </c>
      <c r="P69" s="170">
        <v>0</v>
      </c>
      <c r="Q69" s="170">
        <v>0</v>
      </c>
      <c r="R69" s="170">
        <v>0</v>
      </c>
      <c r="S69" s="170">
        <v>0</v>
      </c>
      <c r="T69" s="170">
        <v>0</v>
      </c>
      <c r="U69" s="170">
        <v>0</v>
      </c>
      <c r="V69" s="170">
        <v>0</v>
      </c>
      <c r="W69" s="170">
        <v>7044.9438202247347</v>
      </c>
      <c r="X69" s="170">
        <v>0</v>
      </c>
      <c r="Y69" s="170">
        <v>0</v>
      </c>
      <c r="Z69" s="170">
        <v>38038.031634422267</v>
      </c>
      <c r="AA69" s="170">
        <v>0</v>
      </c>
      <c r="AB69" s="170">
        <v>0</v>
      </c>
      <c r="AC69" s="170">
        <v>0</v>
      </c>
      <c r="AD69" s="170">
        <v>114000</v>
      </c>
      <c r="AE69" s="170">
        <v>0</v>
      </c>
      <c r="AF69" s="170">
        <v>0</v>
      </c>
      <c r="AG69" s="170">
        <v>0</v>
      </c>
      <c r="AH69" s="170">
        <v>28500.5</v>
      </c>
      <c r="AI69" s="170">
        <v>0</v>
      </c>
      <c r="AJ69" s="170">
        <v>0</v>
      </c>
      <c r="AK69" s="170">
        <v>0</v>
      </c>
      <c r="AL69" s="170">
        <v>0</v>
      </c>
      <c r="AM69" s="170">
        <v>0</v>
      </c>
      <c r="AN69" s="170">
        <v>0</v>
      </c>
      <c r="AO69" s="170">
        <v>0</v>
      </c>
      <c r="AP69" s="170">
        <v>569734</v>
      </c>
      <c r="AQ69" s="170">
        <v>56063.625454647001</v>
      </c>
      <c r="AR69" s="170">
        <v>142500.5</v>
      </c>
      <c r="AS69" s="170">
        <v>53526.156634422267</v>
      </c>
      <c r="AT69" s="172">
        <v>768298.125454647</v>
      </c>
      <c r="AU69" s="170">
        <v>768298.125454647</v>
      </c>
      <c r="AV69" s="170">
        <v>0</v>
      </c>
      <c r="AW69" s="170">
        <v>625797.625454647</v>
      </c>
      <c r="AX69" s="170">
        <v>2994.2470117447224</v>
      </c>
      <c r="AY69" s="170">
        <v>2971.4527023788687</v>
      </c>
      <c r="AZ69" s="171">
        <v>7.6710995088715827E-3</v>
      </c>
      <c r="BA69" s="171">
        <v>-2.1610995088715826E-3</v>
      </c>
      <c r="BB69" s="170">
        <v>-1342.1154399309371</v>
      </c>
      <c r="BC69" s="172">
        <v>766956.01001471607</v>
      </c>
      <c r="BD69" s="172">
        <v>3669.6459809316557</v>
      </c>
      <c r="BE69" s="171">
        <v>-9.5387165936311469E-3</v>
      </c>
      <c r="BF69" s="170">
        <v>-6324.3399999999992</v>
      </c>
      <c r="BG69" s="170">
        <v>760631.6700147161</v>
      </c>
      <c r="BH69" s="170">
        <v>-3473.5800000000004</v>
      </c>
      <c r="BI69" s="170">
        <v>757158.09001471614</v>
      </c>
      <c r="BJ69" s="170">
        <v>38357.620000000112</v>
      </c>
      <c r="BK69" s="170">
        <v>5373.1</v>
      </c>
    </row>
    <row r="70" spans="1:63" x14ac:dyDescent="0.25">
      <c r="A70" s="169">
        <v>70</v>
      </c>
      <c r="B70" s="169">
        <v>115</v>
      </c>
      <c r="C70" s="174">
        <v>124620</v>
      </c>
      <c r="D70" s="174">
        <v>9352126</v>
      </c>
      <c r="E70" s="173" t="s">
        <v>253</v>
      </c>
      <c r="F70" s="170">
        <v>267148</v>
      </c>
      <c r="G70" s="170">
        <v>0</v>
      </c>
      <c r="H70" s="170">
        <v>0</v>
      </c>
      <c r="I70" s="170">
        <v>1599.9999999999982</v>
      </c>
      <c r="J70" s="170">
        <v>0</v>
      </c>
      <c r="K70" s="170">
        <v>300.29999999999967</v>
      </c>
      <c r="L70" s="170">
        <v>0</v>
      </c>
      <c r="M70" s="170">
        <v>3357.9000000000019</v>
      </c>
      <c r="N70" s="170">
        <v>0</v>
      </c>
      <c r="O70" s="170">
        <v>0</v>
      </c>
      <c r="P70" s="170">
        <v>0</v>
      </c>
      <c r="Q70" s="170">
        <v>0</v>
      </c>
      <c r="R70" s="170">
        <v>0</v>
      </c>
      <c r="S70" s="170">
        <v>0</v>
      </c>
      <c r="T70" s="170">
        <v>0</v>
      </c>
      <c r="U70" s="170">
        <v>0</v>
      </c>
      <c r="V70" s="170">
        <v>0</v>
      </c>
      <c r="W70" s="170">
        <v>0</v>
      </c>
      <c r="X70" s="170">
        <v>0</v>
      </c>
      <c r="Y70" s="170">
        <v>915.6565656565657</v>
      </c>
      <c r="Z70" s="170">
        <v>10783.778313252998</v>
      </c>
      <c r="AA70" s="170">
        <v>0</v>
      </c>
      <c r="AB70" s="170">
        <v>0</v>
      </c>
      <c r="AC70" s="170">
        <v>0</v>
      </c>
      <c r="AD70" s="170">
        <v>114000</v>
      </c>
      <c r="AE70" s="170">
        <v>0</v>
      </c>
      <c r="AF70" s="170">
        <v>0</v>
      </c>
      <c r="AG70" s="170">
        <v>0</v>
      </c>
      <c r="AH70" s="170">
        <v>6179.39</v>
      </c>
      <c r="AI70" s="170">
        <v>0</v>
      </c>
      <c r="AJ70" s="170">
        <v>0</v>
      </c>
      <c r="AK70" s="170">
        <v>0</v>
      </c>
      <c r="AL70" s="170">
        <v>0</v>
      </c>
      <c r="AM70" s="170">
        <v>0</v>
      </c>
      <c r="AN70" s="170">
        <v>0</v>
      </c>
      <c r="AO70" s="170">
        <v>0</v>
      </c>
      <c r="AP70" s="170">
        <v>267148</v>
      </c>
      <c r="AQ70" s="170">
        <v>16957.634878909565</v>
      </c>
      <c r="AR70" s="170">
        <v>120179.39</v>
      </c>
      <c r="AS70" s="170">
        <v>23410.678313252996</v>
      </c>
      <c r="AT70" s="172">
        <v>404285.02487890958</v>
      </c>
      <c r="AU70" s="170">
        <v>404285.02487890958</v>
      </c>
      <c r="AV70" s="170">
        <v>0</v>
      </c>
      <c r="AW70" s="170">
        <v>284105.63487890956</v>
      </c>
      <c r="AX70" s="170">
        <v>2899.0370906011181</v>
      </c>
      <c r="AY70" s="170">
        <v>2927.6443765666936</v>
      </c>
      <c r="AZ70" s="171">
        <v>-9.7714347393257801E-3</v>
      </c>
      <c r="BA70" s="171">
        <v>0</v>
      </c>
      <c r="BB70" s="170">
        <v>0</v>
      </c>
      <c r="BC70" s="172">
        <v>404285.02487890958</v>
      </c>
      <c r="BD70" s="172">
        <v>4125.357396723567</v>
      </c>
      <c r="BE70" s="171">
        <v>-1.1127685583149027E-2</v>
      </c>
      <c r="BF70" s="170">
        <v>-2965.48</v>
      </c>
      <c r="BG70" s="170">
        <v>401319.5448789096</v>
      </c>
      <c r="BH70" s="170">
        <v>-1628.76</v>
      </c>
      <c r="BI70" s="170">
        <v>399690.78487890959</v>
      </c>
      <c r="BJ70" s="170">
        <v>76724.119999999937</v>
      </c>
      <c r="BK70" s="170">
        <v>13127.130000000001</v>
      </c>
    </row>
    <row r="71" spans="1:63" x14ac:dyDescent="0.25">
      <c r="A71" s="169">
        <v>71</v>
      </c>
      <c r="B71" s="169">
        <v>502</v>
      </c>
      <c r="C71" s="174">
        <v>124622</v>
      </c>
      <c r="D71" s="174">
        <v>9352129</v>
      </c>
      <c r="E71" s="173" t="s">
        <v>695</v>
      </c>
      <c r="F71" s="170">
        <v>507036</v>
      </c>
      <c r="G71" s="170">
        <v>0</v>
      </c>
      <c r="H71" s="170">
        <v>0</v>
      </c>
      <c r="I71" s="170">
        <v>18000.000000000018</v>
      </c>
      <c r="J71" s="170">
        <v>0</v>
      </c>
      <c r="K71" s="170">
        <v>10960.950000000003</v>
      </c>
      <c r="L71" s="170">
        <v>21130.200000000026</v>
      </c>
      <c r="M71" s="170">
        <v>5596.4999999999936</v>
      </c>
      <c r="N71" s="170">
        <v>0</v>
      </c>
      <c r="O71" s="170">
        <v>0</v>
      </c>
      <c r="P71" s="170">
        <v>0</v>
      </c>
      <c r="Q71" s="170">
        <v>0</v>
      </c>
      <c r="R71" s="170">
        <v>0</v>
      </c>
      <c r="S71" s="170">
        <v>0</v>
      </c>
      <c r="T71" s="170">
        <v>0</v>
      </c>
      <c r="U71" s="170">
        <v>0</v>
      </c>
      <c r="V71" s="170">
        <v>0</v>
      </c>
      <c r="W71" s="170">
        <v>4894.7368421052606</v>
      </c>
      <c r="X71" s="170">
        <v>0</v>
      </c>
      <c r="Y71" s="170">
        <v>0</v>
      </c>
      <c r="Z71" s="170">
        <v>46864.053250773955</v>
      </c>
      <c r="AA71" s="170">
        <v>0</v>
      </c>
      <c r="AB71" s="170">
        <v>0</v>
      </c>
      <c r="AC71" s="170">
        <v>0</v>
      </c>
      <c r="AD71" s="170">
        <v>114000</v>
      </c>
      <c r="AE71" s="170">
        <v>0</v>
      </c>
      <c r="AF71" s="170">
        <v>0</v>
      </c>
      <c r="AG71" s="170">
        <v>0</v>
      </c>
      <c r="AH71" s="170">
        <v>11798.17</v>
      </c>
      <c r="AI71" s="170">
        <v>0</v>
      </c>
      <c r="AJ71" s="170">
        <v>0</v>
      </c>
      <c r="AK71" s="170">
        <v>0</v>
      </c>
      <c r="AL71" s="170">
        <v>0</v>
      </c>
      <c r="AM71" s="170">
        <v>0</v>
      </c>
      <c r="AN71" s="170">
        <v>0</v>
      </c>
      <c r="AO71" s="170">
        <v>0</v>
      </c>
      <c r="AP71" s="170">
        <v>507036</v>
      </c>
      <c r="AQ71" s="170">
        <v>107446.44009287926</v>
      </c>
      <c r="AR71" s="170">
        <v>125798.17</v>
      </c>
      <c r="AS71" s="170">
        <v>84705.67825077397</v>
      </c>
      <c r="AT71" s="172">
        <v>740280.61009287927</v>
      </c>
      <c r="AU71" s="170">
        <v>740280.61009287927</v>
      </c>
      <c r="AV71" s="170">
        <v>0</v>
      </c>
      <c r="AW71" s="170">
        <v>614482.44009287923</v>
      </c>
      <c r="AX71" s="170">
        <v>3303.6690327574152</v>
      </c>
      <c r="AY71" s="170">
        <v>3376.8289451552519</v>
      </c>
      <c r="AZ71" s="171">
        <v>-2.1665270461152464E-2</v>
      </c>
      <c r="BA71" s="171">
        <v>6.6652704611524644E-3</v>
      </c>
      <c r="BB71" s="170">
        <v>4186.3909490144761</v>
      </c>
      <c r="BC71" s="172">
        <v>744467.00104189373</v>
      </c>
      <c r="BD71" s="172">
        <v>4002.5107582897513</v>
      </c>
      <c r="BE71" s="171">
        <v>-2.7319024283068982E-3</v>
      </c>
      <c r="BF71" s="170">
        <v>-5628.36</v>
      </c>
      <c r="BG71" s="170">
        <v>738838.64104189374</v>
      </c>
      <c r="BH71" s="170">
        <v>-3091.32</v>
      </c>
      <c r="BI71" s="170">
        <v>735747.3210418938</v>
      </c>
      <c r="BJ71" s="170">
        <v>129217.30999999982</v>
      </c>
      <c r="BK71" s="170">
        <v>0.77999999999883585</v>
      </c>
    </row>
    <row r="72" spans="1:63" x14ac:dyDescent="0.25">
      <c r="A72" s="169">
        <v>72</v>
      </c>
      <c r="B72" s="169">
        <v>229</v>
      </c>
      <c r="C72" s="174">
        <v>124624</v>
      </c>
      <c r="D72" s="174">
        <v>9352131</v>
      </c>
      <c r="E72" s="173" t="s">
        <v>279</v>
      </c>
      <c r="F72" s="170">
        <v>951374</v>
      </c>
      <c r="G72" s="170">
        <v>0</v>
      </c>
      <c r="H72" s="170">
        <v>0</v>
      </c>
      <c r="I72" s="170">
        <v>12000.000000000004</v>
      </c>
      <c r="J72" s="170">
        <v>0</v>
      </c>
      <c r="K72" s="170">
        <v>2552.5499999999997</v>
      </c>
      <c r="L72" s="170">
        <v>20147.399999999954</v>
      </c>
      <c r="M72" s="170">
        <v>42533.399999999863</v>
      </c>
      <c r="N72" s="170">
        <v>0</v>
      </c>
      <c r="O72" s="170">
        <v>0</v>
      </c>
      <c r="P72" s="170">
        <v>0</v>
      </c>
      <c r="Q72" s="170">
        <v>0</v>
      </c>
      <c r="R72" s="170">
        <v>0</v>
      </c>
      <c r="S72" s="170">
        <v>0</v>
      </c>
      <c r="T72" s="170">
        <v>0</v>
      </c>
      <c r="U72" s="170">
        <v>0</v>
      </c>
      <c r="V72" s="170">
        <v>0</v>
      </c>
      <c r="W72" s="170">
        <v>0</v>
      </c>
      <c r="X72" s="170">
        <v>0</v>
      </c>
      <c r="Y72" s="170">
        <v>930.33141210374629</v>
      </c>
      <c r="Z72" s="170">
        <v>69845.434883720998</v>
      </c>
      <c r="AA72" s="170">
        <v>0</v>
      </c>
      <c r="AB72" s="170">
        <v>0</v>
      </c>
      <c r="AC72" s="170">
        <v>0</v>
      </c>
      <c r="AD72" s="170">
        <v>114000</v>
      </c>
      <c r="AE72" s="170">
        <v>0</v>
      </c>
      <c r="AF72" s="170">
        <v>0</v>
      </c>
      <c r="AG72" s="170">
        <v>0</v>
      </c>
      <c r="AH72" s="170">
        <v>15447.75</v>
      </c>
      <c r="AI72" s="170">
        <v>0</v>
      </c>
      <c r="AJ72" s="170">
        <v>0</v>
      </c>
      <c r="AK72" s="170">
        <v>0</v>
      </c>
      <c r="AL72" s="170">
        <v>0</v>
      </c>
      <c r="AM72" s="170">
        <v>0</v>
      </c>
      <c r="AN72" s="170">
        <v>0</v>
      </c>
      <c r="AO72" s="170">
        <v>0</v>
      </c>
      <c r="AP72" s="170">
        <v>951374</v>
      </c>
      <c r="AQ72" s="170">
        <v>148009.11629582455</v>
      </c>
      <c r="AR72" s="170">
        <v>129447.75</v>
      </c>
      <c r="AS72" s="170">
        <v>118459.9098837209</v>
      </c>
      <c r="AT72" s="172">
        <v>1228830.8662958245</v>
      </c>
      <c r="AU72" s="170">
        <v>1228830.8662958245</v>
      </c>
      <c r="AV72" s="170">
        <v>0</v>
      </c>
      <c r="AW72" s="170">
        <v>1099383.1162958245</v>
      </c>
      <c r="AX72" s="170">
        <v>3150.0948890997838</v>
      </c>
      <c r="AY72" s="170">
        <v>3045.9594428065247</v>
      </c>
      <c r="AZ72" s="171">
        <v>3.418806069108702E-2</v>
      </c>
      <c r="BA72" s="171">
        <v>-2.8678060691087019E-2</v>
      </c>
      <c r="BB72" s="170">
        <v>-30485.921207424897</v>
      </c>
      <c r="BC72" s="172">
        <v>1198344.9450883996</v>
      </c>
      <c r="BD72" s="172">
        <v>3433.6531377891106</v>
      </c>
      <c r="BE72" s="171">
        <v>-1.5322993131506868E-3</v>
      </c>
      <c r="BF72" s="170">
        <v>-10560.74</v>
      </c>
      <c r="BG72" s="170">
        <v>1187784.2050883996</v>
      </c>
      <c r="BH72" s="170">
        <v>-5800.38</v>
      </c>
      <c r="BI72" s="170">
        <v>1181983.8250883997</v>
      </c>
      <c r="BJ72" s="170">
        <v>182034.66999999969</v>
      </c>
      <c r="BK72" s="170">
        <v>9871.17</v>
      </c>
    </row>
    <row r="73" spans="1:63" x14ac:dyDescent="0.25">
      <c r="A73" s="169">
        <v>73</v>
      </c>
      <c r="B73" s="169">
        <v>313</v>
      </c>
      <c r="C73" s="174">
        <v>124625</v>
      </c>
      <c r="D73" s="174">
        <v>9352132</v>
      </c>
      <c r="E73" s="173" t="s">
        <v>331</v>
      </c>
      <c r="F73" s="170">
        <v>1210344</v>
      </c>
      <c r="G73" s="170">
        <v>0</v>
      </c>
      <c r="H73" s="170">
        <v>0</v>
      </c>
      <c r="I73" s="170">
        <v>9845.6289978677996</v>
      </c>
      <c r="J73" s="170">
        <v>0</v>
      </c>
      <c r="K73" s="170">
        <v>284.29253731343306</v>
      </c>
      <c r="L73" s="170">
        <v>1395.6179104477601</v>
      </c>
      <c r="M73" s="170">
        <v>2119.2716417910465</v>
      </c>
      <c r="N73" s="170">
        <v>3308.1313432835791</v>
      </c>
      <c r="O73" s="170">
        <v>0</v>
      </c>
      <c r="P73" s="170">
        <v>0</v>
      </c>
      <c r="Q73" s="170">
        <v>0</v>
      </c>
      <c r="R73" s="170">
        <v>0</v>
      </c>
      <c r="S73" s="170">
        <v>0</v>
      </c>
      <c r="T73" s="170">
        <v>0</v>
      </c>
      <c r="U73" s="170">
        <v>0</v>
      </c>
      <c r="V73" s="170">
        <v>0</v>
      </c>
      <c r="W73" s="170">
        <v>8141.8092909535289</v>
      </c>
      <c r="X73" s="170">
        <v>0</v>
      </c>
      <c r="Y73" s="170">
        <v>871.9745222929937</v>
      </c>
      <c r="Z73" s="170">
        <v>85090.847116352626</v>
      </c>
      <c r="AA73" s="170">
        <v>0</v>
      </c>
      <c r="AB73" s="170">
        <v>0</v>
      </c>
      <c r="AC73" s="170">
        <v>0</v>
      </c>
      <c r="AD73" s="170">
        <v>114000</v>
      </c>
      <c r="AE73" s="170">
        <v>0</v>
      </c>
      <c r="AF73" s="170">
        <v>0</v>
      </c>
      <c r="AG73" s="170">
        <v>0</v>
      </c>
      <c r="AH73" s="170">
        <v>32572</v>
      </c>
      <c r="AI73" s="170">
        <v>0</v>
      </c>
      <c r="AJ73" s="170">
        <v>0</v>
      </c>
      <c r="AK73" s="170">
        <v>0</v>
      </c>
      <c r="AL73" s="170">
        <v>0</v>
      </c>
      <c r="AM73" s="170">
        <v>0</v>
      </c>
      <c r="AN73" s="170">
        <v>0</v>
      </c>
      <c r="AO73" s="170">
        <v>0</v>
      </c>
      <c r="AP73" s="170">
        <v>1210344</v>
      </c>
      <c r="AQ73" s="170">
        <v>111057.57336030276</v>
      </c>
      <c r="AR73" s="170">
        <v>146572</v>
      </c>
      <c r="AS73" s="170">
        <v>103565.11833170443</v>
      </c>
      <c r="AT73" s="172">
        <v>1467973.5733603027</v>
      </c>
      <c r="AU73" s="170">
        <v>1467973.5733603027</v>
      </c>
      <c r="AV73" s="170">
        <v>0</v>
      </c>
      <c r="AW73" s="170">
        <v>1321401.5733603027</v>
      </c>
      <c r="AX73" s="170">
        <v>2976.1296697304115</v>
      </c>
      <c r="AY73" s="170">
        <v>2980.1191583798018</v>
      </c>
      <c r="AZ73" s="171">
        <v>-1.3387010509872555E-3</v>
      </c>
      <c r="BA73" s="171">
        <v>0</v>
      </c>
      <c r="BB73" s="170">
        <v>0</v>
      </c>
      <c r="BC73" s="172">
        <v>1467973.5733603027</v>
      </c>
      <c r="BD73" s="172">
        <v>3306.2467868475287</v>
      </c>
      <c r="BE73" s="171">
        <v>-6.7499207891449364E-3</v>
      </c>
      <c r="BF73" s="170">
        <v>-13435.439999999999</v>
      </c>
      <c r="BG73" s="170">
        <v>1454538.1333603028</v>
      </c>
      <c r="BH73" s="170">
        <v>-7379.2800000000007</v>
      </c>
      <c r="BI73" s="170">
        <v>1447158.8533603027</v>
      </c>
      <c r="BJ73" s="170">
        <v>159936.81000000006</v>
      </c>
      <c r="BK73" s="170">
        <v>13554.939999999999</v>
      </c>
    </row>
    <row r="74" spans="1:63" x14ac:dyDescent="0.25">
      <c r="A74" s="169">
        <v>74</v>
      </c>
      <c r="B74" s="169">
        <v>208</v>
      </c>
      <c r="C74" s="174">
        <v>124626</v>
      </c>
      <c r="D74" s="174">
        <v>9352133</v>
      </c>
      <c r="E74" s="173" t="s">
        <v>269</v>
      </c>
      <c r="F74" s="170">
        <v>542474</v>
      </c>
      <c r="G74" s="170">
        <v>0</v>
      </c>
      <c r="H74" s="170">
        <v>0</v>
      </c>
      <c r="I74" s="170">
        <v>8400.0000000000164</v>
      </c>
      <c r="J74" s="170">
        <v>0</v>
      </c>
      <c r="K74" s="170">
        <v>0</v>
      </c>
      <c r="L74" s="170">
        <v>982.79999999999939</v>
      </c>
      <c r="M74" s="170">
        <v>1119.2999999999993</v>
      </c>
      <c r="N74" s="170">
        <v>0</v>
      </c>
      <c r="O74" s="170">
        <v>1242.1499999999992</v>
      </c>
      <c r="P74" s="170">
        <v>0</v>
      </c>
      <c r="Q74" s="170">
        <v>0</v>
      </c>
      <c r="R74" s="170">
        <v>0</v>
      </c>
      <c r="S74" s="170">
        <v>0</v>
      </c>
      <c r="T74" s="170">
        <v>0</v>
      </c>
      <c r="U74" s="170">
        <v>0</v>
      </c>
      <c r="V74" s="170">
        <v>0</v>
      </c>
      <c r="W74" s="170">
        <v>0</v>
      </c>
      <c r="X74" s="170">
        <v>0</v>
      </c>
      <c r="Y74" s="170">
        <v>0</v>
      </c>
      <c r="Z74" s="170">
        <v>41027.500295857986</v>
      </c>
      <c r="AA74" s="170">
        <v>0</v>
      </c>
      <c r="AB74" s="170">
        <v>0</v>
      </c>
      <c r="AC74" s="170">
        <v>0</v>
      </c>
      <c r="AD74" s="170">
        <v>114000</v>
      </c>
      <c r="AE74" s="170">
        <v>0</v>
      </c>
      <c r="AF74" s="170">
        <v>0</v>
      </c>
      <c r="AG74" s="170">
        <v>0</v>
      </c>
      <c r="AH74" s="170">
        <v>14849</v>
      </c>
      <c r="AI74" s="170">
        <v>0</v>
      </c>
      <c r="AJ74" s="170">
        <v>0</v>
      </c>
      <c r="AK74" s="170">
        <v>0</v>
      </c>
      <c r="AL74" s="170">
        <v>0</v>
      </c>
      <c r="AM74" s="170">
        <v>0</v>
      </c>
      <c r="AN74" s="170">
        <v>0</v>
      </c>
      <c r="AO74" s="170">
        <v>0</v>
      </c>
      <c r="AP74" s="170">
        <v>542474</v>
      </c>
      <c r="AQ74" s="170">
        <v>52771.750295858001</v>
      </c>
      <c r="AR74" s="170">
        <v>128849</v>
      </c>
      <c r="AS74" s="170">
        <v>56897.425295857989</v>
      </c>
      <c r="AT74" s="172">
        <v>724094.75029585802</v>
      </c>
      <c r="AU74" s="170">
        <v>724094.75029585813</v>
      </c>
      <c r="AV74" s="170">
        <v>0</v>
      </c>
      <c r="AW74" s="170">
        <v>595245.75029585802</v>
      </c>
      <c r="AX74" s="170">
        <v>2991.1846748535577</v>
      </c>
      <c r="AY74" s="170">
        <v>2983.9126270143397</v>
      </c>
      <c r="AZ74" s="171">
        <v>2.4370847099817006E-3</v>
      </c>
      <c r="BA74" s="171">
        <v>0</v>
      </c>
      <c r="BB74" s="170">
        <v>0</v>
      </c>
      <c r="BC74" s="172">
        <v>724094.75029585802</v>
      </c>
      <c r="BD74" s="172">
        <v>3638.6670869138593</v>
      </c>
      <c r="BE74" s="171">
        <v>-4.8888243528151243E-3</v>
      </c>
      <c r="BF74" s="170">
        <v>-6021.74</v>
      </c>
      <c r="BG74" s="170">
        <v>718073.01029585802</v>
      </c>
      <c r="BH74" s="170">
        <v>-3307.38</v>
      </c>
      <c r="BI74" s="170">
        <v>714765.63029585802</v>
      </c>
      <c r="BJ74" s="170">
        <v>61845.129999999888</v>
      </c>
      <c r="BK74" s="170">
        <v>10787.509999999997</v>
      </c>
    </row>
    <row r="75" spans="1:63" x14ac:dyDescent="0.25">
      <c r="A75" s="169">
        <v>75</v>
      </c>
      <c r="B75" s="169">
        <v>232</v>
      </c>
      <c r="C75" s="174">
        <v>124627</v>
      </c>
      <c r="D75" s="174">
        <v>9352134</v>
      </c>
      <c r="E75" s="173" t="s">
        <v>282</v>
      </c>
      <c r="F75" s="170">
        <v>539748</v>
      </c>
      <c r="G75" s="170">
        <v>0</v>
      </c>
      <c r="H75" s="170">
        <v>0</v>
      </c>
      <c r="I75" s="170">
        <v>12000.000000000038</v>
      </c>
      <c r="J75" s="170">
        <v>0</v>
      </c>
      <c r="K75" s="170">
        <v>1351.3500000000013</v>
      </c>
      <c r="L75" s="170">
        <v>12776.399999999969</v>
      </c>
      <c r="M75" s="170">
        <v>22385.999999999996</v>
      </c>
      <c r="N75" s="170">
        <v>1164.7999999999997</v>
      </c>
      <c r="O75" s="170">
        <v>0</v>
      </c>
      <c r="P75" s="170">
        <v>0</v>
      </c>
      <c r="Q75" s="170">
        <v>0</v>
      </c>
      <c r="R75" s="170">
        <v>0</v>
      </c>
      <c r="S75" s="170">
        <v>0</v>
      </c>
      <c r="T75" s="170">
        <v>0</v>
      </c>
      <c r="U75" s="170">
        <v>0</v>
      </c>
      <c r="V75" s="170">
        <v>0</v>
      </c>
      <c r="W75" s="170">
        <v>1757.3964497041422</v>
      </c>
      <c r="X75" s="170">
        <v>0</v>
      </c>
      <c r="Y75" s="170">
        <v>0</v>
      </c>
      <c r="Z75" s="170">
        <v>41337.576027360097</v>
      </c>
      <c r="AA75" s="170">
        <v>0</v>
      </c>
      <c r="AB75" s="170">
        <v>0</v>
      </c>
      <c r="AC75" s="170">
        <v>0</v>
      </c>
      <c r="AD75" s="170">
        <v>114000</v>
      </c>
      <c r="AE75" s="170">
        <v>0</v>
      </c>
      <c r="AF75" s="170">
        <v>0</v>
      </c>
      <c r="AG75" s="170">
        <v>0</v>
      </c>
      <c r="AH75" s="170">
        <v>10657.75</v>
      </c>
      <c r="AI75" s="170">
        <v>0</v>
      </c>
      <c r="AJ75" s="170">
        <v>0</v>
      </c>
      <c r="AK75" s="170">
        <v>0</v>
      </c>
      <c r="AL75" s="170">
        <v>0</v>
      </c>
      <c r="AM75" s="170">
        <v>0</v>
      </c>
      <c r="AN75" s="170">
        <v>0</v>
      </c>
      <c r="AO75" s="170">
        <v>0</v>
      </c>
      <c r="AP75" s="170">
        <v>539748</v>
      </c>
      <c r="AQ75" s="170">
        <v>92773.522477064253</v>
      </c>
      <c r="AR75" s="170">
        <v>124657.75</v>
      </c>
      <c r="AS75" s="170">
        <v>76174.651027360102</v>
      </c>
      <c r="AT75" s="172">
        <v>757179.27247706428</v>
      </c>
      <c r="AU75" s="170">
        <v>757179.27247706428</v>
      </c>
      <c r="AV75" s="170">
        <v>0</v>
      </c>
      <c r="AW75" s="170">
        <v>632521.52247706428</v>
      </c>
      <c r="AX75" s="170">
        <v>3194.5531438235571</v>
      </c>
      <c r="AY75" s="170">
        <v>3149.0759944962019</v>
      </c>
      <c r="AZ75" s="171">
        <v>1.4441426439640663E-2</v>
      </c>
      <c r="BA75" s="171">
        <v>-8.9314264396406634E-3</v>
      </c>
      <c r="BB75" s="170">
        <v>-5568.896638340857</v>
      </c>
      <c r="BC75" s="172">
        <v>751610.37583872338</v>
      </c>
      <c r="BD75" s="172">
        <v>3796.0119991854717</v>
      </c>
      <c r="BE75" s="171">
        <v>2.1494838212259282E-3</v>
      </c>
      <c r="BF75" s="170">
        <v>-5991.48</v>
      </c>
      <c r="BG75" s="170">
        <v>745618.8958387234</v>
      </c>
      <c r="BH75" s="170">
        <v>-3290.76</v>
      </c>
      <c r="BI75" s="170">
        <v>742328.13583872339</v>
      </c>
      <c r="BJ75" s="170">
        <v>212485.16000000003</v>
      </c>
      <c r="BK75" s="170">
        <v>2352.7099999999996</v>
      </c>
    </row>
    <row r="76" spans="1:63" x14ac:dyDescent="0.25">
      <c r="A76" s="169">
        <v>76</v>
      </c>
      <c r="B76" s="169">
        <v>343</v>
      </c>
      <c r="C76" s="174">
        <v>124628</v>
      </c>
      <c r="D76" s="174">
        <v>9352135</v>
      </c>
      <c r="E76" s="173" t="s">
        <v>351</v>
      </c>
      <c r="F76" s="170">
        <v>1054962</v>
      </c>
      <c r="G76" s="170">
        <v>0</v>
      </c>
      <c r="H76" s="170">
        <v>0</v>
      </c>
      <c r="I76" s="170">
        <v>17599.999999999927</v>
      </c>
      <c r="J76" s="170">
        <v>0</v>
      </c>
      <c r="K76" s="170">
        <v>18318.300000000014</v>
      </c>
      <c r="L76" s="170">
        <v>491.39999999999918</v>
      </c>
      <c r="M76" s="170">
        <v>0</v>
      </c>
      <c r="N76" s="170">
        <v>0</v>
      </c>
      <c r="O76" s="170">
        <v>0</v>
      </c>
      <c r="P76" s="170">
        <v>0</v>
      </c>
      <c r="Q76" s="170">
        <v>0</v>
      </c>
      <c r="R76" s="170">
        <v>0</v>
      </c>
      <c r="S76" s="170">
        <v>0</v>
      </c>
      <c r="T76" s="170">
        <v>0</v>
      </c>
      <c r="U76" s="170">
        <v>0</v>
      </c>
      <c r="V76" s="170">
        <v>0</v>
      </c>
      <c r="W76" s="170">
        <v>5137.1681415929179</v>
      </c>
      <c r="X76" s="170">
        <v>0</v>
      </c>
      <c r="Y76" s="170">
        <v>0</v>
      </c>
      <c r="Z76" s="170">
        <v>62953.75395825319</v>
      </c>
      <c r="AA76" s="170">
        <v>0</v>
      </c>
      <c r="AB76" s="170">
        <v>0</v>
      </c>
      <c r="AC76" s="170">
        <v>0</v>
      </c>
      <c r="AD76" s="170">
        <v>114000</v>
      </c>
      <c r="AE76" s="170">
        <v>0</v>
      </c>
      <c r="AF76" s="170">
        <v>0</v>
      </c>
      <c r="AG76" s="170">
        <v>0</v>
      </c>
      <c r="AH76" s="170">
        <v>25387</v>
      </c>
      <c r="AI76" s="170">
        <v>0</v>
      </c>
      <c r="AJ76" s="170">
        <v>0</v>
      </c>
      <c r="AK76" s="170">
        <v>0</v>
      </c>
      <c r="AL76" s="170">
        <v>0</v>
      </c>
      <c r="AM76" s="170">
        <v>0</v>
      </c>
      <c r="AN76" s="170">
        <v>0</v>
      </c>
      <c r="AO76" s="170">
        <v>0</v>
      </c>
      <c r="AP76" s="170">
        <v>1054962</v>
      </c>
      <c r="AQ76" s="170">
        <v>104500.62209984605</v>
      </c>
      <c r="AR76" s="170">
        <v>139387</v>
      </c>
      <c r="AS76" s="170">
        <v>91156.40395825317</v>
      </c>
      <c r="AT76" s="172">
        <v>1298849.6220998461</v>
      </c>
      <c r="AU76" s="170">
        <v>1298849.6220998461</v>
      </c>
      <c r="AV76" s="170">
        <v>0</v>
      </c>
      <c r="AW76" s="170">
        <v>1159462.6220998461</v>
      </c>
      <c r="AX76" s="170">
        <v>2996.0274472864239</v>
      </c>
      <c r="AY76" s="170">
        <v>2972.714462681332</v>
      </c>
      <c r="AZ76" s="171">
        <v>7.8423221933209483E-3</v>
      </c>
      <c r="BA76" s="171">
        <v>-2.3323221933209482E-3</v>
      </c>
      <c r="BB76" s="170">
        <v>-2683.1979033827993</v>
      </c>
      <c r="BC76" s="172">
        <v>1296166.4241964633</v>
      </c>
      <c r="BD76" s="172">
        <v>3349.2672459856935</v>
      </c>
      <c r="BE76" s="171">
        <v>-1.9415107261498976E-3</v>
      </c>
      <c r="BF76" s="170">
        <v>-11710.619999999999</v>
      </c>
      <c r="BG76" s="170">
        <v>1284455.8041964632</v>
      </c>
      <c r="BH76" s="170">
        <v>-6431.9400000000005</v>
      </c>
      <c r="BI76" s="170">
        <v>1278023.8641964633</v>
      </c>
      <c r="BJ76" s="170">
        <v>49708.319999999832</v>
      </c>
      <c r="BK76" s="170">
        <v>-1.510000000000332</v>
      </c>
    </row>
    <row r="77" spans="1:63" x14ac:dyDescent="0.25">
      <c r="A77" s="169">
        <v>77</v>
      </c>
      <c r="B77" s="169">
        <v>23</v>
      </c>
      <c r="C77" s="174">
        <v>124629</v>
      </c>
      <c r="D77" s="174">
        <v>9352136</v>
      </c>
      <c r="E77" s="173" t="s">
        <v>694</v>
      </c>
      <c r="F77" s="170">
        <v>351654</v>
      </c>
      <c r="G77" s="170">
        <v>0</v>
      </c>
      <c r="H77" s="170">
        <v>0</v>
      </c>
      <c r="I77" s="170">
        <v>1600</v>
      </c>
      <c r="J77" s="170">
        <v>0</v>
      </c>
      <c r="K77" s="170">
        <v>1501.4999999999993</v>
      </c>
      <c r="L77" s="170">
        <v>0</v>
      </c>
      <c r="M77" s="170">
        <v>0</v>
      </c>
      <c r="N77" s="170">
        <v>0</v>
      </c>
      <c r="O77" s="170">
        <v>0</v>
      </c>
      <c r="P77" s="170">
        <v>0</v>
      </c>
      <c r="Q77" s="170">
        <v>0</v>
      </c>
      <c r="R77" s="170">
        <v>0</v>
      </c>
      <c r="S77" s="170">
        <v>0</v>
      </c>
      <c r="T77" s="170">
        <v>0</v>
      </c>
      <c r="U77" s="170">
        <v>0</v>
      </c>
      <c r="V77" s="170">
        <v>0</v>
      </c>
      <c r="W77" s="170">
        <v>1712.3893805309729</v>
      </c>
      <c r="X77" s="170">
        <v>0</v>
      </c>
      <c r="Y77" s="170">
        <v>0</v>
      </c>
      <c r="Z77" s="170">
        <v>20358.39296317441</v>
      </c>
      <c r="AA77" s="170">
        <v>0</v>
      </c>
      <c r="AB77" s="170">
        <v>0</v>
      </c>
      <c r="AC77" s="170">
        <v>0</v>
      </c>
      <c r="AD77" s="170">
        <v>114000</v>
      </c>
      <c r="AE77" s="170">
        <v>0</v>
      </c>
      <c r="AF77" s="170">
        <v>0</v>
      </c>
      <c r="AG77" s="170">
        <v>0</v>
      </c>
      <c r="AH77" s="170">
        <v>7928.28</v>
      </c>
      <c r="AI77" s="170">
        <v>0</v>
      </c>
      <c r="AJ77" s="170">
        <v>0</v>
      </c>
      <c r="AK77" s="170">
        <v>0</v>
      </c>
      <c r="AL77" s="170">
        <v>0</v>
      </c>
      <c r="AM77" s="170">
        <v>0</v>
      </c>
      <c r="AN77" s="170">
        <v>0</v>
      </c>
      <c r="AO77" s="170">
        <v>0</v>
      </c>
      <c r="AP77" s="170">
        <v>351654</v>
      </c>
      <c r="AQ77" s="170">
        <v>25172.282343705381</v>
      </c>
      <c r="AR77" s="170">
        <v>121928.28</v>
      </c>
      <c r="AS77" s="170">
        <v>31906.94296317441</v>
      </c>
      <c r="AT77" s="172">
        <v>498754.56234370533</v>
      </c>
      <c r="AU77" s="170">
        <v>498754.56234370545</v>
      </c>
      <c r="AV77" s="170">
        <v>0</v>
      </c>
      <c r="AW77" s="170">
        <v>376826.2823437053</v>
      </c>
      <c r="AX77" s="170">
        <v>2921.1339716566304</v>
      </c>
      <c r="AY77" s="170">
        <v>2859.7878757848785</v>
      </c>
      <c r="AZ77" s="171">
        <v>2.1451274897413594E-2</v>
      </c>
      <c r="BA77" s="171">
        <v>-1.5941274897413593E-2</v>
      </c>
      <c r="BB77" s="170">
        <v>-5880.937743226862</v>
      </c>
      <c r="BC77" s="172">
        <v>492873.62460047845</v>
      </c>
      <c r="BD77" s="172">
        <v>3820.7257720967323</v>
      </c>
      <c r="BE77" s="171">
        <v>-1.2371091566274472E-2</v>
      </c>
      <c r="BF77" s="170">
        <v>-3903.54</v>
      </c>
      <c r="BG77" s="170">
        <v>488970.08460047847</v>
      </c>
      <c r="BH77" s="170">
        <v>-2143.98</v>
      </c>
      <c r="BI77" s="170">
        <v>486826.10460047849</v>
      </c>
      <c r="BJ77" s="170">
        <v>11569.589999999851</v>
      </c>
      <c r="BK77" s="170">
        <v>711.02000000000044</v>
      </c>
    </row>
    <row r="78" spans="1:63" x14ac:dyDescent="0.25">
      <c r="A78" s="169">
        <v>78</v>
      </c>
      <c r="B78" s="169">
        <v>231</v>
      </c>
      <c r="C78" s="174">
        <v>124630</v>
      </c>
      <c r="D78" s="174">
        <v>9352137</v>
      </c>
      <c r="E78" s="173" t="s">
        <v>281</v>
      </c>
      <c r="F78" s="170">
        <v>528844</v>
      </c>
      <c r="G78" s="170">
        <v>0</v>
      </c>
      <c r="H78" s="170">
        <v>0</v>
      </c>
      <c r="I78" s="170">
        <v>21600.000000000033</v>
      </c>
      <c r="J78" s="170">
        <v>0</v>
      </c>
      <c r="K78" s="170">
        <v>5405.3999999999896</v>
      </c>
      <c r="L78" s="170">
        <v>17690.399999999965</v>
      </c>
      <c r="M78" s="170">
        <v>61561.499999999949</v>
      </c>
      <c r="N78" s="170">
        <v>0</v>
      </c>
      <c r="O78" s="170">
        <v>0</v>
      </c>
      <c r="P78" s="170">
        <v>0</v>
      </c>
      <c r="Q78" s="170">
        <v>0</v>
      </c>
      <c r="R78" s="170">
        <v>0</v>
      </c>
      <c r="S78" s="170">
        <v>0</v>
      </c>
      <c r="T78" s="170">
        <v>0</v>
      </c>
      <c r="U78" s="170">
        <v>0</v>
      </c>
      <c r="V78" s="170">
        <v>0</v>
      </c>
      <c r="W78" s="170">
        <v>3548.7804878048746</v>
      </c>
      <c r="X78" s="170">
        <v>0</v>
      </c>
      <c r="Y78" s="170">
        <v>0</v>
      </c>
      <c r="Z78" s="170">
        <v>47162.513395779046</v>
      </c>
      <c r="AA78" s="170">
        <v>0</v>
      </c>
      <c r="AB78" s="170">
        <v>0</v>
      </c>
      <c r="AC78" s="170">
        <v>0</v>
      </c>
      <c r="AD78" s="170">
        <v>114000</v>
      </c>
      <c r="AE78" s="170">
        <v>0</v>
      </c>
      <c r="AF78" s="170">
        <v>0</v>
      </c>
      <c r="AG78" s="170">
        <v>0</v>
      </c>
      <c r="AH78" s="170">
        <v>14250.25</v>
      </c>
      <c r="AI78" s="170">
        <v>0</v>
      </c>
      <c r="AJ78" s="170">
        <v>0</v>
      </c>
      <c r="AK78" s="170">
        <v>0</v>
      </c>
      <c r="AL78" s="170">
        <v>0</v>
      </c>
      <c r="AM78" s="170">
        <v>0</v>
      </c>
      <c r="AN78" s="170">
        <v>0</v>
      </c>
      <c r="AO78" s="170">
        <v>0</v>
      </c>
      <c r="AP78" s="170">
        <v>528844</v>
      </c>
      <c r="AQ78" s="170">
        <v>156968.59388358385</v>
      </c>
      <c r="AR78" s="170">
        <v>128250.25</v>
      </c>
      <c r="AS78" s="170">
        <v>110288.96339577901</v>
      </c>
      <c r="AT78" s="172">
        <v>814062.84388358379</v>
      </c>
      <c r="AU78" s="170">
        <v>814062.84388358402</v>
      </c>
      <c r="AV78" s="170">
        <v>0</v>
      </c>
      <c r="AW78" s="170">
        <v>685812.59388358379</v>
      </c>
      <c r="AX78" s="170">
        <v>3535.1164633174421</v>
      </c>
      <c r="AY78" s="170">
        <v>3366.2245025467028</v>
      </c>
      <c r="AZ78" s="171">
        <v>5.0172518393519175E-2</v>
      </c>
      <c r="BA78" s="171">
        <v>-4.4662518393519174E-2</v>
      </c>
      <c r="BB78" s="170">
        <v>-29166.748369771169</v>
      </c>
      <c r="BC78" s="172">
        <v>784896.09551381262</v>
      </c>
      <c r="BD78" s="172">
        <v>4045.8561624423332</v>
      </c>
      <c r="BE78" s="171">
        <v>9.1537457500010522E-3</v>
      </c>
      <c r="BF78" s="170">
        <v>-5870.44</v>
      </c>
      <c r="BG78" s="170">
        <v>779025.65551381267</v>
      </c>
      <c r="BH78" s="170">
        <v>-3224.28</v>
      </c>
      <c r="BI78" s="170">
        <v>775801.37551381264</v>
      </c>
      <c r="BJ78" s="170">
        <v>65342.440000000526</v>
      </c>
      <c r="BK78" s="170">
        <v>8599.25</v>
      </c>
    </row>
    <row r="79" spans="1:63" x14ac:dyDescent="0.25">
      <c r="A79" s="169">
        <v>79</v>
      </c>
      <c r="B79" s="169">
        <v>503</v>
      </c>
      <c r="C79" s="174">
        <v>124631</v>
      </c>
      <c r="D79" s="174">
        <v>9352138</v>
      </c>
      <c r="E79" s="173" t="s">
        <v>693</v>
      </c>
      <c r="F79" s="170">
        <v>1057688</v>
      </c>
      <c r="G79" s="170">
        <v>0</v>
      </c>
      <c r="H79" s="170">
        <v>0</v>
      </c>
      <c r="I79" s="170">
        <v>18400.000000000025</v>
      </c>
      <c r="J79" s="170">
        <v>0</v>
      </c>
      <c r="K79" s="170">
        <v>14114.099999999977</v>
      </c>
      <c r="L79" s="170">
        <v>10319.400000000005</v>
      </c>
      <c r="M79" s="170">
        <v>27982.499999999978</v>
      </c>
      <c r="N79" s="170">
        <v>0</v>
      </c>
      <c r="O79" s="170">
        <v>0</v>
      </c>
      <c r="P79" s="170">
        <v>0</v>
      </c>
      <c r="Q79" s="170">
        <v>0</v>
      </c>
      <c r="R79" s="170">
        <v>0</v>
      </c>
      <c r="S79" s="170">
        <v>0</v>
      </c>
      <c r="T79" s="170">
        <v>0</v>
      </c>
      <c r="U79" s="170">
        <v>0</v>
      </c>
      <c r="V79" s="170">
        <v>0</v>
      </c>
      <c r="W79" s="170">
        <v>3537.9939209726444</v>
      </c>
      <c r="X79" s="170">
        <v>0</v>
      </c>
      <c r="Y79" s="170">
        <v>0</v>
      </c>
      <c r="Z79" s="170">
        <v>53869.919390001072</v>
      </c>
      <c r="AA79" s="170">
        <v>0</v>
      </c>
      <c r="AB79" s="170">
        <v>0</v>
      </c>
      <c r="AC79" s="170">
        <v>0</v>
      </c>
      <c r="AD79" s="170">
        <v>114000</v>
      </c>
      <c r="AE79" s="170">
        <v>0</v>
      </c>
      <c r="AF79" s="170">
        <v>0</v>
      </c>
      <c r="AG79" s="170">
        <v>0</v>
      </c>
      <c r="AH79" s="170">
        <v>18800.75</v>
      </c>
      <c r="AI79" s="170">
        <v>0</v>
      </c>
      <c r="AJ79" s="170">
        <v>0</v>
      </c>
      <c r="AK79" s="170">
        <v>0</v>
      </c>
      <c r="AL79" s="170">
        <v>0</v>
      </c>
      <c r="AM79" s="170">
        <v>0</v>
      </c>
      <c r="AN79" s="170">
        <v>0</v>
      </c>
      <c r="AO79" s="170">
        <v>0</v>
      </c>
      <c r="AP79" s="170">
        <v>1057688</v>
      </c>
      <c r="AQ79" s="170">
        <v>128223.9133109737</v>
      </c>
      <c r="AR79" s="170">
        <v>132800.75</v>
      </c>
      <c r="AS79" s="170">
        <v>99275.719390001075</v>
      </c>
      <c r="AT79" s="172">
        <v>1318712.6633109737</v>
      </c>
      <c r="AU79" s="170">
        <v>1318712.6633109737</v>
      </c>
      <c r="AV79" s="170">
        <v>0</v>
      </c>
      <c r="AW79" s="170">
        <v>1185911.9133109737</v>
      </c>
      <c r="AX79" s="170">
        <v>3056.474003378798</v>
      </c>
      <c r="AY79" s="170">
        <v>3096.1435303219359</v>
      </c>
      <c r="AZ79" s="171">
        <v>-1.2812560708066764E-2</v>
      </c>
      <c r="BA79" s="171">
        <v>0</v>
      </c>
      <c r="BB79" s="170">
        <v>0</v>
      </c>
      <c r="BC79" s="172">
        <v>1318712.6633109737</v>
      </c>
      <c r="BD79" s="172">
        <v>3398.7439776056021</v>
      </c>
      <c r="BE79" s="171">
        <v>-2.0110530148042982E-2</v>
      </c>
      <c r="BF79" s="170">
        <v>-11740.88</v>
      </c>
      <c r="BG79" s="170">
        <v>1306971.7833109738</v>
      </c>
      <c r="BH79" s="170">
        <v>-6448.56</v>
      </c>
      <c r="BI79" s="170">
        <v>1300523.2233109737</v>
      </c>
      <c r="BJ79" s="170">
        <v>142611.11999999965</v>
      </c>
      <c r="BK79" s="170">
        <v>18898.66</v>
      </c>
    </row>
    <row r="80" spans="1:63" x14ac:dyDescent="0.25">
      <c r="A80" s="169">
        <v>80</v>
      </c>
      <c r="B80" s="169">
        <v>68</v>
      </c>
      <c r="C80" s="174">
        <v>124634</v>
      </c>
      <c r="D80" s="174">
        <v>9352141</v>
      </c>
      <c r="E80" s="173" t="s">
        <v>208</v>
      </c>
      <c r="F80" s="170">
        <v>1338466</v>
      </c>
      <c r="G80" s="170">
        <v>0</v>
      </c>
      <c r="H80" s="170">
        <v>0</v>
      </c>
      <c r="I80" s="170">
        <v>73999.999999999927</v>
      </c>
      <c r="J80" s="170">
        <v>0</v>
      </c>
      <c r="K80" s="170">
        <v>1051.0500000000036</v>
      </c>
      <c r="L80" s="170">
        <v>9827.9999999999891</v>
      </c>
      <c r="M80" s="170">
        <v>6715.7999999999756</v>
      </c>
      <c r="N80" s="170">
        <v>1164.8000000000015</v>
      </c>
      <c r="O80" s="170">
        <v>377613.60000000009</v>
      </c>
      <c r="P80" s="170">
        <v>189871.50000000003</v>
      </c>
      <c r="Q80" s="170">
        <v>0</v>
      </c>
      <c r="R80" s="170">
        <v>0</v>
      </c>
      <c r="S80" s="170">
        <v>0</v>
      </c>
      <c r="T80" s="170">
        <v>0</v>
      </c>
      <c r="U80" s="170">
        <v>0</v>
      </c>
      <c r="V80" s="170">
        <v>0</v>
      </c>
      <c r="W80" s="170">
        <v>12452.898550724656</v>
      </c>
      <c r="X80" s="170">
        <v>0</v>
      </c>
      <c r="Y80" s="170">
        <v>0</v>
      </c>
      <c r="Z80" s="170">
        <v>116659.79995729086</v>
      </c>
      <c r="AA80" s="170">
        <v>0</v>
      </c>
      <c r="AB80" s="170">
        <v>0</v>
      </c>
      <c r="AC80" s="170">
        <v>0</v>
      </c>
      <c r="AD80" s="170">
        <v>114000</v>
      </c>
      <c r="AE80" s="170">
        <v>0</v>
      </c>
      <c r="AF80" s="170">
        <v>0</v>
      </c>
      <c r="AG80" s="170">
        <v>1000</v>
      </c>
      <c r="AH80" s="170">
        <v>28021.5</v>
      </c>
      <c r="AI80" s="170">
        <v>0</v>
      </c>
      <c r="AJ80" s="170">
        <v>0</v>
      </c>
      <c r="AK80" s="170">
        <v>0</v>
      </c>
      <c r="AL80" s="170">
        <v>0</v>
      </c>
      <c r="AM80" s="170">
        <v>0</v>
      </c>
      <c r="AN80" s="170">
        <v>0</v>
      </c>
      <c r="AO80" s="170">
        <v>0</v>
      </c>
      <c r="AP80" s="170">
        <v>1338466</v>
      </c>
      <c r="AQ80" s="170">
        <v>789357.44850801548</v>
      </c>
      <c r="AR80" s="170">
        <v>143021.5</v>
      </c>
      <c r="AS80" s="170">
        <v>456779.97495729086</v>
      </c>
      <c r="AT80" s="172">
        <v>2270844.9485080154</v>
      </c>
      <c r="AU80" s="170">
        <v>2270844.9485080158</v>
      </c>
      <c r="AV80" s="170">
        <v>0</v>
      </c>
      <c r="AW80" s="170">
        <v>2128823.4485080154</v>
      </c>
      <c r="AX80" s="170">
        <v>4335.6893044969765</v>
      </c>
      <c r="AY80" s="170">
        <v>4343.0217336684054</v>
      </c>
      <c r="AZ80" s="171">
        <v>-1.6883243099120821E-3</v>
      </c>
      <c r="BA80" s="171">
        <v>0</v>
      </c>
      <c r="BB80" s="170">
        <v>0</v>
      </c>
      <c r="BC80" s="172">
        <v>2270844.9485080154</v>
      </c>
      <c r="BD80" s="172">
        <v>4624.9387953320065</v>
      </c>
      <c r="BE80" s="171">
        <v>-1.0276651796419678E-2</v>
      </c>
      <c r="BF80" s="170">
        <v>-14857.66</v>
      </c>
      <c r="BG80" s="170">
        <v>2255987.2885080152</v>
      </c>
      <c r="BH80" s="170">
        <v>-8160.42</v>
      </c>
      <c r="BI80" s="170">
        <v>2247826.8685080153</v>
      </c>
      <c r="BJ80" s="170">
        <v>787666.70000000019</v>
      </c>
      <c r="BK80" s="170">
        <v>35671.050000000003</v>
      </c>
    </row>
    <row r="81" spans="1:63" x14ac:dyDescent="0.25">
      <c r="A81" s="169">
        <v>81</v>
      </c>
      <c r="B81" s="169">
        <v>65</v>
      </c>
      <c r="C81" s="174">
        <v>124639</v>
      </c>
      <c r="D81" s="174">
        <v>9352147</v>
      </c>
      <c r="E81" s="173" t="s">
        <v>692</v>
      </c>
      <c r="F81" s="170">
        <v>1365726</v>
      </c>
      <c r="G81" s="170">
        <v>0</v>
      </c>
      <c r="H81" s="170">
        <v>0</v>
      </c>
      <c r="I81" s="170">
        <v>61999.999999999978</v>
      </c>
      <c r="J81" s="170">
        <v>0</v>
      </c>
      <c r="K81" s="170">
        <v>1051.0500000000036</v>
      </c>
      <c r="L81" s="170">
        <v>60442.199999999968</v>
      </c>
      <c r="M81" s="170">
        <v>30221.100000000009</v>
      </c>
      <c r="N81" s="170">
        <v>0</v>
      </c>
      <c r="O81" s="170">
        <v>262093.65000000031</v>
      </c>
      <c r="P81" s="170">
        <v>74488.050000000178</v>
      </c>
      <c r="Q81" s="170">
        <v>0</v>
      </c>
      <c r="R81" s="170">
        <v>0</v>
      </c>
      <c r="S81" s="170">
        <v>0</v>
      </c>
      <c r="T81" s="170">
        <v>0</v>
      </c>
      <c r="U81" s="170">
        <v>0</v>
      </c>
      <c r="V81" s="170">
        <v>0</v>
      </c>
      <c r="W81" s="170">
        <v>8925.1781472684306</v>
      </c>
      <c r="X81" s="170">
        <v>0</v>
      </c>
      <c r="Y81" s="170">
        <v>4807.3132780082988</v>
      </c>
      <c r="Z81" s="170">
        <v>114102.17261724149</v>
      </c>
      <c r="AA81" s="170">
        <v>0</v>
      </c>
      <c r="AB81" s="170">
        <v>0</v>
      </c>
      <c r="AC81" s="170">
        <v>0</v>
      </c>
      <c r="AD81" s="170">
        <v>114000</v>
      </c>
      <c r="AE81" s="170">
        <v>0</v>
      </c>
      <c r="AF81" s="170">
        <v>0</v>
      </c>
      <c r="AG81" s="170">
        <v>0</v>
      </c>
      <c r="AH81" s="170">
        <v>43828.5</v>
      </c>
      <c r="AI81" s="170">
        <v>0</v>
      </c>
      <c r="AJ81" s="170">
        <v>0</v>
      </c>
      <c r="AK81" s="170">
        <v>0</v>
      </c>
      <c r="AL81" s="170">
        <v>0</v>
      </c>
      <c r="AM81" s="170">
        <v>0</v>
      </c>
      <c r="AN81" s="170">
        <v>0</v>
      </c>
      <c r="AO81" s="170">
        <v>0</v>
      </c>
      <c r="AP81" s="170">
        <v>1365726</v>
      </c>
      <c r="AQ81" s="170">
        <v>618130.71404251864</v>
      </c>
      <c r="AR81" s="170">
        <v>157828.5</v>
      </c>
      <c r="AS81" s="170">
        <v>369247.99761724169</v>
      </c>
      <c r="AT81" s="172">
        <v>2141685.2140425188</v>
      </c>
      <c r="AU81" s="170">
        <v>2141685.2140425192</v>
      </c>
      <c r="AV81" s="170">
        <v>0</v>
      </c>
      <c r="AW81" s="170">
        <v>1983856.7140425188</v>
      </c>
      <c r="AX81" s="170">
        <v>3959.7938404042288</v>
      </c>
      <c r="AY81" s="170">
        <v>4010.6016347726627</v>
      </c>
      <c r="AZ81" s="171">
        <v>-1.2668372228226515E-2</v>
      </c>
      <c r="BA81" s="171">
        <v>0</v>
      </c>
      <c r="BB81" s="170">
        <v>0</v>
      </c>
      <c r="BC81" s="172">
        <v>2141685.2140425188</v>
      </c>
      <c r="BD81" s="172">
        <v>4274.8207865120139</v>
      </c>
      <c r="BE81" s="171">
        <v>-1.9513892786852671E-2</v>
      </c>
      <c r="BF81" s="170">
        <v>-15160.259999999998</v>
      </c>
      <c r="BG81" s="170">
        <v>2126524.954042519</v>
      </c>
      <c r="BH81" s="170">
        <v>-8326.6200000000008</v>
      </c>
      <c r="BI81" s="170">
        <v>2118198.3340425189</v>
      </c>
      <c r="BJ81" s="170">
        <v>43759.289999997709</v>
      </c>
      <c r="BK81" s="170">
        <v>1142.1800000000012</v>
      </c>
    </row>
    <row r="82" spans="1:63" x14ac:dyDescent="0.25">
      <c r="A82" s="169">
        <v>82</v>
      </c>
      <c r="B82" s="169">
        <v>74</v>
      </c>
      <c r="C82" s="174">
        <v>124641</v>
      </c>
      <c r="D82" s="174">
        <v>9352152</v>
      </c>
      <c r="E82" s="173" t="s">
        <v>691</v>
      </c>
      <c r="F82" s="170">
        <v>1218522</v>
      </c>
      <c r="G82" s="170">
        <v>0</v>
      </c>
      <c r="H82" s="170">
        <v>0</v>
      </c>
      <c r="I82" s="170">
        <v>19199.999999999916</v>
      </c>
      <c r="J82" s="170">
        <v>0</v>
      </c>
      <c r="K82" s="170">
        <v>11861.849999999975</v>
      </c>
      <c r="L82" s="170">
        <v>13267.800000000003</v>
      </c>
      <c r="M82" s="170">
        <v>12312.299999999981</v>
      </c>
      <c r="N82" s="170">
        <v>0</v>
      </c>
      <c r="O82" s="170">
        <v>26085.150000000016</v>
      </c>
      <c r="P82" s="170">
        <v>1460.5499999999968</v>
      </c>
      <c r="Q82" s="170">
        <v>0</v>
      </c>
      <c r="R82" s="170">
        <v>0</v>
      </c>
      <c r="S82" s="170">
        <v>0</v>
      </c>
      <c r="T82" s="170">
        <v>0</v>
      </c>
      <c r="U82" s="170">
        <v>0</v>
      </c>
      <c r="V82" s="170">
        <v>0</v>
      </c>
      <c r="W82" s="170">
        <v>1737.0466321243498</v>
      </c>
      <c r="X82" s="170">
        <v>0</v>
      </c>
      <c r="Y82" s="170">
        <v>929.15730337078674</v>
      </c>
      <c r="Z82" s="170">
        <v>70510.903689476472</v>
      </c>
      <c r="AA82" s="170">
        <v>0</v>
      </c>
      <c r="AB82" s="170">
        <v>0</v>
      </c>
      <c r="AC82" s="170">
        <v>0</v>
      </c>
      <c r="AD82" s="170">
        <v>114000</v>
      </c>
      <c r="AE82" s="170">
        <v>0</v>
      </c>
      <c r="AF82" s="170">
        <v>0</v>
      </c>
      <c r="AG82" s="170">
        <v>0</v>
      </c>
      <c r="AH82" s="170">
        <v>17483.5</v>
      </c>
      <c r="AI82" s="170">
        <v>0</v>
      </c>
      <c r="AJ82" s="170">
        <v>0</v>
      </c>
      <c r="AK82" s="170">
        <v>0</v>
      </c>
      <c r="AL82" s="170">
        <v>0</v>
      </c>
      <c r="AM82" s="170">
        <v>0</v>
      </c>
      <c r="AN82" s="170">
        <v>0</v>
      </c>
      <c r="AO82" s="170">
        <v>0</v>
      </c>
      <c r="AP82" s="170">
        <v>1218522</v>
      </c>
      <c r="AQ82" s="170">
        <v>157364.75762497151</v>
      </c>
      <c r="AR82" s="170">
        <v>131483.5</v>
      </c>
      <c r="AS82" s="170">
        <v>122602.52868947641</v>
      </c>
      <c r="AT82" s="172">
        <v>1507370.2576249714</v>
      </c>
      <c r="AU82" s="170">
        <v>1507370.2576249714</v>
      </c>
      <c r="AV82" s="170">
        <v>0</v>
      </c>
      <c r="AW82" s="170">
        <v>1375886.7576249714</v>
      </c>
      <c r="AX82" s="170">
        <v>3078.0464376397572</v>
      </c>
      <c r="AY82" s="170">
        <v>3098.8855110083205</v>
      </c>
      <c r="AZ82" s="171">
        <v>-6.7246993457924249E-3</v>
      </c>
      <c r="BA82" s="171">
        <v>0</v>
      </c>
      <c r="BB82" s="170">
        <v>0</v>
      </c>
      <c r="BC82" s="172">
        <v>1507370.2576249714</v>
      </c>
      <c r="BD82" s="172">
        <v>3372.1929700782357</v>
      </c>
      <c r="BE82" s="171">
        <v>-1.2106855619902435E-2</v>
      </c>
      <c r="BF82" s="170">
        <v>-13526.22</v>
      </c>
      <c r="BG82" s="170">
        <v>1493844.0376249715</v>
      </c>
      <c r="BH82" s="170">
        <v>-7429.14</v>
      </c>
      <c r="BI82" s="170">
        <v>1486414.8976249716</v>
      </c>
      <c r="BJ82" s="170">
        <v>181321.30000000005</v>
      </c>
      <c r="BK82" s="170">
        <v>-11975.119999999999</v>
      </c>
    </row>
    <row r="83" spans="1:63" x14ac:dyDescent="0.25">
      <c r="A83" s="169">
        <v>83</v>
      </c>
      <c r="B83" s="169">
        <v>264</v>
      </c>
      <c r="C83" s="174">
        <v>124643</v>
      </c>
      <c r="D83" s="174">
        <v>9352154</v>
      </c>
      <c r="E83" s="173" t="s">
        <v>304</v>
      </c>
      <c r="F83" s="170">
        <v>847786</v>
      </c>
      <c r="G83" s="170">
        <v>0</v>
      </c>
      <c r="H83" s="170">
        <v>0</v>
      </c>
      <c r="I83" s="170">
        <v>16400.000000000033</v>
      </c>
      <c r="J83" s="170">
        <v>0</v>
      </c>
      <c r="K83" s="170">
        <v>15765.749999999998</v>
      </c>
      <c r="L83" s="170">
        <v>11793.600000000006</v>
      </c>
      <c r="M83" s="170">
        <v>60442.199999999837</v>
      </c>
      <c r="N83" s="170">
        <v>15142.399999999991</v>
      </c>
      <c r="O83" s="170">
        <v>2484.2999999999993</v>
      </c>
      <c r="P83" s="170">
        <v>1460.5500000000015</v>
      </c>
      <c r="Q83" s="170">
        <v>0</v>
      </c>
      <c r="R83" s="170">
        <v>0</v>
      </c>
      <c r="S83" s="170">
        <v>0</v>
      </c>
      <c r="T83" s="170">
        <v>0</v>
      </c>
      <c r="U83" s="170">
        <v>0</v>
      </c>
      <c r="V83" s="170">
        <v>0</v>
      </c>
      <c r="W83" s="170">
        <v>80370.786516854132</v>
      </c>
      <c r="X83" s="170">
        <v>0</v>
      </c>
      <c r="Y83" s="170">
        <v>937.05211726384368</v>
      </c>
      <c r="Z83" s="170">
        <v>77778.702543947089</v>
      </c>
      <c r="AA83" s="170">
        <v>0</v>
      </c>
      <c r="AB83" s="170">
        <v>0</v>
      </c>
      <c r="AC83" s="170">
        <v>0</v>
      </c>
      <c r="AD83" s="170">
        <v>114000</v>
      </c>
      <c r="AE83" s="170">
        <v>0</v>
      </c>
      <c r="AF83" s="170">
        <v>0</v>
      </c>
      <c r="AG83" s="170">
        <v>0</v>
      </c>
      <c r="AH83" s="170">
        <v>19639</v>
      </c>
      <c r="AI83" s="170">
        <v>0</v>
      </c>
      <c r="AJ83" s="170">
        <v>0</v>
      </c>
      <c r="AK83" s="170">
        <v>0</v>
      </c>
      <c r="AL83" s="170">
        <v>0</v>
      </c>
      <c r="AM83" s="170">
        <v>0</v>
      </c>
      <c r="AN83" s="170">
        <v>0</v>
      </c>
      <c r="AO83" s="170">
        <v>0</v>
      </c>
      <c r="AP83" s="170">
        <v>847786</v>
      </c>
      <c r="AQ83" s="170">
        <v>282575.34117806493</v>
      </c>
      <c r="AR83" s="170">
        <v>133639</v>
      </c>
      <c r="AS83" s="170">
        <v>149520.90254394701</v>
      </c>
      <c r="AT83" s="172">
        <v>1264000.3411780649</v>
      </c>
      <c r="AU83" s="170">
        <v>1264000.3411780652</v>
      </c>
      <c r="AV83" s="170">
        <v>0</v>
      </c>
      <c r="AW83" s="170">
        <v>1130361.3411780649</v>
      </c>
      <c r="AX83" s="170">
        <v>3634.6023832092119</v>
      </c>
      <c r="AY83" s="170">
        <v>3796.0673446724336</v>
      </c>
      <c r="AZ83" s="171">
        <v>-4.2534798991337351E-2</v>
      </c>
      <c r="BA83" s="171">
        <v>2.7534798991337352E-2</v>
      </c>
      <c r="BB83" s="170">
        <v>32506.948852165042</v>
      </c>
      <c r="BC83" s="172">
        <v>1296507.2900302301</v>
      </c>
      <c r="BD83" s="172">
        <v>4168.8337300007397</v>
      </c>
      <c r="BE83" s="171">
        <v>-2.0969390777409447E-2</v>
      </c>
      <c r="BF83" s="170">
        <v>-9410.8599999999988</v>
      </c>
      <c r="BG83" s="170">
        <v>1287096.43003023</v>
      </c>
      <c r="BH83" s="170">
        <v>-5168.8200000000006</v>
      </c>
      <c r="BI83" s="170">
        <v>1281927.6100302299</v>
      </c>
      <c r="BJ83" s="170">
        <v>490531.21000000066</v>
      </c>
      <c r="BK83" s="170">
        <v>17890.25</v>
      </c>
    </row>
    <row r="84" spans="1:63" x14ac:dyDescent="0.25">
      <c r="A84" s="169">
        <v>84</v>
      </c>
      <c r="B84" s="169">
        <v>275</v>
      </c>
      <c r="C84" s="174">
        <v>124645</v>
      </c>
      <c r="D84" s="174">
        <v>9352157</v>
      </c>
      <c r="E84" s="173" t="s">
        <v>309</v>
      </c>
      <c r="F84" s="170">
        <v>651514</v>
      </c>
      <c r="G84" s="170">
        <v>0</v>
      </c>
      <c r="H84" s="170">
        <v>0</v>
      </c>
      <c r="I84" s="170">
        <v>19200</v>
      </c>
      <c r="J84" s="170">
        <v>0</v>
      </c>
      <c r="K84" s="170">
        <v>3015.6176470588252</v>
      </c>
      <c r="L84" s="170">
        <v>72539.311764705839</v>
      </c>
      <c r="M84" s="170">
        <v>30348.079411764837</v>
      </c>
      <c r="N84" s="170">
        <v>39769.600000000035</v>
      </c>
      <c r="O84" s="170">
        <v>2494.7382352941163</v>
      </c>
      <c r="P84" s="170">
        <v>0</v>
      </c>
      <c r="Q84" s="170">
        <v>0</v>
      </c>
      <c r="R84" s="170">
        <v>0</v>
      </c>
      <c r="S84" s="170">
        <v>0</v>
      </c>
      <c r="T84" s="170">
        <v>0</v>
      </c>
      <c r="U84" s="170">
        <v>0</v>
      </c>
      <c r="V84" s="170">
        <v>0</v>
      </c>
      <c r="W84" s="170">
        <v>43236.180904522655</v>
      </c>
      <c r="X84" s="170">
        <v>0</v>
      </c>
      <c r="Y84" s="170">
        <v>0</v>
      </c>
      <c r="Z84" s="170">
        <v>68090.840247750355</v>
      </c>
      <c r="AA84" s="170">
        <v>0</v>
      </c>
      <c r="AB84" s="170">
        <v>0</v>
      </c>
      <c r="AC84" s="170">
        <v>0</v>
      </c>
      <c r="AD84" s="170">
        <v>114000</v>
      </c>
      <c r="AE84" s="170">
        <v>0</v>
      </c>
      <c r="AF84" s="170">
        <v>0</v>
      </c>
      <c r="AG84" s="170">
        <v>0</v>
      </c>
      <c r="AH84" s="170">
        <v>8044.87</v>
      </c>
      <c r="AI84" s="170">
        <v>0</v>
      </c>
      <c r="AJ84" s="170">
        <v>0</v>
      </c>
      <c r="AK84" s="170">
        <v>0</v>
      </c>
      <c r="AL84" s="170">
        <v>0</v>
      </c>
      <c r="AM84" s="170">
        <v>0</v>
      </c>
      <c r="AN84" s="170">
        <v>0</v>
      </c>
      <c r="AO84" s="170">
        <v>0</v>
      </c>
      <c r="AP84" s="170">
        <v>651514</v>
      </c>
      <c r="AQ84" s="170">
        <v>278694.36821109668</v>
      </c>
      <c r="AR84" s="170">
        <v>122044.87</v>
      </c>
      <c r="AS84" s="170">
        <v>161772.31377716217</v>
      </c>
      <c r="AT84" s="172">
        <v>1052253.2382110967</v>
      </c>
      <c r="AU84" s="170">
        <v>1052253.2382110967</v>
      </c>
      <c r="AV84" s="170">
        <v>0</v>
      </c>
      <c r="AW84" s="170">
        <v>930208.36821109673</v>
      </c>
      <c r="AX84" s="170">
        <v>3892.0852226405723</v>
      </c>
      <c r="AY84" s="170">
        <v>4243.2754467006453</v>
      </c>
      <c r="AZ84" s="171">
        <v>-8.2763946972412697E-2</v>
      </c>
      <c r="BA84" s="171">
        <v>6.7763946972412697E-2</v>
      </c>
      <c r="BB84" s="170">
        <v>68722.321073935629</v>
      </c>
      <c r="BC84" s="172">
        <v>1120975.5592850323</v>
      </c>
      <c r="BD84" s="172">
        <v>4690.2743066319345</v>
      </c>
      <c r="BE84" s="171">
        <v>-2.6766442629117648E-2</v>
      </c>
      <c r="BF84" s="170">
        <v>-7232.1399999999994</v>
      </c>
      <c r="BG84" s="170">
        <v>1113743.4192850324</v>
      </c>
      <c r="BH84" s="170">
        <v>-3972.1800000000003</v>
      </c>
      <c r="BI84" s="170">
        <v>1109771.2392850325</v>
      </c>
      <c r="BJ84" s="170">
        <v>244614.15999999968</v>
      </c>
      <c r="BK84" s="170">
        <v>11111.140000000001</v>
      </c>
    </row>
    <row r="85" spans="1:63" x14ac:dyDescent="0.25">
      <c r="A85" s="169">
        <v>85</v>
      </c>
      <c r="B85" s="169">
        <v>273</v>
      </c>
      <c r="C85" s="174">
        <v>124650</v>
      </c>
      <c r="D85" s="174">
        <v>9352162</v>
      </c>
      <c r="E85" s="173" t="s">
        <v>307</v>
      </c>
      <c r="F85" s="170">
        <v>1112208</v>
      </c>
      <c r="G85" s="170">
        <v>0</v>
      </c>
      <c r="H85" s="170">
        <v>0</v>
      </c>
      <c r="I85" s="170">
        <v>43199.999999999971</v>
      </c>
      <c r="J85" s="170">
        <v>0</v>
      </c>
      <c r="K85" s="170">
        <v>8429.0594594594859</v>
      </c>
      <c r="L85" s="170">
        <v>65024.17297297292</v>
      </c>
      <c r="M85" s="170">
        <v>24685.102702702723</v>
      </c>
      <c r="N85" s="170">
        <v>128442.81081081068</v>
      </c>
      <c r="O85" s="170">
        <v>46072.472727272725</v>
      </c>
      <c r="P85" s="170">
        <v>1464.1385749385765</v>
      </c>
      <c r="Q85" s="170">
        <v>0</v>
      </c>
      <c r="R85" s="170">
        <v>0</v>
      </c>
      <c r="S85" s="170">
        <v>0</v>
      </c>
      <c r="T85" s="170">
        <v>0</v>
      </c>
      <c r="U85" s="170">
        <v>0</v>
      </c>
      <c r="V85" s="170">
        <v>0</v>
      </c>
      <c r="W85" s="170">
        <v>31655.172413793116</v>
      </c>
      <c r="X85" s="170">
        <v>0</v>
      </c>
      <c r="Y85" s="170">
        <v>2971.6535433070867</v>
      </c>
      <c r="Z85" s="170">
        <v>99005.498599177154</v>
      </c>
      <c r="AA85" s="170">
        <v>0</v>
      </c>
      <c r="AB85" s="170">
        <v>0</v>
      </c>
      <c r="AC85" s="170">
        <v>0</v>
      </c>
      <c r="AD85" s="170">
        <v>114000</v>
      </c>
      <c r="AE85" s="170">
        <v>0</v>
      </c>
      <c r="AF85" s="170">
        <v>0</v>
      </c>
      <c r="AG85" s="170">
        <v>0</v>
      </c>
      <c r="AH85" s="170">
        <v>39038.5</v>
      </c>
      <c r="AI85" s="170">
        <v>0</v>
      </c>
      <c r="AJ85" s="170">
        <v>0</v>
      </c>
      <c r="AK85" s="170">
        <v>0</v>
      </c>
      <c r="AL85" s="170">
        <v>0</v>
      </c>
      <c r="AM85" s="170">
        <v>0</v>
      </c>
      <c r="AN85" s="170">
        <v>0</v>
      </c>
      <c r="AO85" s="170">
        <v>0</v>
      </c>
      <c r="AP85" s="170">
        <v>1112208</v>
      </c>
      <c r="AQ85" s="170">
        <v>450950.08180443442</v>
      </c>
      <c r="AR85" s="170">
        <v>153038.5</v>
      </c>
      <c r="AS85" s="170">
        <v>267662.17722325568</v>
      </c>
      <c r="AT85" s="172">
        <v>1716196.5818044343</v>
      </c>
      <c r="AU85" s="170">
        <v>1716196.5818044343</v>
      </c>
      <c r="AV85" s="170">
        <v>0</v>
      </c>
      <c r="AW85" s="170">
        <v>1563158.0818044343</v>
      </c>
      <c r="AX85" s="170">
        <v>3831.2698083442019</v>
      </c>
      <c r="AY85" s="170">
        <v>4140.2842112198696</v>
      </c>
      <c r="AZ85" s="171">
        <v>-7.4636036347036527E-2</v>
      </c>
      <c r="BA85" s="171">
        <v>5.9636036347036528E-2</v>
      </c>
      <c r="BB85" s="170">
        <v>100739.3370006068</v>
      </c>
      <c r="BC85" s="172">
        <v>1816935.9188050411</v>
      </c>
      <c r="BD85" s="172">
        <v>4453.2743107966699</v>
      </c>
      <c r="BE85" s="171">
        <v>-2.5958660082423868E-2</v>
      </c>
      <c r="BF85" s="170">
        <v>-12346.08</v>
      </c>
      <c r="BG85" s="170">
        <v>1804589.838805041</v>
      </c>
      <c r="BH85" s="170">
        <v>-6780.96</v>
      </c>
      <c r="BI85" s="170">
        <v>1797808.8788050411</v>
      </c>
      <c r="BJ85" s="170">
        <v>359989.16999999853</v>
      </c>
      <c r="BK85" s="170">
        <v>62136.679999999993</v>
      </c>
    </row>
    <row r="86" spans="1:63" x14ac:dyDescent="0.25">
      <c r="A86" s="169">
        <v>86</v>
      </c>
      <c r="B86" s="169">
        <v>250</v>
      </c>
      <c r="C86" s="174">
        <v>124653</v>
      </c>
      <c r="D86" s="174">
        <v>9352165</v>
      </c>
      <c r="E86" s="173" t="s">
        <v>294</v>
      </c>
      <c r="F86" s="170">
        <v>1714654</v>
      </c>
      <c r="G86" s="170">
        <v>0</v>
      </c>
      <c r="H86" s="170">
        <v>0</v>
      </c>
      <c r="I86" s="170">
        <v>18400.000000000011</v>
      </c>
      <c r="J86" s="170">
        <v>0</v>
      </c>
      <c r="K86" s="170">
        <v>1051.0500000000013</v>
      </c>
      <c r="L86" s="170">
        <v>6388.2000000000035</v>
      </c>
      <c r="M86" s="170">
        <v>4477.2000000000025</v>
      </c>
      <c r="N86" s="170">
        <v>17472.000000000029</v>
      </c>
      <c r="O86" s="170">
        <v>2484.300000000002</v>
      </c>
      <c r="P86" s="170">
        <v>0</v>
      </c>
      <c r="Q86" s="170">
        <v>0</v>
      </c>
      <c r="R86" s="170">
        <v>0</v>
      </c>
      <c r="S86" s="170">
        <v>0</v>
      </c>
      <c r="T86" s="170">
        <v>0</v>
      </c>
      <c r="U86" s="170">
        <v>0</v>
      </c>
      <c r="V86" s="170">
        <v>0</v>
      </c>
      <c r="W86" s="170">
        <v>34944.444444444409</v>
      </c>
      <c r="X86" s="170">
        <v>0</v>
      </c>
      <c r="Y86" s="170">
        <v>0</v>
      </c>
      <c r="Z86" s="170">
        <v>121506.24465820716</v>
      </c>
      <c r="AA86" s="170">
        <v>0</v>
      </c>
      <c r="AB86" s="170">
        <v>0</v>
      </c>
      <c r="AC86" s="170">
        <v>0</v>
      </c>
      <c r="AD86" s="170">
        <v>114000</v>
      </c>
      <c r="AE86" s="170">
        <v>0</v>
      </c>
      <c r="AF86" s="170">
        <v>0</v>
      </c>
      <c r="AG86" s="170">
        <v>0</v>
      </c>
      <c r="AH86" s="170">
        <v>29937.5</v>
      </c>
      <c r="AI86" s="170">
        <v>0</v>
      </c>
      <c r="AJ86" s="170">
        <v>0</v>
      </c>
      <c r="AK86" s="170">
        <v>0</v>
      </c>
      <c r="AL86" s="170">
        <v>0</v>
      </c>
      <c r="AM86" s="170">
        <v>0</v>
      </c>
      <c r="AN86" s="170">
        <v>0</v>
      </c>
      <c r="AO86" s="170">
        <v>0</v>
      </c>
      <c r="AP86" s="170">
        <v>1714654</v>
      </c>
      <c r="AQ86" s="170">
        <v>206723.43910265161</v>
      </c>
      <c r="AR86" s="170">
        <v>143937.5</v>
      </c>
      <c r="AS86" s="170">
        <v>156640.41965820716</v>
      </c>
      <c r="AT86" s="172">
        <v>2065314.9391026516</v>
      </c>
      <c r="AU86" s="170">
        <v>2065314.9391026516</v>
      </c>
      <c r="AV86" s="170">
        <v>0</v>
      </c>
      <c r="AW86" s="170">
        <v>1921377.4391026516</v>
      </c>
      <c r="AX86" s="170">
        <v>3054.6541162204317</v>
      </c>
      <c r="AY86" s="170">
        <v>3033.3731801683753</v>
      </c>
      <c r="AZ86" s="171">
        <v>7.0156010447996213E-3</v>
      </c>
      <c r="BA86" s="171">
        <v>-1.5056010447996211E-3</v>
      </c>
      <c r="BB86" s="170">
        <v>-2872.6743426477242</v>
      </c>
      <c r="BC86" s="172">
        <v>2062442.2647600039</v>
      </c>
      <c r="BD86" s="172">
        <v>3278.9225194912619</v>
      </c>
      <c r="BE86" s="171">
        <v>-6.6537557081758347E-4</v>
      </c>
      <c r="BF86" s="170">
        <v>-19033.539999999997</v>
      </c>
      <c r="BG86" s="170">
        <v>2043408.7247600039</v>
      </c>
      <c r="BH86" s="170">
        <v>-10453.980000000001</v>
      </c>
      <c r="BI86" s="170">
        <v>2032954.7447600039</v>
      </c>
      <c r="BJ86" s="170">
        <v>404248.3900000006</v>
      </c>
      <c r="BK86" s="170">
        <v>33.880000000000109</v>
      </c>
    </row>
    <row r="87" spans="1:63" x14ac:dyDescent="0.25">
      <c r="A87" s="169">
        <v>87</v>
      </c>
      <c r="B87" s="169">
        <v>258</v>
      </c>
      <c r="C87" s="174">
        <v>124654</v>
      </c>
      <c r="D87" s="174">
        <v>9352166</v>
      </c>
      <c r="E87" s="173" t="s">
        <v>300</v>
      </c>
      <c r="F87" s="170">
        <v>1117660</v>
      </c>
      <c r="G87" s="170">
        <v>0</v>
      </c>
      <c r="H87" s="170">
        <v>0</v>
      </c>
      <c r="I87" s="170">
        <v>18400.00000000008</v>
      </c>
      <c r="J87" s="170">
        <v>0</v>
      </c>
      <c r="K87" s="170">
        <v>15014.999999999985</v>
      </c>
      <c r="L87" s="170">
        <v>5896.7999999999947</v>
      </c>
      <c r="M87" s="170">
        <v>7835.0999999999931</v>
      </c>
      <c r="N87" s="170">
        <v>9318.3999999999887</v>
      </c>
      <c r="O87" s="170">
        <v>1242.1499999999987</v>
      </c>
      <c r="P87" s="170">
        <v>1460.5499999999984</v>
      </c>
      <c r="Q87" s="170">
        <v>0</v>
      </c>
      <c r="R87" s="170">
        <v>0</v>
      </c>
      <c r="S87" s="170">
        <v>0</v>
      </c>
      <c r="T87" s="170">
        <v>0</v>
      </c>
      <c r="U87" s="170">
        <v>0</v>
      </c>
      <c r="V87" s="170">
        <v>0</v>
      </c>
      <c r="W87" s="170">
        <v>36690.340909090904</v>
      </c>
      <c r="X87" s="170">
        <v>0</v>
      </c>
      <c r="Y87" s="170">
        <v>0</v>
      </c>
      <c r="Z87" s="170">
        <v>60132.641528925655</v>
      </c>
      <c r="AA87" s="170">
        <v>0</v>
      </c>
      <c r="AB87" s="170">
        <v>0</v>
      </c>
      <c r="AC87" s="170">
        <v>0</v>
      </c>
      <c r="AD87" s="170">
        <v>114000</v>
      </c>
      <c r="AE87" s="170">
        <v>0</v>
      </c>
      <c r="AF87" s="170">
        <v>0</v>
      </c>
      <c r="AG87" s="170">
        <v>0</v>
      </c>
      <c r="AH87" s="170">
        <v>15447.75</v>
      </c>
      <c r="AI87" s="170">
        <v>0</v>
      </c>
      <c r="AJ87" s="170">
        <v>0</v>
      </c>
      <c r="AK87" s="170">
        <v>0</v>
      </c>
      <c r="AL87" s="170">
        <v>0</v>
      </c>
      <c r="AM87" s="170">
        <v>0</v>
      </c>
      <c r="AN87" s="170">
        <v>0</v>
      </c>
      <c r="AO87" s="170">
        <v>0</v>
      </c>
      <c r="AP87" s="170">
        <v>1117660</v>
      </c>
      <c r="AQ87" s="170">
        <v>155990.9824380166</v>
      </c>
      <c r="AR87" s="170">
        <v>129447.75</v>
      </c>
      <c r="AS87" s="170">
        <v>99714.441528925672</v>
      </c>
      <c r="AT87" s="172">
        <v>1403098.7324380167</v>
      </c>
      <c r="AU87" s="170">
        <v>1403098.7324380165</v>
      </c>
      <c r="AV87" s="170">
        <v>0</v>
      </c>
      <c r="AW87" s="170">
        <v>1273650.9824380167</v>
      </c>
      <c r="AX87" s="170">
        <v>3106.4658108244307</v>
      </c>
      <c r="AY87" s="170">
        <v>3099.1427507772228</v>
      </c>
      <c r="AZ87" s="171">
        <v>2.3629308605973127E-3</v>
      </c>
      <c r="BA87" s="171">
        <v>0</v>
      </c>
      <c r="BB87" s="170">
        <v>0</v>
      </c>
      <c r="BC87" s="172">
        <v>1403098.7324380167</v>
      </c>
      <c r="BD87" s="172">
        <v>3422.192030336626</v>
      </c>
      <c r="BE87" s="171">
        <v>6.4815727384250899E-3</v>
      </c>
      <c r="BF87" s="170">
        <v>-12406.599999999999</v>
      </c>
      <c r="BG87" s="170">
        <v>1390692.1324380166</v>
      </c>
      <c r="BH87" s="170">
        <v>-6814.2000000000007</v>
      </c>
      <c r="BI87" s="170">
        <v>1383877.9324380166</v>
      </c>
      <c r="BJ87" s="170">
        <v>171005.81999999983</v>
      </c>
      <c r="BK87" s="170">
        <v>3516.2099999999991</v>
      </c>
    </row>
    <row r="88" spans="1:63" x14ac:dyDescent="0.25">
      <c r="A88" s="169">
        <v>88</v>
      </c>
      <c r="B88" s="169">
        <v>279</v>
      </c>
      <c r="C88" s="174">
        <v>124655</v>
      </c>
      <c r="D88" s="174">
        <v>9352167</v>
      </c>
      <c r="E88" s="173" t="s">
        <v>310</v>
      </c>
      <c r="F88" s="170">
        <v>842334</v>
      </c>
      <c r="G88" s="170">
        <v>0</v>
      </c>
      <c r="H88" s="170">
        <v>0</v>
      </c>
      <c r="I88" s="170">
        <v>21599.999999999993</v>
      </c>
      <c r="J88" s="170">
        <v>0</v>
      </c>
      <c r="K88" s="170">
        <v>4654.6499999999878</v>
      </c>
      <c r="L88" s="170">
        <v>3439.8000000000011</v>
      </c>
      <c r="M88" s="170">
        <v>19028.100000000017</v>
      </c>
      <c r="N88" s="170">
        <v>5824.0000000000064</v>
      </c>
      <c r="O88" s="170">
        <v>4968.5999999999894</v>
      </c>
      <c r="P88" s="170">
        <v>0</v>
      </c>
      <c r="Q88" s="170">
        <v>0</v>
      </c>
      <c r="R88" s="170">
        <v>0</v>
      </c>
      <c r="S88" s="170">
        <v>0</v>
      </c>
      <c r="T88" s="170">
        <v>0</v>
      </c>
      <c r="U88" s="170">
        <v>0</v>
      </c>
      <c r="V88" s="170">
        <v>0</v>
      </c>
      <c r="W88" s="170">
        <v>35113.636363636389</v>
      </c>
      <c r="X88" s="170">
        <v>0</v>
      </c>
      <c r="Y88" s="170">
        <v>0</v>
      </c>
      <c r="Z88" s="170">
        <v>52574.934749168533</v>
      </c>
      <c r="AA88" s="170">
        <v>0</v>
      </c>
      <c r="AB88" s="170">
        <v>0</v>
      </c>
      <c r="AC88" s="170">
        <v>0</v>
      </c>
      <c r="AD88" s="170">
        <v>114000</v>
      </c>
      <c r="AE88" s="170">
        <v>0</v>
      </c>
      <c r="AF88" s="170">
        <v>0</v>
      </c>
      <c r="AG88" s="170">
        <v>0</v>
      </c>
      <c r="AH88" s="170">
        <v>17723</v>
      </c>
      <c r="AI88" s="170">
        <v>0</v>
      </c>
      <c r="AJ88" s="170">
        <v>0</v>
      </c>
      <c r="AK88" s="170">
        <v>0</v>
      </c>
      <c r="AL88" s="170">
        <v>0</v>
      </c>
      <c r="AM88" s="170">
        <v>0</v>
      </c>
      <c r="AN88" s="170">
        <v>0</v>
      </c>
      <c r="AO88" s="170">
        <v>0</v>
      </c>
      <c r="AP88" s="170">
        <v>842334</v>
      </c>
      <c r="AQ88" s="170">
        <v>147203.72111280492</v>
      </c>
      <c r="AR88" s="170">
        <v>131723</v>
      </c>
      <c r="AS88" s="170">
        <v>92330.309749168533</v>
      </c>
      <c r="AT88" s="172">
        <v>1121260.721112805</v>
      </c>
      <c r="AU88" s="170">
        <v>1121260.721112805</v>
      </c>
      <c r="AV88" s="170">
        <v>0</v>
      </c>
      <c r="AW88" s="170">
        <v>989537.72111280495</v>
      </c>
      <c r="AX88" s="170">
        <v>3202.3874469670063</v>
      </c>
      <c r="AY88" s="170">
        <v>3194.6003151425634</v>
      </c>
      <c r="AZ88" s="171">
        <v>2.4375918913960865E-3</v>
      </c>
      <c r="BA88" s="171">
        <v>0</v>
      </c>
      <c r="BB88" s="170">
        <v>0</v>
      </c>
      <c r="BC88" s="172">
        <v>1121260.721112805</v>
      </c>
      <c r="BD88" s="172">
        <v>3628.675472856974</v>
      </c>
      <c r="BE88" s="171">
        <v>-9.8682841296546808E-3</v>
      </c>
      <c r="BF88" s="170">
        <v>-9350.34</v>
      </c>
      <c r="BG88" s="170">
        <v>1111910.3811128049</v>
      </c>
      <c r="BH88" s="170">
        <v>-5135.58</v>
      </c>
      <c r="BI88" s="170">
        <v>1106774.8011128048</v>
      </c>
      <c r="BJ88" s="170">
        <v>77407.640000000596</v>
      </c>
      <c r="BK88" s="170">
        <v>3211.670000000001</v>
      </c>
    </row>
    <row r="89" spans="1:63" x14ac:dyDescent="0.25">
      <c r="A89" s="169">
        <v>89</v>
      </c>
      <c r="B89" s="169">
        <v>294</v>
      </c>
      <c r="C89" s="174">
        <v>124657</v>
      </c>
      <c r="D89" s="174">
        <v>9352171</v>
      </c>
      <c r="E89" s="173" t="s">
        <v>321</v>
      </c>
      <c r="F89" s="170">
        <v>929566</v>
      </c>
      <c r="G89" s="170">
        <v>0</v>
      </c>
      <c r="H89" s="170">
        <v>0</v>
      </c>
      <c r="I89" s="170">
        <v>24000.000000000051</v>
      </c>
      <c r="J89" s="170">
        <v>0</v>
      </c>
      <c r="K89" s="170">
        <v>7529.5808823529533</v>
      </c>
      <c r="L89" s="170">
        <v>34006.325294117611</v>
      </c>
      <c r="M89" s="170">
        <v>44903.682352941018</v>
      </c>
      <c r="N89" s="170">
        <v>5841.1294117647149</v>
      </c>
      <c r="O89" s="170">
        <v>2491.6067647058821</v>
      </c>
      <c r="P89" s="170">
        <v>1464.8457352941198</v>
      </c>
      <c r="Q89" s="170">
        <v>0</v>
      </c>
      <c r="R89" s="170">
        <v>0</v>
      </c>
      <c r="S89" s="170">
        <v>0</v>
      </c>
      <c r="T89" s="170">
        <v>0</v>
      </c>
      <c r="U89" s="170">
        <v>0</v>
      </c>
      <c r="V89" s="170">
        <v>0</v>
      </c>
      <c r="W89" s="170">
        <v>6000.0000000000118</v>
      </c>
      <c r="X89" s="170">
        <v>0</v>
      </c>
      <c r="Y89" s="170">
        <v>909.00576368876068</v>
      </c>
      <c r="Z89" s="170">
        <v>73384.886776624786</v>
      </c>
      <c r="AA89" s="170">
        <v>0</v>
      </c>
      <c r="AB89" s="170">
        <v>0</v>
      </c>
      <c r="AC89" s="170">
        <v>0</v>
      </c>
      <c r="AD89" s="170">
        <v>114000</v>
      </c>
      <c r="AE89" s="170">
        <v>0</v>
      </c>
      <c r="AF89" s="170">
        <v>0</v>
      </c>
      <c r="AG89" s="170">
        <v>1000</v>
      </c>
      <c r="AH89" s="170">
        <v>14849</v>
      </c>
      <c r="AI89" s="170">
        <v>0</v>
      </c>
      <c r="AJ89" s="170">
        <v>0</v>
      </c>
      <c r="AK89" s="170">
        <v>0</v>
      </c>
      <c r="AL89" s="170">
        <v>0</v>
      </c>
      <c r="AM89" s="170">
        <v>0</v>
      </c>
      <c r="AN89" s="170">
        <v>0</v>
      </c>
      <c r="AO89" s="170">
        <v>0</v>
      </c>
      <c r="AP89" s="170">
        <v>929566</v>
      </c>
      <c r="AQ89" s="170">
        <v>200531.06298148993</v>
      </c>
      <c r="AR89" s="170">
        <v>129849</v>
      </c>
      <c r="AS89" s="170">
        <v>143501.27199721296</v>
      </c>
      <c r="AT89" s="172">
        <v>1259946.06298149</v>
      </c>
      <c r="AU89" s="170">
        <v>1259946.0629814898</v>
      </c>
      <c r="AV89" s="170">
        <v>0</v>
      </c>
      <c r="AW89" s="170">
        <v>1131097.06298149</v>
      </c>
      <c r="AX89" s="170">
        <v>3317.0001846964519</v>
      </c>
      <c r="AY89" s="170">
        <v>3391.5753590973777</v>
      </c>
      <c r="AZ89" s="171">
        <v>-2.1988358360043331E-2</v>
      </c>
      <c r="BA89" s="171">
        <v>6.988358360043332E-3</v>
      </c>
      <c r="BB89" s="170">
        <v>8082.2265089326074</v>
      </c>
      <c r="BC89" s="172">
        <v>1268028.2894904227</v>
      </c>
      <c r="BD89" s="172">
        <v>3718.5580336962544</v>
      </c>
      <c r="BE89" s="171">
        <v>-1.6322697582604295E-2</v>
      </c>
      <c r="BF89" s="170">
        <v>-10318.66</v>
      </c>
      <c r="BG89" s="170">
        <v>1257709.6294904228</v>
      </c>
      <c r="BH89" s="170">
        <v>-5667.42</v>
      </c>
      <c r="BI89" s="170">
        <v>1252042.2094904229</v>
      </c>
      <c r="BJ89" s="170">
        <v>77769.73000000068</v>
      </c>
      <c r="BK89" s="170">
        <v>733.39000000000124</v>
      </c>
    </row>
    <row r="90" spans="1:63" x14ac:dyDescent="0.25">
      <c r="A90" s="169">
        <v>90</v>
      </c>
      <c r="B90" s="169">
        <v>293</v>
      </c>
      <c r="C90" s="174">
        <v>124658</v>
      </c>
      <c r="D90" s="174">
        <v>9352172</v>
      </c>
      <c r="E90" s="173" t="s">
        <v>690</v>
      </c>
      <c r="F90" s="170">
        <v>706034</v>
      </c>
      <c r="G90" s="170">
        <v>0</v>
      </c>
      <c r="H90" s="170">
        <v>0</v>
      </c>
      <c r="I90" s="170">
        <v>18799.999999999953</v>
      </c>
      <c r="J90" s="170">
        <v>0</v>
      </c>
      <c r="K90" s="170">
        <v>4654.6500000000115</v>
      </c>
      <c r="L90" s="170">
        <v>34397.999999999971</v>
      </c>
      <c r="M90" s="170">
        <v>32459.700000000008</v>
      </c>
      <c r="N90" s="170">
        <v>4659.1999999999862</v>
      </c>
      <c r="O90" s="170">
        <v>0</v>
      </c>
      <c r="P90" s="170">
        <v>4381.650000000006</v>
      </c>
      <c r="Q90" s="170">
        <v>0</v>
      </c>
      <c r="R90" s="170">
        <v>0</v>
      </c>
      <c r="S90" s="170">
        <v>0</v>
      </c>
      <c r="T90" s="170">
        <v>0</v>
      </c>
      <c r="U90" s="170">
        <v>0</v>
      </c>
      <c r="V90" s="170">
        <v>0</v>
      </c>
      <c r="W90" s="170">
        <v>47158.959537572169</v>
      </c>
      <c r="X90" s="170">
        <v>0</v>
      </c>
      <c r="Y90" s="170">
        <v>0</v>
      </c>
      <c r="Z90" s="170">
        <v>41676.765094339651</v>
      </c>
      <c r="AA90" s="170">
        <v>0</v>
      </c>
      <c r="AB90" s="170">
        <v>0</v>
      </c>
      <c r="AC90" s="170">
        <v>0</v>
      </c>
      <c r="AD90" s="170">
        <v>114000</v>
      </c>
      <c r="AE90" s="170">
        <v>0</v>
      </c>
      <c r="AF90" s="170">
        <v>0</v>
      </c>
      <c r="AG90" s="170">
        <v>0</v>
      </c>
      <c r="AH90" s="170">
        <v>13052.75</v>
      </c>
      <c r="AI90" s="170">
        <v>0</v>
      </c>
      <c r="AJ90" s="170">
        <v>0</v>
      </c>
      <c r="AK90" s="170">
        <v>0</v>
      </c>
      <c r="AL90" s="170">
        <v>0</v>
      </c>
      <c r="AM90" s="170">
        <v>0</v>
      </c>
      <c r="AN90" s="170">
        <v>0</v>
      </c>
      <c r="AO90" s="170">
        <v>0</v>
      </c>
      <c r="AP90" s="170">
        <v>706034</v>
      </c>
      <c r="AQ90" s="170">
        <v>188188.92463191177</v>
      </c>
      <c r="AR90" s="170">
        <v>127052.75</v>
      </c>
      <c r="AS90" s="170">
        <v>101351.16509433962</v>
      </c>
      <c r="AT90" s="172">
        <v>1021275.6746319118</v>
      </c>
      <c r="AU90" s="170">
        <v>1021275.6746319118</v>
      </c>
      <c r="AV90" s="170">
        <v>0</v>
      </c>
      <c r="AW90" s="170">
        <v>894222.9246319118</v>
      </c>
      <c r="AX90" s="170">
        <v>3452.5981646019759</v>
      </c>
      <c r="AY90" s="170">
        <v>3450.1930113703638</v>
      </c>
      <c r="AZ90" s="171">
        <v>6.9710686436547662E-4</v>
      </c>
      <c r="BA90" s="171">
        <v>0</v>
      </c>
      <c r="BB90" s="170">
        <v>0</v>
      </c>
      <c r="BC90" s="172">
        <v>1021275.6746319118</v>
      </c>
      <c r="BD90" s="172">
        <v>3943.1493229031344</v>
      </c>
      <c r="BE90" s="171">
        <v>-3.5171125303945505E-3</v>
      </c>
      <c r="BF90" s="170">
        <v>-7837.3399999999992</v>
      </c>
      <c r="BG90" s="170">
        <v>1013438.3346319118</v>
      </c>
      <c r="BH90" s="170">
        <v>-4304.58</v>
      </c>
      <c r="BI90" s="170">
        <v>1009133.7546319119</v>
      </c>
      <c r="BJ90" s="170">
        <v>170821.51999999979</v>
      </c>
      <c r="BK90" s="170">
        <v>19022.23</v>
      </c>
    </row>
    <row r="91" spans="1:63" x14ac:dyDescent="0.25">
      <c r="A91" s="169">
        <v>91</v>
      </c>
      <c r="B91" s="169">
        <v>300</v>
      </c>
      <c r="C91" s="174">
        <v>124660</v>
      </c>
      <c r="D91" s="174">
        <v>9352176</v>
      </c>
      <c r="E91" s="173" t="s">
        <v>324</v>
      </c>
      <c r="F91" s="170">
        <v>1414794</v>
      </c>
      <c r="G91" s="170">
        <v>0</v>
      </c>
      <c r="H91" s="170">
        <v>0</v>
      </c>
      <c r="I91" s="170">
        <v>60800.00000000008</v>
      </c>
      <c r="J91" s="170">
        <v>0</v>
      </c>
      <c r="K91" s="170">
        <v>13363.349999999971</v>
      </c>
      <c r="L91" s="170">
        <v>11302.199999999999</v>
      </c>
      <c r="M91" s="170">
        <v>237291.60000000024</v>
      </c>
      <c r="N91" s="170">
        <v>133952.00000000026</v>
      </c>
      <c r="O91" s="170">
        <v>0</v>
      </c>
      <c r="P91" s="170">
        <v>1460.5499999999979</v>
      </c>
      <c r="Q91" s="170">
        <v>0</v>
      </c>
      <c r="R91" s="170">
        <v>0</v>
      </c>
      <c r="S91" s="170">
        <v>0</v>
      </c>
      <c r="T91" s="170">
        <v>0</v>
      </c>
      <c r="U91" s="170">
        <v>0</v>
      </c>
      <c r="V91" s="170">
        <v>0</v>
      </c>
      <c r="W91" s="170">
        <v>50693.023255813925</v>
      </c>
      <c r="X91" s="170">
        <v>0</v>
      </c>
      <c r="Y91" s="170">
        <v>1905.0595238095236</v>
      </c>
      <c r="Z91" s="170">
        <v>149159.49176274834</v>
      </c>
      <c r="AA91" s="170">
        <v>0</v>
      </c>
      <c r="AB91" s="170">
        <v>0</v>
      </c>
      <c r="AC91" s="170">
        <v>0</v>
      </c>
      <c r="AD91" s="170">
        <v>114000</v>
      </c>
      <c r="AE91" s="170">
        <v>0</v>
      </c>
      <c r="AF91" s="170">
        <v>0</v>
      </c>
      <c r="AG91" s="170">
        <v>0</v>
      </c>
      <c r="AH91" s="170">
        <v>23111.75</v>
      </c>
      <c r="AI91" s="170">
        <v>0</v>
      </c>
      <c r="AJ91" s="170">
        <v>0</v>
      </c>
      <c r="AK91" s="170">
        <v>0</v>
      </c>
      <c r="AL91" s="170">
        <v>0</v>
      </c>
      <c r="AM91" s="170">
        <v>0</v>
      </c>
      <c r="AN91" s="170">
        <v>0</v>
      </c>
      <c r="AO91" s="170">
        <v>0</v>
      </c>
      <c r="AP91" s="170">
        <v>1414794</v>
      </c>
      <c r="AQ91" s="170">
        <v>659927.27454237221</v>
      </c>
      <c r="AR91" s="170">
        <v>137111.75</v>
      </c>
      <c r="AS91" s="170">
        <v>388242.14176274854</v>
      </c>
      <c r="AT91" s="172">
        <v>2211833.0245423722</v>
      </c>
      <c r="AU91" s="170">
        <v>2211833.0245423722</v>
      </c>
      <c r="AV91" s="170">
        <v>0</v>
      </c>
      <c r="AW91" s="170">
        <v>2074721.2745423722</v>
      </c>
      <c r="AX91" s="170">
        <v>3997.536174455438</v>
      </c>
      <c r="AY91" s="170">
        <v>4075.2620007838232</v>
      </c>
      <c r="AZ91" s="171">
        <v>-1.9072596145581724E-2</v>
      </c>
      <c r="BA91" s="171">
        <v>4.072596145581725E-3</v>
      </c>
      <c r="BB91" s="170">
        <v>8613.7891883298635</v>
      </c>
      <c r="BC91" s="172">
        <v>2220446.8137307023</v>
      </c>
      <c r="BD91" s="172">
        <v>4278.3175601747635</v>
      </c>
      <c r="BE91" s="171">
        <v>-2.1221100490774636E-2</v>
      </c>
      <c r="BF91" s="170">
        <v>-15704.939999999999</v>
      </c>
      <c r="BG91" s="170">
        <v>2204741.8737307023</v>
      </c>
      <c r="BH91" s="170">
        <v>-8625.7800000000007</v>
      </c>
      <c r="BI91" s="170">
        <v>2196116.0937307025</v>
      </c>
      <c r="BJ91" s="170">
        <v>193675.31000000052</v>
      </c>
      <c r="BK91" s="170">
        <v>36463</v>
      </c>
    </row>
    <row r="92" spans="1:63" x14ac:dyDescent="0.25">
      <c r="A92" s="169">
        <v>92</v>
      </c>
      <c r="B92" s="169">
        <v>259</v>
      </c>
      <c r="C92" s="174">
        <v>124668</v>
      </c>
      <c r="D92" s="174">
        <v>9352184</v>
      </c>
      <c r="E92" s="173" t="s">
        <v>689</v>
      </c>
      <c r="F92" s="170">
        <v>1117660</v>
      </c>
      <c r="G92" s="170">
        <v>0</v>
      </c>
      <c r="H92" s="170">
        <v>0</v>
      </c>
      <c r="I92" s="170">
        <v>7199.9999999999927</v>
      </c>
      <c r="J92" s="170">
        <v>0</v>
      </c>
      <c r="K92" s="170">
        <v>1801.7999999999981</v>
      </c>
      <c r="L92" s="170">
        <v>4913.9999999999964</v>
      </c>
      <c r="M92" s="170">
        <v>14550.899999999983</v>
      </c>
      <c r="N92" s="170">
        <v>25625.600000000024</v>
      </c>
      <c r="O92" s="170">
        <v>2484.2999999999975</v>
      </c>
      <c r="P92" s="170">
        <v>0</v>
      </c>
      <c r="Q92" s="170">
        <v>0</v>
      </c>
      <c r="R92" s="170">
        <v>0</v>
      </c>
      <c r="S92" s="170">
        <v>0</v>
      </c>
      <c r="T92" s="170">
        <v>0</v>
      </c>
      <c r="U92" s="170">
        <v>0</v>
      </c>
      <c r="V92" s="170">
        <v>0</v>
      </c>
      <c r="W92" s="170">
        <v>8785.7142857142953</v>
      </c>
      <c r="X92" s="170">
        <v>0</v>
      </c>
      <c r="Y92" s="170">
        <v>0</v>
      </c>
      <c r="Z92" s="170">
        <v>66631.363908536267</v>
      </c>
      <c r="AA92" s="170">
        <v>0</v>
      </c>
      <c r="AB92" s="170">
        <v>0</v>
      </c>
      <c r="AC92" s="170">
        <v>0</v>
      </c>
      <c r="AD92" s="170">
        <v>114000</v>
      </c>
      <c r="AE92" s="170">
        <v>0</v>
      </c>
      <c r="AF92" s="170">
        <v>0</v>
      </c>
      <c r="AG92" s="170">
        <v>0</v>
      </c>
      <c r="AH92" s="170">
        <v>18202</v>
      </c>
      <c r="AI92" s="170">
        <v>0</v>
      </c>
      <c r="AJ92" s="170">
        <v>0</v>
      </c>
      <c r="AK92" s="170">
        <v>0</v>
      </c>
      <c r="AL92" s="170">
        <v>0</v>
      </c>
      <c r="AM92" s="170">
        <v>0</v>
      </c>
      <c r="AN92" s="170">
        <v>0</v>
      </c>
      <c r="AO92" s="170">
        <v>0</v>
      </c>
      <c r="AP92" s="170">
        <v>1117660</v>
      </c>
      <c r="AQ92" s="170">
        <v>131993.67819425056</v>
      </c>
      <c r="AR92" s="170">
        <v>132202</v>
      </c>
      <c r="AS92" s="170">
        <v>104917.46390853626</v>
      </c>
      <c r="AT92" s="172">
        <v>1381855.6781942504</v>
      </c>
      <c r="AU92" s="170">
        <v>1381855.6781942507</v>
      </c>
      <c r="AV92" s="170">
        <v>0</v>
      </c>
      <c r="AW92" s="170">
        <v>1249653.6781942504</v>
      </c>
      <c r="AX92" s="170">
        <v>3047.9358004737815</v>
      </c>
      <c r="AY92" s="170">
        <v>3047.4562910510731</v>
      </c>
      <c r="AZ92" s="171">
        <v>1.5734743238695551E-4</v>
      </c>
      <c r="BA92" s="171">
        <v>0</v>
      </c>
      <c r="BB92" s="170">
        <v>0</v>
      </c>
      <c r="BC92" s="172">
        <v>1381855.6781942504</v>
      </c>
      <c r="BD92" s="172">
        <v>3370.3797029128059</v>
      </c>
      <c r="BE92" s="171">
        <v>-5.5632441622721629E-3</v>
      </c>
      <c r="BF92" s="170">
        <v>-12406.599999999999</v>
      </c>
      <c r="BG92" s="170">
        <v>1369449.0781942504</v>
      </c>
      <c r="BH92" s="170">
        <v>-6814.2000000000007</v>
      </c>
      <c r="BI92" s="170">
        <v>1362634.8781942504</v>
      </c>
      <c r="BJ92" s="170">
        <v>49205.850000000093</v>
      </c>
      <c r="BK92" s="170">
        <v>2341.1000000000004</v>
      </c>
    </row>
    <row r="93" spans="1:63" x14ac:dyDescent="0.25">
      <c r="A93" s="169">
        <v>93</v>
      </c>
      <c r="B93" s="169">
        <v>260</v>
      </c>
      <c r="C93" s="174">
        <v>124669</v>
      </c>
      <c r="D93" s="174">
        <v>9352185</v>
      </c>
      <c r="E93" s="173" t="s">
        <v>302</v>
      </c>
      <c r="F93" s="170">
        <v>839608</v>
      </c>
      <c r="G93" s="170">
        <v>0</v>
      </c>
      <c r="H93" s="170">
        <v>0</v>
      </c>
      <c r="I93" s="170">
        <v>45200.000000000015</v>
      </c>
      <c r="J93" s="170">
        <v>0</v>
      </c>
      <c r="K93" s="170">
        <v>2418.1019607843136</v>
      </c>
      <c r="L93" s="170">
        <v>10386.847058823538</v>
      </c>
      <c r="M93" s="170">
        <v>48444.474509803753</v>
      </c>
      <c r="N93" s="170">
        <v>45724.109803921609</v>
      </c>
      <c r="O93" s="170">
        <v>161284.65294117635</v>
      </c>
      <c r="P93" s="170">
        <v>0</v>
      </c>
      <c r="Q93" s="170">
        <v>0</v>
      </c>
      <c r="R93" s="170">
        <v>0</v>
      </c>
      <c r="S93" s="170">
        <v>0</v>
      </c>
      <c r="T93" s="170">
        <v>0</v>
      </c>
      <c r="U93" s="170">
        <v>0</v>
      </c>
      <c r="V93" s="170">
        <v>0</v>
      </c>
      <c r="W93" s="170">
        <v>36521.739130434791</v>
      </c>
      <c r="X93" s="170">
        <v>0</v>
      </c>
      <c r="Y93" s="170">
        <v>0</v>
      </c>
      <c r="Z93" s="170">
        <v>68474.853497164484</v>
      </c>
      <c r="AA93" s="170">
        <v>0</v>
      </c>
      <c r="AB93" s="170">
        <v>0</v>
      </c>
      <c r="AC93" s="170">
        <v>0</v>
      </c>
      <c r="AD93" s="170">
        <v>114000</v>
      </c>
      <c r="AE93" s="170">
        <v>0</v>
      </c>
      <c r="AF93" s="170">
        <v>0</v>
      </c>
      <c r="AG93" s="170">
        <v>0</v>
      </c>
      <c r="AH93" s="170">
        <v>7228.73</v>
      </c>
      <c r="AI93" s="170">
        <v>0</v>
      </c>
      <c r="AJ93" s="170">
        <v>0</v>
      </c>
      <c r="AK93" s="170">
        <v>0</v>
      </c>
      <c r="AL93" s="170">
        <v>0</v>
      </c>
      <c r="AM93" s="170">
        <v>0</v>
      </c>
      <c r="AN93" s="170">
        <v>0</v>
      </c>
      <c r="AO93" s="170">
        <v>0</v>
      </c>
      <c r="AP93" s="170">
        <v>839608</v>
      </c>
      <c r="AQ93" s="170">
        <v>418454.77890210884</v>
      </c>
      <c r="AR93" s="170">
        <v>121228.73</v>
      </c>
      <c r="AS93" s="170">
        <v>235201.74663441925</v>
      </c>
      <c r="AT93" s="172">
        <v>1379291.5089021088</v>
      </c>
      <c r="AU93" s="170">
        <v>1379291.508902109</v>
      </c>
      <c r="AV93" s="170">
        <v>0</v>
      </c>
      <c r="AW93" s="170">
        <v>1258062.7789021088</v>
      </c>
      <c r="AX93" s="170">
        <v>4084.6194120198338</v>
      </c>
      <c r="AY93" s="170">
        <v>4147.7387913097627</v>
      </c>
      <c r="AZ93" s="171">
        <v>-1.5217780691053895E-2</v>
      </c>
      <c r="BA93" s="171">
        <v>2.1778069105389541E-4</v>
      </c>
      <c r="BB93" s="170">
        <v>278.21560544700662</v>
      </c>
      <c r="BC93" s="172">
        <v>1379569.7245075558</v>
      </c>
      <c r="BD93" s="172">
        <v>4479.1224821673886</v>
      </c>
      <c r="BE93" s="171">
        <v>-2.7028824496786452E-2</v>
      </c>
      <c r="BF93" s="170">
        <v>-9320.08</v>
      </c>
      <c r="BG93" s="170">
        <v>1370249.6445075558</v>
      </c>
      <c r="BH93" s="170">
        <v>-5118.96</v>
      </c>
      <c r="BI93" s="170">
        <v>1365130.6845075558</v>
      </c>
      <c r="BJ93" s="170">
        <v>54811.429999999702</v>
      </c>
      <c r="BK93" s="170">
        <v>9538.44</v>
      </c>
    </row>
    <row r="94" spans="1:63" x14ac:dyDescent="0.25">
      <c r="A94" s="169">
        <v>94</v>
      </c>
      <c r="B94" s="169">
        <v>263</v>
      </c>
      <c r="C94" s="174">
        <v>124670</v>
      </c>
      <c r="D94" s="174">
        <v>9352186</v>
      </c>
      <c r="E94" s="173" t="s">
        <v>303</v>
      </c>
      <c r="F94" s="170">
        <v>1144920</v>
      </c>
      <c r="G94" s="170">
        <v>0</v>
      </c>
      <c r="H94" s="170">
        <v>0</v>
      </c>
      <c r="I94" s="170">
        <v>24800.000000000065</v>
      </c>
      <c r="J94" s="170">
        <v>0</v>
      </c>
      <c r="K94" s="170">
        <v>451.52505966587142</v>
      </c>
      <c r="L94" s="170">
        <v>58123.589498806738</v>
      </c>
      <c r="M94" s="170">
        <v>58342.510739856698</v>
      </c>
      <c r="N94" s="170">
        <v>24519.178997613344</v>
      </c>
      <c r="O94" s="170">
        <v>63500.842482099986</v>
      </c>
      <c r="P94" s="170">
        <v>0</v>
      </c>
      <c r="Q94" s="170">
        <v>0</v>
      </c>
      <c r="R94" s="170">
        <v>0</v>
      </c>
      <c r="S94" s="170">
        <v>0</v>
      </c>
      <c r="T94" s="170">
        <v>0</v>
      </c>
      <c r="U94" s="170">
        <v>0</v>
      </c>
      <c r="V94" s="170">
        <v>0</v>
      </c>
      <c r="W94" s="170">
        <v>10500.000000000022</v>
      </c>
      <c r="X94" s="170">
        <v>0</v>
      </c>
      <c r="Y94" s="170">
        <v>933.89423076923072</v>
      </c>
      <c r="Z94" s="170">
        <v>101005.43478260873</v>
      </c>
      <c r="AA94" s="170">
        <v>0</v>
      </c>
      <c r="AB94" s="170">
        <v>0</v>
      </c>
      <c r="AC94" s="170">
        <v>0</v>
      </c>
      <c r="AD94" s="170">
        <v>114000</v>
      </c>
      <c r="AE94" s="170">
        <v>0</v>
      </c>
      <c r="AF94" s="170">
        <v>0</v>
      </c>
      <c r="AG94" s="170">
        <v>0</v>
      </c>
      <c r="AH94" s="170">
        <v>12700.42</v>
      </c>
      <c r="AI94" s="170">
        <v>0</v>
      </c>
      <c r="AJ94" s="170">
        <v>0</v>
      </c>
      <c r="AK94" s="170">
        <v>0</v>
      </c>
      <c r="AL94" s="170">
        <v>0</v>
      </c>
      <c r="AM94" s="170">
        <v>0</v>
      </c>
      <c r="AN94" s="170">
        <v>0</v>
      </c>
      <c r="AO94" s="170">
        <v>0</v>
      </c>
      <c r="AP94" s="170">
        <v>1144920</v>
      </c>
      <c r="AQ94" s="170">
        <v>342176.97579142067</v>
      </c>
      <c r="AR94" s="170">
        <v>126700.42</v>
      </c>
      <c r="AS94" s="170">
        <v>225872.05817163008</v>
      </c>
      <c r="AT94" s="172">
        <v>1613797.3957914207</v>
      </c>
      <c r="AU94" s="170">
        <v>1613797.3957914202</v>
      </c>
      <c r="AV94" s="170">
        <v>0</v>
      </c>
      <c r="AW94" s="170">
        <v>1487096.9757914208</v>
      </c>
      <c r="AX94" s="170">
        <v>3540.7070852176685</v>
      </c>
      <c r="AY94" s="170">
        <v>3636.2117164333631</v>
      </c>
      <c r="AZ94" s="171">
        <v>-2.6264870877587925E-2</v>
      </c>
      <c r="BA94" s="171">
        <v>1.1264870877587926E-2</v>
      </c>
      <c r="BB94" s="170">
        <v>17203.811297061562</v>
      </c>
      <c r="BC94" s="172">
        <v>1631001.2070884823</v>
      </c>
      <c r="BD94" s="172">
        <v>3883.3362073535295</v>
      </c>
      <c r="BE94" s="171">
        <v>-2.0740613388125717E-2</v>
      </c>
      <c r="BF94" s="170">
        <v>-12709.199999999999</v>
      </c>
      <c r="BG94" s="170">
        <v>1618292.0070884824</v>
      </c>
      <c r="BH94" s="170">
        <v>-6980.4000000000005</v>
      </c>
      <c r="BI94" s="170">
        <v>1611311.6070884825</v>
      </c>
      <c r="BJ94" s="170">
        <v>349149.37999999966</v>
      </c>
      <c r="BK94" s="170">
        <v>32160.75</v>
      </c>
    </row>
    <row r="95" spans="1:63" x14ac:dyDescent="0.25">
      <c r="A95" s="169">
        <v>95</v>
      </c>
      <c r="B95" s="169">
        <v>249</v>
      </c>
      <c r="C95" s="174">
        <v>124671</v>
      </c>
      <c r="D95" s="174">
        <v>9352194</v>
      </c>
      <c r="E95" s="173" t="s">
        <v>688</v>
      </c>
      <c r="F95" s="170">
        <v>1698298</v>
      </c>
      <c r="G95" s="170">
        <v>0</v>
      </c>
      <c r="H95" s="170">
        <v>0</v>
      </c>
      <c r="I95" s="170">
        <v>9200.0000000000127</v>
      </c>
      <c r="J95" s="170">
        <v>0</v>
      </c>
      <c r="K95" s="170">
        <v>1351.3500000000004</v>
      </c>
      <c r="L95" s="170">
        <v>5405.3999999999951</v>
      </c>
      <c r="M95" s="170">
        <v>20147.400000000001</v>
      </c>
      <c r="N95" s="170">
        <v>19801.600000000013</v>
      </c>
      <c r="O95" s="170">
        <v>4968.5999999999985</v>
      </c>
      <c r="P95" s="170">
        <v>0</v>
      </c>
      <c r="Q95" s="170">
        <v>0</v>
      </c>
      <c r="R95" s="170">
        <v>0</v>
      </c>
      <c r="S95" s="170">
        <v>0</v>
      </c>
      <c r="T95" s="170">
        <v>0</v>
      </c>
      <c r="U95" s="170">
        <v>0</v>
      </c>
      <c r="V95" s="170">
        <v>0</v>
      </c>
      <c r="W95" s="170">
        <v>19250.000000000011</v>
      </c>
      <c r="X95" s="170">
        <v>0</v>
      </c>
      <c r="Y95" s="170">
        <v>0</v>
      </c>
      <c r="Z95" s="170">
        <v>91234.963622732088</v>
      </c>
      <c r="AA95" s="170">
        <v>0</v>
      </c>
      <c r="AB95" s="170">
        <v>0</v>
      </c>
      <c r="AC95" s="170">
        <v>0</v>
      </c>
      <c r="AD95" s="170">
        <v>114000</v>
      </c>
      <c r="AE95" s="170">
        <v>0</v>
      </c>
      <c r="AF95" s="170">
        <v>0</v>
      </c>
      <c r="AG95" s="170">
        <v>0</v>
      </c>
      <c r="AH95" s="170">
        <v>36643.5</v>
      </c>
      <c r="AI95" s="170">
        <v>0</v>
      </c>
      <c r="AJ95" s="170">
        <v>0</v>
      </c>
      <c r="AK95" s="170">
        <v>0</v>
      </c>
      <c r="AL95" s="170">
        <v>0</v>
      </c>
      <c r="AM95" s="170">
        <v>0</v>
      </c>
      <c r="AN95" s="170">
        <v>0</v>
      </c>
      <c r="AO95" s="170">
        <v>0</v>
      </c>
      <c r="AP95" s="170">
        <v>1698298</v>
      </c>
      <c r="AQ95" s="170">
        <v>171359.31362273212</v>
      </c>
      <c r="AR95" s="170">
        <v>150643.5</v>
      </c>
      <c r="AS95" s="170">
        <v>131669.93862273209</v>
      </c>
      <c r="AT95" s="172">
        <v>2020300.8136227322</v>
      </c>
      <c r="AU95" s="170">
        <v>2020300.8136227322</v>
      </c>
      <c r="AV95" s="170">
        <v>0</v>
      </c>
      <c r="AW95" s="170">
        <v>1869657.3136227322</v>
      </c>
      <c r="AX95" s="170">
        <v>3001.055078046119</v>
      </c>
      <c r="AY95" s="170">
        <v>2990.5703650917508</v>
      </c>
      <c r="AZ95" s="171">
        <v>3.5059241797999073E-3</v>
      </c>
      <c r="BA95" s="171">
        <v>0</v>
      </c>
      <c r="BB95" s="170">
        <v>0</v>
      </c>
      <c r="BC95" s="172">
        <v>2020300.8136227322</v>
      </c>
      <c r="BD95" s="172">
        <v>3242.858448832636</v>
      </c>
      <c r="BE95" s="171">
        <v>-3.2817155573126033E-3</v>
      </c>
      <c r="BF95" s="170">
        <v>-18851.98</v>
      </c>
      <c r="BG95" s="170">
        <v>2001448.8336227322</v>
      </c>
      <c r="BH95" s="170">
        <v>-10354.26</v>
      </c>
      <c r="BI95" s="170">
        <v>1991094.5736227322</v>
      </c>
      <c r="BJ95" s="170">
        <v>213557.49</v>
      </c>
      <c r="BK95" s="170">
        <v>25680.71</v>
      </c>
    </row>
    <row r="96" spans="1:63" x14ac:dyDescent="0.25">
      <c r="A96" s="169">
        <v>96</v>
      </c>
      <c r="B96" s="169">
        <v>480</v>
      </c>
      <c r="C96" s="174">
        <v>124674</v>
      </c>
      <c r="D96" s="174">
        <v>9352916</v>
      </c>
      <c r="E96" s="173" t="s">
        <v>687</v>
      </c>
      <c r="F96" s="170">
        <v>880498</v>
      </c>
      <c r="G96" s="170">
        <v>0</v>
      </c>
      <c r="H96" s="170">
        <v>0</v>
      </c>
      <c r="I96" s="170">
        <v>14000.000000000004</v>
      </c>
      <c r="J96" s="170">
        <v>0</v>
      </c>
      <c r="K96" s="170">
        <v>150.61630434782606</v>
      </c>
      <c r="L96" s="170">
        <v>0</v>
      </c>
      <c r="M96" s="170">
        <v>2245.5521739130427</v>
      </c>
      <c r="N96" s="170">
        <v>0</v>
      </c>
      <c r="O96" s="170">
        <v>0</v>
      </c>
      <c r="P96" s="170">
        <v>0</v>
      </c>
      <c r="Q96" s="170">
        <v>0</v>
      </c>
      <c r="R96" s="170">
        <v>0</v>
      </c>
      <c r="S96" s="170">
        <v>0</v>
      </c>
      <c r="T96" s="170">
        <v>0</v>
      </c>
      <c r="U96" s="170">
        <v>0</v>
      </c>
      <c r="V96" s="170">
        <v>0</v>
      </c>
      <c r="W96" s="170">
        <v>1705.9859154929577</v>
      </c>
      <c r="X96" s="170">
        <v>0</v>
      </c>
      <c r="Y96" s="170">
        <v>936.59874608150471</v>
      </c>
      <c r="Z96" s="170">
        <v>59938.536622294749</v>
      </c>
      <c r="AA96" s="170">
        <v>0</v>
      </c>
      <c r="AB96" s="170">
        <v>0</v>
      </c>
      <c r="AC96" s="170">
        <v>0</v>
      </c>
      <c r="AD96" s="170">
        <v>114000</v>
      </c>
      <c r="AE96" s="170">
        <v>0</v>
      </c>
      <c r="AF96" s="170">
        <v>0</v>
      </c>
      <c r="AG96" s="170">
        <v>0</v>
      </c>
      <c r="AH96" s="170">
        <v>17723</v>
      </c>
      <c r="AI96" s="170">
        <v>0</v>
      </c>
      <c r="AJ96" s="170">
        <v>0</v>
      </c>
      <c r="AK96" s="170">
        <v>0</v>
      </c>
      <c r="AL96" s="170">
        <v>0</v>
      </c>
      <c r="AM96" s="170">
        <v>0</v>
      </c>
      <c r="AN96" s="170">
        <v>0</v>
      </c>
      <c r="AO96" s="170">
        <v>0</v>
      </c>
      <c r="AP96" s="170">
        <v>880498</v>
      </c>
      <c r="AQ96" s="170">
        <v>78977.28976213008</v>
      </c>
      <c r="AR96" s="170">
        <v>131723</v>
      </c>
      <c r="AS96" s="170">
        <v>78134.420861425184</v>
      </c>
      <c r="AT96" s="172">
        <v>1091198.28976213</v>
      </c>
      <c r="AU96" s="170">
        <v>1091198.2897621302</v>
      </c>
      <c r="AV96" s="170">
        <v>0</v>
      </c>
      <c r="AW96" s="170">
        <v>959475.28976213001</v>
      </c>
      <c r="AX96" s="170">
        <v>2970.5117330096905</v>
      </c>
      <c r="AY96" s="170">
        <v>2940.3284016002781</v>
      </c>
      <c r="AZ96" s="171">
        <v>1.026529260914702E-2</v>
      </c>
      <c r="BA96" s="171">
        <v>-4.7552926091470197E-3</v>
      </c>
      <c r="BB96" s="170">
        <v>-4516.2253790601435</v>
      </c>
      <c r="BC96" s="172">
        <v>1086682.0643830698</v>
      </c>
      <c r="BD96" s="172">
        <v>3364.3407566039309</v>
      </c>
      <c r="BE96" s="171">
        <v>-7.858664054951614E-4</v>
      </c>
      <c r="BF96" s="170">
        <v>-9773.98</v>
      </c>
      <c r="BG96" s="170">
        <v>1076908.0843830698</v>
      </c>
      <c r="BH96" s="170">
        <v>-5368.26</v>
      </c>
      <c r="BI96" s="170">
        <v>1071539.8243830698</v>
      </c>
      <c r="BJ96" s="170">
        <v>236674.08000000042</v>
      </c>
      <c r="BK96" s="170">
        <v>26436.36</v>
      </c>
    </row>
    <row r="97" spans="1:63" x14ac:dyDescent="0.25">
      <c r="A97" s="169">
        <v>97</v>
      </c>
      <c r="B97" s="169">
        <v>327</v>
      </c>
      <c r="C97" s="174">
        <v>124675</v>
      </c>
      <c r="D97" s="174">
        <v>9352918</v>
      </c>
      <c r="E97" s="173" t="s">
        <v>686</v>
      </c>
      <c r="F97" s="170">
        <v>212628</v>
      </c>
      <c r="G97" s="170">
        <v>0</v>
      </c>
      <c r="H97" s="170">
        <v>0</v>
      </c>
      <c r="I97" s="170">
        <v>1600.0000000000007</v>
      </c>
      <c r="J97" s="170">
        <v>0</v>
      </c>
      <c r="K97" s="170">
        <v>300.2999999999995</v>
      </c>
      <c r="L97" s="170">
        <v>0</v>
      </c>
      <c r="M97" s="170">
        <v>0</v>
      </c>
      <c r="N97" s="170">
        <v>0</v>
      </c>
      <c r="O97" s="170">
        <v>0</v>
      </c>
      <c r="P97" s="170">
        <v>2921.0999999999949</v>
      </c>
      <c r="Q97" s="170">
        <v>0</v>
      </c>
      <c r="R97" s="170">
        <v>0</v>
      </c>
      <c r="S97" s="170">
        <v>0</v>
      </c>
      <c r="T97" s="170">
        <v>0</v>
      </c>
      <c r="U97" s="170">
        <v>0</v>
      </c>
      <c r="V97" s="170">
        <v>0</v>
      </c>
      <c r="W97" s="170">
        <v>0</v>
      </c>
      <c r="X97" s="170">
        <v>0</v>
      </c>
      <c r="Y97" s="170">
        <v>0</v>
      </c>
      <c r="Z97" s="170">
        <v>5368.6894736842105</v>
      </c>
      <c r="AA97" s="170">
        <v>0</v>
      </c>
      <c r="AB97" s="170">
        <v>0</v>
      </c>
      <c r="AC97" s="170">
        <v>0</v>
      </c>
      <c r="AD97" s="170">
        <v>114000</v>
      </c>
      <c r="AE97" s="170">
        <v>0</v>
      </c>
      <c r="AF97" s="170">
        <v>0</v>
      </c>
      <c r="AG97" s="170">
        <v>0</v>
      </c>
      <c r="AH97" s="170">
        <v>6645.76</v>
      </c>
      <c r="AI97" s="170">
        <v>0</v>
      </c>
      <c r="AJ97" s="170">
        <v>0</v>
      </c>
      <c r="AK97" s="170">
        <v>0</v>
      </c>
      <c r="AL97" s="170">
        <v>0</v>
      </c>
      <c r="AM97" s="170">
        <v>0</v>
      </c>
      <c r="AN97" s="170">
        <v>0</v>
      </c>
      <c r="AO97" s="170">
        <v>0</v>
      </c>
      <c r="AP97" s="170">
        <v>212628</v>
      </c>
      <c r="AQ97" s="170">
        <v>10190.089473684206</v>
      </c>
      <c r="AR97" s="170">
        <v>120645.75999999999</v>
      </c>
      <c r="AS97" s="170">
        <v>17777.189473684208</v>
      </c>
      <c r="AT97" s="172">
        <v>343463.84947368421</v>
      </c>
      <c r="AU97" s="170">
        <v>343463.84947368421</v>
      </c>
      <c r="AV97" s="170">
        <v>0</v>
      </c>
      <c r="AW97" s="170">
        <v>222818.0894736842</v>
      </c>
      <c r="AX97" s="170">
        <v>2856.6421727395409</v>
      </c>
      <c r="AY97" s="170">
        <v>2872.662212791065</v>
      </c>
      <c r="AZ97" s="171">
        <v>-5.5767225189901895E-3</v>
      </c>
      <c r="BA97" s="171">
        <v>0</v>
      </c>
      <c r="BB97" s="170">
        <v>0</v>
      </c>
      <c r="BC97" s="172">
        <v>343463.84947368421</v>
      </c>
      <c r="BD97" s="172">
        <v>4403.3826855600537</v>
      </c>
      <c r="BE97" s="171">
        <v>-7.7465299288370648E-3</v>
      </c>
      <c r="BF97" s="170">
        <v>-2360.2799999999997</v>
      </c>
      <c r="BG97" s="170">
        <v>341103.56947368418</v>
      </c>
      <c r="BH97" s="170">
        <v>-1296.3600000000001</v>
      </c>
      <c r="BI97" s="170">
        <v>339807.2094736842</v>
      </c>
      <c r="BJ97" s="170">
        <v>57958.90000000014</v>
      </c>
      <c r="BK97" s="170">
        <v>9803.76</v>
      </c>
    </row>
    <row r="98" spans="1:63" x14ac:dyDescent="0.25">
      <c r="A98" s="169">
        <v>98</v>
      </c>
      <c r="B98" s="169">
        <v>75</v>
      </c>
      <c r="C98" s="174">
        <v>124676</v>
      </c>
      <c r="D98" s="174">
        <v>9352919</v>
      </c>
      <c r="E98" s="173" t="s">
        <v>217</v>
      </c>
      <c r="F98" s="170">
        <v>656966</v>
      </c>
      <c r="G98" s="170">
        <v>0</v>
      </c>
      <c r="H98" s="170">
        <v>0</v>
      </c>
      <c r="I98" s="170">
        <v>13600.000000000015</v>
      </c>
      <c r="J98" s="170">
        <v>0</v>
      </c>
      <c r="K98" s="170">
        <v>12012.000000000011</v>
      </c>
      <c r="L98" s="170">
        <v>491.4000000000006</v>
      </c>
      <c r="M98" s="170">
        <v>3357.9000000000033</v>
      </c>
      <c r="N98" s="170">
        <v>0</v>
      </c>
      <c r="O98" s="170">
        <v>8695.0500000000102</v>
      </c>
      <c r="P98" s="170">
        <v>0</v>
      </c>
      <c r="Q98" s="170">
        <v>0</v>
      </c>
      <c r="R98" s="170">
        <v>0</v>
      </c>
      <c r="S98" s="170">
        <v>0</v>
      </c>
      <c r="T98" s="170">
        <v>0</v>
      </c>
      <c r="U98" s="170">
        <v>0</v>
      </c>
      <c r="V98" s="170">
        <v>0</v>
      </c>
      <c r="W98" s="170">
        <v>1844.3877551020407</v>
      </c>
      <c r="X98" s="170">
        <v>0</v>
      </c>
      <c r="Y98" s="170">
        <v>1897.2340425531916</v>
      </c>
      <c r="Z98" s="170">
        <v>30256.114405650311</v>
      </c>
      <c r="AA98" s="170">
        <v>0</v>
      </c>
      <c r="AB98" s="170">
        <v>0</v>
      </c>
      <c r="AC98" s="170">
        <v>0</v>
      </c>
      <c r="AD98" s="170">
        <v>114000</v>
      </c>
      <c r="AE98" s="170">
        <v>0</v>
      </c>
      <c r="AF98" s="170">
        <v>0</v>
      </c>
      <c r="AG98" s="170">
        <v>0</v>
      </c>
      <c r="AH98" s="170">
        <v>18681</v>
      </c>
      <c r="AI98" s="170">
        <v>0</v>
      </c>
      <c r="AJ98" s="170">
        <v>0</v>
      </c>
      <c r="AK98" s="170">
        <v>0</v>
      </c>
      <c r="AL98" s="170">
        <v>0</v>
      </c>
      <c r="AM98" s="170">
        <v>0</v>
      </c>
      <c r="AN98" s="170">
        <v>0</v>
      </c>
      <c r="AO98" s="170">
        <v>0</v>
      </c>
      <c r="AP98" s="170">
        <v>656966</v>
      </c>
      <c r="AQ98" s="170">
        <v>72154.086203305589</v>
      </c>
      <c r="AR98" s="170">
        <v>132681</v>
      </c>
      <c r="AS98" s="170">
        <v>59332.089405650331</v>
      </c>
      <c r="AT98" s="172">
        <v>861801.08620330563</v>
      </c>
      <c r="AU98" s="170">
        <v>861801.08620330552</v>
      </c>
      <c r="AV98" s="170">
        <v>0</v>
      </c>
      <c r="AW98" s="170">
        <v>729120.08620330563</v>
      </c>
      <c r="AX98" s="170">
        <v>3025.394548561434</v>
      </c>
      <c r="AY98" s="170">
        <v>3044.2155038293108</v>
      </c>
      <c r="AZ98" s="171">
        <v>-6.182530521969278E-3</v>
      </c>
      <c r="BA98" s="171">
        <v>0</v>
      </c>
      <c r="BB98" s="170">
        <v>0</v>
      </c>
      <c r="BC98" s="172">
        <v>861801.08620330563</v>
      </c>
      <c r="BD98" s="172">
        <v>3575.9381170261645</v>
      </c>
      <c r="BE98" s="171">
        <v>-1.4312859304362879E-2</v>
      </c>
      <c r="BF98" s="170">
        <v>-7292.66</v>
      </c>
      <c r="BG98" s="170">
        <v>854508.4262033056</v>
      </c>
      <c r="BH98" s="170">
        <v>-4005.42</v>
      </c>
      <c r="BI98" s="170">
        <v>850503.00620330556</v>
      </c>
      <c r="BJ98" s="170">
        <v>157164.02000000014</v>
      </c>
      <c r="BK98" s="170">
        <v>26006.39</v>
      </c>
    </row>
    <row r="99" spans="1:63" x14ac:dyDescent="0.25">
      <c r="A99" s="169">
        <v>99</v>
      </c>
      <c r="B99" s="169">
        <v>461</v>
      </c>
      <c r="C99" s="174">
        <v>124678</v>
      </c>
      <c r="D99" s="174">
        <v>9352921</v>
      </c>
      <c r="E99" s="173" t="s">
        <v>414</v>
      </c>
      <c r="F99" s="170">
        <v>605172</v>
      </c>
      <c r="G99" s="170">
        <v>0</v>
      </c>
      <c r="H99" s="170">
        <v>0</v>
      </c>
      <c r="I99" s="170">
        <v>4400.0000000000045</v>
      </c>
      <c r="J99" s="170">
        <v>0</v>
      </c>
      <c r="K99" s="170">
        <v>909.09000000000083</v>
      </c>
      <c r="L99" s="170">
        <v>0</v>
      </c>
      <c r="M99" s="170">
        <v>3388.4263636363539</v>
      </c>
      <c r="N99" s="170">
        <v>0</v>
      </c>
      <c r="O99" s="170">
        <v>0</v>
      </c>
      <c r="P99" s="170">
        <v>0</v>
      </c>
      <c r="Q99" s="170">
        <v>0</v>
      </c>
      <c r="R99" s="170">
        <v>0</v>
      </c>
      <c r="S99" s="170">
        <v>0</v>
      </c>
      <c r="T99" s="170">
        <v>0</v>
      </c>
      <c r="U99" s="170">
        <v>0</v>
      </c>
      <c r="V99" s="170">
        <v>0</v>
      </c>
      <c r="W99" s="170">
        <v>5459.0163934426164</v>
      </c>
      <c r="X99" s="170">
        <v>0</v>
      </c>
      <c r="Y99" s="170">
        <v>987.25961538461536</v>
      </c>
      <c r="Z99" s="170">
        <v>25199.61309438961</v>
      </c>
      <c r="AA99" s="170">
        <v>0</v>
      </c>
      <c r="AB99" s="170">
        <v>0</v>
      </c>
      <c r="AC99" s="170">
        <v>0</v>
      </c>
      <c r="AD99" s="170">
        <v>114000</v>
      </c>
      <c r="AE99" s="170">
        <v>0</v>
      </c>
      <c r="AF99" s="170">
        <v>0</v>
      </c>
      <c r="AG99" s="170">
        <v>0</v>
      </c>
      <c r="AH99" s="170">
        <v>15926.75</v>
      </c>
      <c r="AI99" s="170">
        <v>0</v>
      </c>
      <c r="AJ99" s="170">
        <v>0</v>
      </c>
      <c r="AK99" s="170">
        <v>0</v>
      </c>
      <c r="AL99" s="170">
        <v>0</v>
      </c>
      <c r="AM99" s="170">
        <v>0</v>
      </c>
      <c r="AN99" s="170">
        <v>0</v>
      </c>
      <c r="AO99" s="170">
        <v>0</v>
      </c>
      <c r="AP99" s="170">
        <v>605172</v>
      </c>
      <c r="AQ99" s="170">
        <v>40343.405466853204</v>
      </c>
      <c r="AR99" s="170">
        <v>129926.75</v>
      </c>
      <c r="AS99" s="170">
        <v>39546.171276207788</v>
      </c>
      <c r="AT99" s="172">
        <v>775442.15546685318</v>
      </c>
      <c r="AU99" s="170">
        <v>775442.15546685318</v>
      </c>
      <c r="AV99" s="170">
        <v>0</v>
      </c>
      <c r="AW99" s="170">
        <v>645515.40546685318</v>
      </c>
      <c r="AX99" s="170">
        <v>2907.7270516524918</v>
      </c>
      <c r="AY99" s="170">
        <v>2879.8698733007436</v>
      </c>
      <c r="AZ99" s="171">
        <v>9.6730684292411686E-3</v>
      </c>
      <c r="BA99" s="171">
        <v>-4.1630684292411685E-3</v>
      </c>
      <c r="BB99" s="170">
        <v>-2661.579167669162</v>
      </c>
      <c r="BC99" s="172">
        <v>772780.576299184</v>
      </c>
      <c r="BD99" s="172">
        <v>3480.9935869332612</v>
      </c>
      <c r="BE99" s="171">
        <v>-5.2447735921539174E-3</v>
      </c>
      <c r="BF99" s="170">
        <v>-6717.7199999999993</v>
      </c>
      <c r="BG99" s="170">
        <v>766062.85629918403</v>
      </c>
      <c r="BH99" s="170">
        <v>-3689.6400000000003</v>
      </c>
      <c r="BI99" s="170">
        <v>762373.21629918402</v>
      </c>
      <c r="BJ99" s="170">
        <v>98658.599999999977</v>
      </c>
      <c r="BK99" s="170">
        <v>9672.2000000000007</v>
      </c>
    </row>
    <row r="100" spans="1:63" x14ac:dyDescent="0.25">
      <c r="A100" s="169">
        <v>100</v>
      </c>
      <c r="B100" s="169">
        <v>281</v>
      </c>
      <c r="C100" s="174">
        <v>124679</v>
      </c>
      <c r="D100" s="174">
        <v>9352922</v>
      </c>
      <c r="E100" s="173" t="s">
        <v>311</v>
      </c>
      <c r="F100" s="170">
        <v>1439328</v>
      </c>
      <c r="G100" s="170">
        <v>0</v>
      </c>
      <c r="H100" s="170">
        <v>0</v>
      </c>
      <c r="I100" s="170">
        <v>30171.428571428602</v>
      </c>
      <c r="J100" s="170">
        <v>0</v>
      </c>
      <c r="K100" s="170">
        <v>2437.1544303797446</v>
      </c>
      <c r="L100" s="170">
        <v>79292.23291139245</v>
      </c>
      <c r="M100" s="170">
        <v>9618.2886075949373</v>
      </c>
      <c r="N100" s="170">
        <v>16682.126582278481</v>
      </c>
      <c r="O100" s="170">
        <v>0</v>
      </c>
      <c r="P100" s="170">
        <v>0</v>
      </c>
      <c r="Q100" s="170">
        <v>0</v>
      </c>
      <c r="R100" s="170">
        <v>0</v>
      </c>
      <c r="S100" s="170">
        <v>0</v>
      </c>
      <c r="T100" s="170">
        <v>0</v>
      </c>
      <c r="U100" s="170">
        <v>0</v>
      </c>
      <c r="V100" s="170">
        <v>0</v>
      </c>
      <c r="W100" s="170">
        <v>27818.181818181853</v>
      </c>
      <c r="X100" s="170">
        <v>0</v>
      </c>
      <c r="Y100" s="170">
        <v>2654.3478260869565</v>
      </c>
      <c r="Z100" s="170">
        <v>106387.56586886656</v>
      </c>
      <c r="AA100" s="170">
        <v>0</v>
      </c>
      <c r="AB100" s="170">
        <v>0</v>
      </c>
      <c r="AC100" s="170">
        <v>0</v>
      </c>
      <c r="AD100" s="170">
        <v>114000</v>
      </c>
      <c r="AE100" s="170">
        <v>0</v>
      </c>
      <c r="AF100" s="170">
        <v>0</v>
      </c>
      <c r="AG100" s="170">
        <v>0</v>
      </c>
      <c r="AH100" s="170">
        <v>34488</v>
      </c>
      <c r="AI100" s="170">
        <v>0</v>
      </c>
      <c r="AJ100" s="170">
        <v>0</v>
      </c>
      <c r="AK100" s="170">
        <v>0</v>
      </c>
      <c r="AL100" s="170">
        <v>0</v>
      </c>
      <c r="AM100" s="170">
        <v>0</v>
      </c>
      <c r="AN100" s="170">
        <v>0</v>
      </c>
      <c r="AO100" s="170">
        <v>0</v>
      </c>
      <c r="AP100" s="170">
        <v>1439328</v>
      </c>
      <c r="AQ100" s="170">
        <v>275061.32661620958</v>
      </c>
      <c r="AR100" s="170">
        <v>148488</v>
      </c>
      <c r="AS100" s="170">
        <v>185485.98142040364</v>
      </c>
      <c r="AT100" s="172">
        <v>1862877.3266162095</v>
      </c>
      <c r="AU100" s="170">
        <v>1862877.3266162097</v>
      </c>
      <c r="AV100" s="170">
        <v>0</v>
      </c>
      <c r="AW100" s="170">
        <v>1714389.3266162095</v>
      </c>
      <c r="AX100" s="170">
        <v>3246.9494822276693</v>
      </c>
      <c r="AY100" s="170">
        <v>3381.5181774804569</v>
      </c>
      <c r="AZ100" s="171">
        <v>-3.9795348772323831E-2</v>
      </c>
      <c r="BA100" s="171">
        <v>2.4795348772323832E-2</v>
      </c>
      <c r="BB100" s="170">
        <v>44270.647127826647</v>
      </c>
      <c r="BC100" s="172">
        <v>1907147.9737440362</v>
      </c>
      <c r="BD100" s="172">
        <v>3612.022677545523</v>
      </c>
      <c r="BE100" s="171">
        <v>-1.7521215241090071E-2</v>
      </c>
      <c r="BF100" s="170">
        <v>-15977.279999999999</v>
      </c>
      <c r="BG100" s="170">
        <v>1891170.6937440361</v>
      </c>
      <c r="BH100" s="170">
        <v>-8775.36</v>
      </c>
      <c r="BI100" s="170">
        <v>1882395.333744036</v>
      </c>
      <c r="BJ100" s="170">
        <v>456070.31999999983</v>
      </c>
      <c r="BK100" s="170">
        <v>14179.779999999997</v>
      </c>
    </row>
    <row r="101" spans="1:63" x14ac:dyDescent="0.25">
      <c r="A101" s="169">
        <v>101</v>
      </c>
      <c r="B101" s="169">
        <v>504</v>
      </c>
      <c r="C101" s="174">
        <v>124680</v>
      </c>
      <c r="D101" s="174">
        <v>9352923</v>
      </c>
      <c r="E101" s="173" t="s">
        <v>685</v>
      </c>
      <c r="F101" s="170">
        <v>793266</v>
      </c>
      <c r="G101" s="170">
        <v>0</v>
      </c>
      <c r="H101" s="170">
        <v>0</v>
      </c>
      <c r="I101" s="170">
        <v>8000.0000000000055</v>
      </c>
      <c r="J101" s="170">
        <v>0</v>
      </c>
      <c r="K101" s="170">
        <v>4504.5000000000155</v>
      </c>
      <c r="L101" s="170">
        <v>17690.400000000063</v>
      </c>
      <c r="M101" s="170">
        <v>4477.2000000000153</v>
      </c>
      <c r="N101" s="170">
        <v>0</v>
      </c>
      <c r="O101" s="170">
        <v>0</v>
      </c>
      <c r="P101" s="170">
        <v>0</v>
      </c>
      <c r="Q101" s="170">
        <v>0</v>
      </c>
      <c r="R101" s="170">
        <v>0</v>
      </c>
      <c r="S101" s="170">
        <v>0</v>
      </c>
      <c r="T101" s="170">
        <v>0</v>
      </c>
      <c r="U101" s="170">
        <v>0</v>
      </c>
      <c r="V101" s="170">
        <v>0</v>
      </c>
      <c r="W101" s="170">
        <v>0</v>
      </c>
      <c r="X101" s="170">
        <v>0</v>
      </c>
      <c r="Y101" s="170">
        <v>0</v>
      </c>
      <c r="Z101" s="170">
        <v>35934.642866145383</v>
      </c>
      <c r="AA101" s="170">
        <v>0</v>
      </c>
      <c r="AB101" s="170">
        <v>0</v>
      </c>
      <c r="AC101" s="170">
        <v>0</v>
      </c>
      <c r="AD101" s="170">
        <v>114000</v>
      </c>
      <c r="AE101" s="170">
        <v>0</v>
      </c>
      <c r="AF101" s="170">
        <v>0</v>
      </c>
      <c r="AG101" s="170">
        <v>0</v>
      </c>
      <c r="AH101" s="170">
        <v>20716.75</v>
      </c>
      <c r="AI101" s="170">
        <v>0</v>
      </c>
      <c r="AJ101" s="170">
        <v>0</v>
      </c>
      <c r="AK101" s="170">
        <v>0</v>
      </c>
      <c r="AL101" s="170">
        <v>0</v>
      </c>
      <c r="AM101" s="170">
        <v>0</v>
      </c>
      <c r="AN101" s="170">
        <v>0</v>
      </c>
      <c r="AO101" s="170">
        <v>0</v>
      </c>
      <c r="AP101" s="170">
        <v>793266</v>
      </c>
      <c r="AQ101" s="170">
        <v>70606.742866145476</v>
      </c>
      <c r="AR101" s="170">
        <v>134716.75</v>
      </c>
      <c r="AS101" s="170">
        <v>63268.492866145432</v>
      </c>
      <c r="AT101" s="172">
        <v>998589.49286614545</v>
      </c>
      <c r="AU101" s="170">
        <v>998589.49286614545</v>
      </c>
      <c r="AV101" s="170">
        <v>0</v>
      </c>
      <c r="AW101" s="170">
        <v>863872.74286614545</v>
      </c>
      <c r="AX101" s="170">
        <v>2968.6348552101217</v>
      </c>
      <c r="AY101" s="170">
        <v>2951.6078322253375</v>
      </c>
      <c r="AZ101" s="171">
        <v>5.7687280806362701E-3</v>
      </c>
      <c r="BA101" s="171">
        <v>-2.5872808063626997E-4</v>
      </c>
      <c r="BB101" s="170">
        <v>-222.22617430378915</v>
      </c>
      <c r="BC101" s="172">
        <v>998367.26669184165</v>
      </c>
      <c r="BD101" s="172">
        <v>3430.8153494565004</v>
      </c>
      <c r="BE101" s="171">
        <v>-2.9422196870848571E-3</v>
      </c>
      <c r="BF101" s="170">
        <v>-8805.66</v>
      </c>
      <c r="BG101" s="170">
        <v>989561.60669184162</v>
      </c>
      <c r="BH101" s="170">
        <v>-4836.42</v>
      </c>
      <c r="BI101" s="170">
        <v>984725.18669184158</v>
      </c>
      <c r="BJ101" s="170">
        <v>64062.199999999837</v>
      </c>
      <c r="BK101" s="170">
        <v>7333.3</v>
      </c>
    </row>
    <row r="102" spans="1:63" x14ac:dyDescent="0.25">
      <c r="A102" s="169">
        <v>102</v>
      </c>
      <c r="B102" s="169">
        <v>311</v>
      </c>
      <c r="C102" s="174">
        <v>124681</v>
      </c>
      <c r="D102" s="174">
        <v>9352924</v>
      </c>
      <c r="E102" s="173" t="s">
        <v>330</v>
      </c>
      <c r="F102" s="170">
        <v>577912</v>
      </c>
      <c r="G102" s="170">
        <v>0</v>
      </c>
      <c r="H102" s="170">
        <v>0</v>
      </c>
      <c r="I102" s="170">
        <v>1600.0000000000011</v>
      </c>
      <c r="J102" s="170">
        <v>0</v>
      </c>
      <c r="K102" s="170">
        <v>300.2999999999999</v>
      </c>
      <c r="L102" s="170">
        <v>1474.1999999999987</v>
      </c>
      <c r="M102" s="170">
        <v>0</v>
      </c>
      <c r="N102" s="170">
        <v>1164.7999999999995</v>
      </c>
      <c r="O102" s="170">
        <v>0</v>
      </c>
      <c r="P102" s="170">
        <v>0</v>
      </c>
      <c r="Q102" s="170">
        <v>0</v>
      </c>
      <c r="R102" s="170">
        <v>0</v>
      </c>
      <c r="S102" s="170">
        <v>0</v>
      </c>
      <c r="T102" s="170">
        <v>0</v>
      </c>
      <c r="U102" s="170">
        <v>0</v>
      </c>
      <c r="V102" s="170">
        <v>0</v>
      </c>
      <c r="W102" s="170">
        <v>6989.0109890109961</v>
      </c>
      <c r="X102" s="170">
        <v>0</v>
      </c>
      <c r="Y102" s="170">
        <v>0</v>
      </c>
      <c r="Z102" s="170">
        <v>23910.897582417609</v>
      </c>
      <c r="AA102" s="170">
        <v>0</v>
      </c>
      <c r="AB102" s="170">
        <v>0</v>
      </c>
      <c r="AC102" s="170">
        <v>0</v>
      </c>
      <c r="AD102" s="170">
        <v>114000</v>
      </c>
      <c r="AE102" s="170">
        <v>0</v>
      </c>
      <c r="AF102" s="170">
        <v>0</v>
      </c>
      <c r="AG102" s="170">
        <v>0</v>
      </c>
      <c r="AH102" s="170">
        <v>18920.5</v>
      </c>
      <c r="AI102" s="170">
        <v>0</v>
      </c>
      <c r="AJ102" s="170">
        <v>0</v>
      </c>
      <c r="AK102" s="170">
        <v>0</v>
      </c>
      <c r="AL102" s="170">
        <v>0</v>
      </c>
      <c r="AM102" s="170">
        <v>0</v>
      </c>
      <c r="AN102" s="170">
        <v>0</v>
      </c>
      <c r="AO102" s="170">
        <v>0</v>
      </c>
      <c r="AP102" s="170">
        <v>577912</v>
      </c>
      <c r="AQ102" s="170">
        <v>35439.208571428608</v>
      </c>
      <c r="AR102" s="170">
        <v>132920.5</v>
      </c>
      <c r="AS102" s="170">
        <v>36178.347582417613</v>
      </c>
      <c r="AT102" s="172">
        <v>746271.70857142867</v>
      </c>
      <c r="AU102" s="170">
        <v>746271.70857142867</v>
      </c>
      <c r="AV102" s="170">
        <v>0</v>
      </c>
      <c r="AW102" s="170">
        <v>613351.20857142867</v>
      </c>
      <c r="AX102" s="170">
        <v>2893.1660781671162</v>
      </c>
      <c r="AY102" s="170">
        <v>2881.1092512588721</v>
      </c>
      <c r="AZ102" s="171">
        <v>4.1847864335502159E-3</v>
      </c>
      <c r="BA102" s="171">
        <v>0</v>
      </c>
      <c r="BB102" s="170">
        <v>0</v>
      </c>
      <c r="BC102" s="172">
        <v>746271.70857142867</v>
      </c>
      <c r="BD102" s="172">
        <v>3520.149568733154</v>
      </c>
      <c r="BE102" s="171">
        <v>-1.8422363002115194E-3</v>
      </c>
      <c r="BF102" s="170">
        <v>-6415.12</v>
      </c>
      <c r="BG102" s="170">
        <v>739856.58857142867</v>
      </c>
      <c r="BH102" s="170">
        <v>-3523.44</v>
      </c>
      <c r="BI102" s="170">
        <v>736333.14857142873</v>
      </c>
      <c r="BJ102" s="170">
        <v>89912.889999999781</v>
      </c>
      <c r="BK102" s="170">
        <v>2363.4800000000014</v>
      </c>
    </row>
    <row r="103" spans="1:63" x14ac:dyDescent="0.25">
      <c r="A103" s="169">
        <v>103</v>
      </c>
      <c r="B103" s="169">
        <v>418</v>
      </c>
      <c r="C103" s="174">
        <v>124682</v>
      </c>
      <c r="D103" s="174">
        <v>9352925</v>
      </c>
      <c r="E103" s="173" t="s">
        <v>684</v>
      </c>
      <c r="F103" s="170">
        <v>1117660</v>
      </c>
      <c r="G103" s="170">
        <v>0</v>
      </c>
      <c r="H103" s="170">
        <v>0</v>
      </c>
      <c r="I103" s="170">
        <v>2399.9999999999977</v>
      </c>
      <c r="J103" s="170">
        <v>0</v>
      </c>
      <c r="K103" s="170">
        <v>600.6</v>
      </c>
      <c r="L103" s="170">
        <v>0</v>
      </c>
      <c r="M103" s="170">
        <v>1119.2999999999988</v>
      </c>
      <c r="N103" s="170">
        <v>0</v>
      </c>
      <c r="O103" s="170">
        <v>0</v>
      </c>
      <c r="P103" s="170">
        <v>0</v>
      </c>
      <c r="Q103" s="170">
        <v>0</v>
      </c>
      <c r="R103" s="170">
        <v>0</v>
      </c>
      <c r="S103" s="170">
        <v>0</v>
      </c>
      <c r="T103" s="170">
        <v>0</v>
      </c>
      <c r="U103" s="170">
        <v>0</v>
      </c>
      <c r="V103" s="170">
        <v>0</v>
      </c>
      <c r="W103" s="170">
        <v>7048.7106017191782</v>
      </c>
      <c r="X103" s="170">
        <v>0</v>
      </c>
      <c r="Y103" s="170">
        <v>0</v>
      </c>
      <c r="Z103" s="170">
        <v>58474.010348326876</v>
      </c>
      <c r="AA103" s="170">
        <v>0</v>
      </c>
      <c r="AB103" s="170">
        <v>0</v>
      </c>
      <c r="AC103" s="170">
        <v>0</v>
      </c>
      <c r="AD103" s="170">
        <v>114000</v>
      </c>
      <c r="AE103" s="170">
        <v>0</v>
      </c>
      <c r="AF103" s="170">
        <v>0</v>
      </c>
      <c r="AG103" s="170">
        <v>0</v>
      </c>
      <c r="AH103" s="170">
        <v>27303</v>
      </c>
      <c r="AI103" s="170">
        <v>0</v>
      </c>
      <c r="AJ103" s="170">
        <v>0</v>
      </c>
      <c r="AK103" s="170">
        <v>0</v>
      </c>
      <c r="AL103" s="170">
        <v>0</v>
      </c>
      <c r="AM103" s="170">
        <v>0</v>
      </c>
      <c r="AN103" s="170">
        <v>0</v>
      </c>
      <c r="AO103" s="170">
        <v>0</v>
      </c>
      <c r="AP103" s="170">
        <v>1117660</v>
      </c>
      <c r="AQ103" s="170">
        <v>69642.620950046054</v>
      </c>
      <c r="AR103" s="170">
        <v>141303</v>
      </c>
      <c r="AS103" s="170">
        <v>70531.760348326876</v>
      </c>
      <c r="AT103" s="172">
        <v>1328605.620950046</v>
      </c>
      <c r="AU103" s="170">
        <v>1328605.620950046</v>
      </c>
      <c r="AV103" s="170">
        <v>0</v>
      </c>
      <c r="AW103" s="170">
        <v>1187302.620950046</v>
      </c>
      <c r="AX103" s="170">
        <v>2895.860051097673</v>
      </c>
      <c r="AY103" s="170">
        <v>2901.7670725250559</v>
      </c>
      <c r="AZ103" s="171">
        <v>-2.0356635387149633E-3</v>
      </c>
      <c r="BA103" s="171">
        <v>0</v>
      </c>
      <c r="BB103" s="170">
        <v>0</v>
      </c>
      <c r="BC103" s="172">
        <v>1328605.620950046</v>
      </c>
      <c r="BD103" s="172">
        <v>3240.5015145123075</v>
      </c>
      <c r="BE103" s="171">
        <v>-1.1973423352668489E-2</v>
      </c>
      <c r="BF103" s="170">
        <v>-12406.599999999999</v>
      </c>
      <c r="BG103" s="170">
        <v>1316199.0209500459</v>
      </c>
      <c r="BH103" s="170">
        <v>-6814.2000000000007</v>
      </c>
      <c r="BI103" s="170">
        <v>1309384.8209500459</v>
      </c>
      <c r="BJ103" s="170">
        <v>97163.95999999973</v>
      </c>
      <c r="BK103" s="170">
        <v>1182</v>
      </c>
    </row>
    <row r="104" spans="1:63" x14ac:dyDescent="0.25">
      <c r="A104" s="169">
        <v>104</v>
      </c>
      <c r="B104" s="169">
        <v>341</v>
      </c>
      <c r="C104" s="174">
        <v>124685</v>
      </c>
      <c r="D104" s="174">
        <v>9352928</v>
      </c>
      <c r="E104" s="173" t="s">
        <v>349</v>
      </c>
      <c r="F104" s="170">
        <v>294408</v>
      </c>
      <c r="G104" s="170">
        <v>0</v>
      </c>
      <c r="H104" s="170">
        <v>0</v>
      </c>
      <c r="I104" s="170">
        <v>1200.0000000000011</v>
      </c>
      <c r="J104" s="170">
        <v>0</v>
      </c>
      <c r="K104" s="170">
        <v>0</v>
      </c>
      <c r="L104" s="170">
        <v>0</v>
      </c>
      <c r="M104" s="170">
        <v>0</v>
      </c>
      <c r="N104" s="170">
        <v>0</v>
      </c>
      <c r="O104" s="170">
        <v>0</v>
      </c>
      <c r="P104" s="170">
        <v>0</v>
      </c>
      <c r="Q104" s="170">
        <v>0</v>
      </c>
      <c r="R104" s="170">
        <v>0</v>
      </c>
      <c r="S104" s="170">
        <v>0</v>
      </c>
      <c r="T104" s="170">
        <v>0</v>
      </c>
      <c r="U104" s="170">
        <v>0</v>
      </c>
      <c r="V104" s="170">
        <v>0</v>
      </c>
      <c r="W104" s="170">
        <v>3767.441860465121</v>
      </c>
      <c r="X104" s="170">
        <v>0</v>
      </c>
      <c r="Y104" s="170">
        <v>0</v>
      </c>
      <c r="Z104" s="170">
        <v>17896.217142857142</v>
      </c>
      <c r="AA104" s="170">
        <v>0</v>
      </c>
      <c r="AB104" s="170">
        <v>0</v>
      </c>
      <c r="AC104" s="170">
        <v>0</v>
      </c>
      <c r="AD104" s="170">
        <v>114000</v>
      </c>
      <c r="AE104" s="170">
        <v>27903.871829105465</v>
      </c>
      <c r="AF104" s="170">
        <v>0</v>
      </c>
      <c r="AG104" s="170">
        <v>0</v>
      </c>
      <c r="AH104" s="170">
        <v>8861.5</v>
      </c>
      <c r="AI104" s="170">
        <v>0</v>
      </c>
      <c r="AJ104" s="170">
        <v>0</v>
      </c>
      <c r="AK104" s="170">
        <v>0</v>
      </c>
      <c r="AL104" s="170">
        <v>46400</v>
      </c>
      <c r="AM104" s="170">
        <v>0</v>
      </c>
      <c r="AN104" s="170">
        <v>0</v>
      </c>
      <c r="AO104" s="170">
        <v>0</v>
      </c>
      <c r="AP104" s="170">
        <v>294408</v>
      </c>
      <c r="AQ104" s="170">
        <v>22863.659003322264</v>
      </c>
      <c r="AR104" s="170">
        <v>197165.37182910545</v>
      </c>
      <c r="AS104" s="170">
        <v>28494.017142857141</v>
      </c>
      <c r="AT104" s="172">
        <v>514437.03083242767</v>
      </c>
      <c r="AU104" s="170">
        <v>514437.03083242767</v>
      </c>
      <c r="AV104" s="170">
        <v>0</v>
      </c>
      <c r="AW104" s="170">
        <v>363671.65900332225</v>
      </c>
      <c r="AX104" s="170">
        <v>3367.3301759566875</v>
      </c>
      <c r="AY104" s="170">
        <v>3341.6960994808742</v>
      </c>
      <c r="AZ104" s="171">
        <v>7.6709777647930187E-3</v>
      </c>
      <c r="BA104" s="171">
        <v>-2.1609777647930185E-3</v>
      </c>
      <c r="BB104" s="170">
        <v>-779.90374450876266</v>
      </c>
      <c r="BC104" s="172">
        <v>513657.12708791893</v>
      </c>
      <c r="BD104" s="172">
        <v>4756.0845100733231</v>
      </c>
      <c r="BE104" s="171">
        <v>1.7730715587453316E-2</v>
      </c>
      <c r="BF104" s="170">
        <v>-3268.08</v>
      </c>
      <c r="BG104" s="170">
        <v>510389.04708791891</v>
      </c>
      <c r="BH104" s="170">
        <v>-1794.96</v>
      </c>
      <c r="BI104" s="170">
        <v>508594.08708791889</v>
      </c>
      <c r="BJ104" s="170">
        <v>206117.38000000006</v>
      </c>
      <c r="BK104" s="170">
        <v>4240.8999999999996</v>
      </c>
    </row>
    <row r="105" spans="1:63" x14ac:dyDescent="0.25">
      <c r="A105" s="169">
        <v>105</v>
      </c>
      <c r="B105" s="169">
        <v>307</v>
      </c>
      <c r="C105" s="174">
        <v>131962</v>
      </c>
      <c r="D105" s="174">
        <v>9352929</v>
      </c>
      <c r="E105" s="173" t="s">
        <v>683</v>
      </c>
      <c r="F105" s="170">
        <v>1150372</v>
      </c>
      <c r="G105" s="170">
        <v>0</v>
      </c>
      <c r="H105" s="170">
        <v>0</v>
      </c>
      <c r="I105" s="170">
        <v>3600.0000000000036</v>
      </c>
      <c r="J105" s="170">
        <v>0</v>
      </c>
      <c r="K105" s="170">
        <v>300.3000000000003</v>
      </c>
      <c r="L105" s="170">
        <v>491.40000000000049</v>
      </c>
      <c r="M105" s="170">
        <v>0</v>
      </c>
      <c r="N105" s="170">
        <v>0</v>
      </c>
      <c r="O105" s="170">
        <v>0</v>
      </c>
      <c r="P105" s="170">
        <v>0</v>
      </c>
      <c r="Q105" s="170">
        <v>0</v>
      </c>
      <c r="R105" s="170">
        <v>0</v>
      </c>
      <c r="S105" s="170">
        <v>0</v>
      </c>
      <c r="T105" s="170">
        <v>0</v>
      </c>
      <c r="U105" s="170">
        <v>0</v>
      </c>
      <c r="V105" s="170">
        <v>0</v>
      </c>
      <c r="W105" s="170">
        <v>6994.4751381215601</v>
      </c>
      <c r="X105" s="170">
        <v>0</v>
      </c>
      <c r="Y105" s="170">
        <v>933.85167464114841</v>
      </c>
      <c r="Z105" s="170">
        <v>58958.277189226501</v>
      </c>
      <c r="AA105" s="170">
        <v>0</v>
      </c>
      <c r="AB105" s="170">
        <v>0</v>
      </c>
      <c r="AC105" s="170">
        <v>0</v>
      </c>
      <c r="AD105" s="170">
        <v>114000</v>
      </c>
      <c r="AE105" s="170">
        <v>0</v>
      </c>
      <c r="AF105" s="170">
        <v>0</v>
      </c>
      <c r="AG105" s="170">
        <v>0</v>
      </c>
      <c r="AH105" s="170">
        <v>45026</v>
      </c>
      <c r="AI105" s="170">
        <v>0</v>
      </c>
      <c r="AJ105" s="170">
        <v>0</v>
      </c>
      <c r="AK105" s="170">
        <v>0</v>
      </c>
      <c r="AL105" s="170">
        <v>0</v>
      </c>
      <c r="AM105" s="170">
        <v>0</v>
      </c>
      <c r="AN105" s="170">
        <v>0</v>
      </c>
      <c r="AO105" s="170">
        <v>0</v>
      </c>
      <c r="AP105" s="170">
        <v>1150372</v>
      </c>
      <c r="AQ105" s="170">
        <v>71278.304001989221</v>
      </c>
      <c r="AR105" s="170">
        <v>159026</v>
      </c>
      <c r="AS105" s="170">
        <v>71151.92718922651</v>
      </c>
      <c r="AT105" s="172">
        <v>1380676.3040019893</v>
      </c>
      <c r="AU105" s="170">
        <v>1380676.3040019893</v>
      </c>
      <c r="AV105" s="170">
        <v>0</v>
      </c>
      <c r="AW105" s="170">
        <v>1221650.3040019893</v>
      </c>
      <c r="AX105" s="170">
        <v>2894.9059336540031</v>
      </c>
      <c r="AY105" s="170">
        <v>2884.3122578874209</v>
      </c>
      <c r="AZ105" s="171">
        <v>3.6728602243438942E-3</v>
      </c>
      <c r="BA105" s="171">
        <v>0</v>
      </c>
      <c r="BB105" s="170">
        <v>0</v>
      </c>
      <c r="BC105" s="172">
        <v>1380676.3040019893</v>
      </c>
      <c r="BD105" s="172">
        <v>3271.7447962132446</v>
      </c>
      <c r="BE105" s="171">
        <v>-3.7384501515632662E-3</v>
      </c>
      <c r="BF105" s="170">
        <v>-12769.72</v>
      </c>
      <c r="BG105" s="170">
        <v>1367906.5840019893</v>
      </c>
      <c r="BH105" s="170">
        <v>-7013.64</v>
      </c>
      <c r="BI105" s="170">
        <v>1360892.9440019894</v>
      </c>
      <c r="BJ105" s="170">
        <v>19401.209999999264</v>
      </c>
      <c r="BK105" s="170">
        <v>3789.3799999999992</v>
      </c>
    </row>
    <row r="106" spans="1:63" x14ac:dyDescent="0.25">
      <c r="A106" s="169">
        <v>106</v>
      </c>
      <c r="B106" s="169">
        <v>274</v>
      </c>
      <c r="C106" s="174">
        <v>132836</v>
      </c>
      <c r="D106" s="174">
        <v>9352930</v>
      </c>
      <c r="E106" s="173" t="s">
        <v>308</v>
      </c>
      <c r="F106" s="170">
        <v>1011346</v>
      </c>
      <c r="G106" s="170">
        <v>0</v>
      </c>
      <c r="H106" s="170">
        <v>0</v>
      </c>
      <c r="I106" s="170">
        <v>45599.999999999993</v>
      </c>
      <c r="J106" s="170">
        <v>0</v>
      </c>
      <c r="K106" s="170">
        <v>1051.0500000000006</v>
      </c>
      <c r="L106" s="170">
        <v>6879.6000000000049</v>
      </c>
      <c r="M106" s="170">
        <v>109691.39999999983</v>
      </c>
      <c r="N106" s="170">
        <v>242278.40000000008</v>
      </c>
      <c r="O106" s="170">
        <v>11179.349999999997</v>
      </c>
      <c r="P106" s="170">
        <v>0</v>
      </c>
      <c r="Q106" s="170">
        <v>0</v>
      </c>
      <c r="R106" s="170">
        <v>0</v>
      </c>
      <c r="S106" s="170">
        <v>0</v>
      </c>
      <c r="T106" s="170">
        <v>0</v>
      </c>
      <c r="U106" s="170">
        <v>0</v>
      </c>
      <c r="V106" s="170">
        <v>0</v>
      </c>
      <c r="W106" s="170">
        <v>32105.769230769234</v>
      </c>
      <c r="X106" s="170">
        <v>0</v>
      </c>
      <c r="Y106" s="170">
        <v>1933.3802816901411</v>
      </c>
      <c r="Z106" s="170">
        <v>119280.42681557912</v>
      </c>
      <c r="AA106" s="170">
        <v>0</v>
      </c>
      <c r="AB106" s="170">
        <v>0</v>
      </c>
      <c r="AC106" s="170">
        <v>0</v>
      </c>
      <c r="AD106" s="170">
        <v>114000</v>
      </c>
      <c r="AE106" s="170">
        <v>0</v>
      </c>
      <c r="AF106" s="170">
        <v>0</v>
      </c>
      <c r="AG106" s="170">
        <v>0</v>
      </c>
      <c r="AH106" s="170">
        <v>34967</v>
      </c>
      <c r="AI106" s="170">
        <v>0</v>
      </c>
      <c r="AJ106" s="170">
        <v>0</v>
      </c>
      <c r="AK106" s="170">
        <v>0</v>
      </c>
      <c r="AL106" s="170">
        <v>0</v>
      </c>
      <c r="AM106" s="170">
        <v>0</v>
      </c>
      <c r="AN106" s="170">
        <v>0</v>
      </c>
      <c r="AO106" s="170">
        <v>0</v>
      </c>
      <c r="AP106" s="170">
        <v>1011346</v>
      </c>
      <c r="AQ106" s="170">
        <v>569999.37632803852</v>
      </c>
      <c r="AR106" s="170">
        <v>148967</v>
      </c>
      <c r="AS106" s="170">
        <v>337618.12681557907</v>
      </c>
      <c r="AT106" s="172">
        <v>1730312.3763280385</v>
      </c>
      <c r="AU106" s="170">
        <v>1730312.376328039</v>
      </c>
      <c r="AV106" s="170">
        <v>0</v>
      </c>
      <c r="AW106" s="170">
        <v>1581345.3763280385</v>
      </c>
      <c r="AX106" s="170">
        <v>4262.3864591052252</v>
      </c>
      <c r="AY106" s="170">
        <v>4322.0712407301198</v>
      </c>
      <c r="AZ106" s="171">
        <v>-1.3809300749705411E-2</v>
      </c>
      <c r="BA106" s="171">
        <v>0</v>
      </c>
      <c r="BB106" s="170">
        <v>0</v>
      </c>
      <c r="BC106" s="172">
        <v>1730312.3763280385</v>
      </c>
      <c r="BD106" s="172">
        <v>4663.9147609920174</v>
      </c>
      <c r="BE106" s="171">
        <v>-2.5687215832139398E-2</v>
      </c>
      <c r="BF106" s="170">
        <v>-11226.46</v>
      </c>
      <c r="BG106" s="170">
        <v>1719085.9163280386</v>
      </c>
      <c r="BH106" s="170">
        <v>-6166.02</v>
      </c>
      <c r="BI106" s="170">
        <v>1712919.8963280385</v>
      </c>
      <c r="BJ106" s="170">
        <v>81455.910000000848</v>
      </c>
      <c r="BK106" s="170">
        <v>2020.3900000000012</v>
      </c>
    </row>
    <row r="107" spans="1:63" x14ac:dyDescent="0.25">
      <c r="A107" s="169">
        <v>107</v>
      </c>
      <c r="B107" s="169">
        <v>238</v>
      </c>
      <c r="C107" s="174">
        <v>133605</v>
      </c>
      <c r="D107" s="174">
        <v>9352931</v>
      </c>
      <c r="E107" s="173" t="s">
        <v>682</v>
      </c>
      <c r="F107" s="170">
        <v>278052</v>
      </c>
      <c r="G107" s="170">
        <v>0</v>
      </c>
      <c r="H107" s="170">
        <v>0</v>
      </c>
      <c r="I107" s="170">
        <v>1600</v>
      </c>
      <c r="J107" s="170">
        <v>0</v>
      </c>
      <c r="K107" s="170">
        <v>900.89999999999986</v>
      </c>
      <c r="L107" s="170">
        <v>0</v>
      </c>
      <c r="M107" s="170">
        <v>0</v>
      </c>
      <c r="N107" s="170">
        <v>0</v>
      </c>
      <c r="O107" s="170">
        <v>1242.1500000000001</v>
      </c>
      <c r="P107" s="170">
        <v>0</v>
      </c>
      <c r="Q107" s="170">
        <v>0</v>
      </c>
      <c r="R107" s="170">
        <v>0</v>
      </c>
      <c r="S107" s="170">
        <v>0</v>
      </c>
      <c r="T107" s="170">
        <v>0</v>
      </c>
      <c r="U107" s="170">
        <v>0</v>
      </c>
      <c r="V107" s="170">
        <v>0</v>
      </c>
      <c r="W107" s="170">
        <v>1719.1011235955091</v>
      </c>
      <c r="X107" s="170">
        <v>0</v>
      </c>
      <c r="Y107" s="170">
        <v>0</v>
      </c>
      <c r="Z107" s="170">
        <v>24582.658083973991</v>
      </c>
      <c r="AA107" s="170">
        <v>0</v>
      </c>
      <c r="AB107" s="170">
        <v>0</v>
      </c>
      <c r="AC107" s="170">
        <v>0</v>
      </c>
      <c r="AD107" s="170">
        <v>114000</v>
      </c>
      <c r="AE107" s="170">
        <v>0</v>
      </c>
      <c r="AF107" s="170">
        <v>0</v>
      </c>
      <c r="AG107" s="170">
        <v>0</v>
      </c>
      <c r="AH107" s="170">
        <v>17124.25</v>
      </c>
      <c r="AI107" s="170">
        <v>0</v>
      </c>
      <c r="AJ107" s="170">
        <v>0</v>
      </c>
      <c r="AK107" s="170">
        <v>0</v>
      </c>
      <c r="AL107" s="170">
        <v>0</v>
      </c>
      <c r="AM107" s="170">
        <v>0</v>
      </c>
      <c r="AN107" s="170">
        <v>0</v>
      </c>
      <c r="AO107" s="170">
        <v>0</v>
      </c>
      <c r="AP107" s="170">
        <v>278052</v>
      </c>
      <c r="AQ107" s="170">
        <v>30044.809207569499</v>
      </c>
      <c r="AR107" s="170">
        <v>131124.25</v>
      </c>
      <c r="AS107" s="170">
        <v>36451.983083973988</v>
      </c>
      <c r="AT107" s="172">
        <v>439221.05920756952</v>
      </c>
      <c r="AU107" s="170">
        <v>439221.05920756952</v>
      </c>
      <c r="AV107" s="170">
        <v>0</v>
      </c>
      <c r="AW107" s="170">
        <v>308096.80920756952</v>
      </c>
      <c r="AX107" s="170">
        <v>3020.5569530153875</v>
      </c>
      <c r="AY107" s="170">
        <v>3184.7735611924109</v>
      </c>
      <c r="AZ107" s="171">
        <v>-5.1563040518189614E-2</v>
      </c>
      <c r="BA107" s="171">
        <v>3.6563040518189614E-2</v>
      </c>
      <c r="BB107" s="170">
        <v>11877.39048543199</v>
      </c>
      <c r="BC107" s="172">
        <v>451098.44969300152</v>
      </c>
      <c r="BD107" s="172">
        <v>4422.5338205196231</v>
      </c>
      <c r="BE107" s="171">
        <v>-2.3721956672517752E-3</v>
      </c>
      <c r="BF107" s="170">
        <v>-3086.52</v>
      </c>
      <c r="BG107" s="170">
        <v>448011.9296930015</v>
      </c>
      <c r="BH107" s="170">
        <v>-1695.24</v>
      </c>
      <c r="BI107" s="170">
        <v>446316.68969300151</v>
      </c>
      <c r="BJ107" s="170">
        <v>82236.790000000037</v>
      </c>
      <c r="BK107" s="170">
        <v>7894.65</v>
      </c>
    </row>
    <row r="108" spans="1:63" x14ac:dyDescent="0.25">
      <c r="A108" s="169">
        <v>108</v>
      </c>
      <c r="B108" s="169">
        <v>400</v>
      </c>
      <c r="C108" s="174">
        <v>124686</v>
      </c>
      <c r="D108" s="174">
        <v>9353000</v>
      </c>
      <c r="E108" s="173" t="s">
        <v>681</v>
      </c>
      <c r="F108" s="170">
        <v>501584</v>
      </c>
      <c r="G108" s="170">
        <v>0</v>
      </c>
      <c r="H108" s="170">
        <v>0</v>
      </c>
      <c r="I108" s="170">
        <v>3999.9999999999986</v>
      </c>
      <c r="J108" s="170">
        <v>0</v>
      </c>
      <c r="K108" s="170">
        <v>3303.2999999999906</v>
      </c>
      <c r="L108" s="170">
        <v>4422.6000000000031</v>
      </c>
      <c r="M108" s="170">
        <v>35817.60000000002</v>
      </c>
      <c r="N108" s="170">
        <v>2329.599999999999</v>
      </c>
      <c r="O108" s="170">
        <v>0</v>
      </c>
      <c r="P108" s="170">
        <v>0</v>
      </c>
      <c r="Q108" s="170">
        <v>0</v>
      </c>
      <c r="R108" s="170">
        <v>0</v>
      </c>
      <c r="S108" s="170">
        <v>0</v>
      </c>
      <c r="T108" s="170">
        <v>0</v>
      </c>
      <c r="U108" s="170">
        <v>0</v>
      </c>
      <c r="V108" s="170">
        <v>0</v>
      </c>
      <c r="W108" s="170">
        <v>0</v>
      </c>
      <c r="X108" s="170">
        <v>0</v>
      </c>
      <c r="Y108" s="170">
        <v>0</v>
      </c>
      <c r="Z108" s="170">
        <v>37373.225506184557</v>
      </c>
      <c r="AA108" s="170">
        <v>0</v>
      </c>
      <c r="AB108" s="170">
        <v>0</v>
      </c>
      <c r="AC108" s="170">
        <v>0</v>
      </c>
      <c r="AD108" s="170">
        <v>114000</v>
      </c>
      <c r="AE108" s="170">
        <v>0</v>
      </c>
      <c r="AF108" s="170">
        <v>0</v>
      </c>
      <c r="AG108" s="170">
        <v>0</v>
      </c>
      <c r="AH108" s="170">
        <v>11017</v>
      </c>
      <c r="AI108" s="170">
        <v>0</v>
      </c>
      <c r="AJ108" s="170">
        <v>0</v>
      </c>
      <c r="AK108" s="170">
        <v>0</v>
      </c>
      <c r="AL108" s="170">
        <v>0</v>
      </c>
      <c r="AM108" s="170">
        <v>0</v>
      </c>
      <c r="AN108" s="170">
        <v>0</v>
      </c>
      <c r="AO108" s="170">
        <v>0</v>
      </c>
      <c r="AP108" s="170">
        <v>501584</v>
      </c>
      <c r="AQ108" s="170">
        <v>87246.32550618457</v>
      </c>
      <c r="AR108" s="170">
        <v>125017</v>
      </c>
      <c r="AS108" s="170">
        <v>72307.57550618457</v>
      </c>
      <c r="AT108" s="172">
        <v>713847.3255061846</v>
      </c>
      <c r="AU108" s="170">
        <v>713847.32550618448</v>
      </c>
      <c r="AV108" s="170">
        <v>0</v>
      </c>
      <c r="AW108" s="170">
        <v>588830.3255061846</v>
      </c>
      <c r="AX108" s="170">
        <v>3200.1648125336119</v>
      </c>
      <c r="AY108" s="170">
        <v>3162.0313604027619</v>
      </c>
      <c r="AZ108" s="171">
        <v>1.205979567703994E-2</v>
      </c>
      <c r="BA108" s="171">
        <v>-6.5497956770399395E-3</v>
      </c>
      <c r="BB108" s="170">
        <v>-3810.7613176456543</v>
      </c>
      <c r="BC108" s="172">
        <v>710036.56418853893</v>
      </c>
      <c r="BD108" s="172">
        <v>3858.8943705898855</v>
      </c>
      <c r="BE108" s="171">
        <v>-5.2973743024897768E-3</v>
      </c>
      <c r="BF108" s="170">
        <v>-5567.8399999999992</v>
      </c>
      <c r="BG108" s="170">
        <v>704468.72418853897</v>
      </c>
      <c r="BH108" s="170">
        <v>-3058.0800000000004</v>
      </c>
      <c r="BI108" s="170">
        <v>701410.64418853901</v>
      </c>
      <c r="BJ108" s="170">
        <v>3081.1999999999534</v>
      </c>
      <c r="BK108" s="170">
        <v>-1976.92</v>
      </c>
    </row>
    <row r="109" spans="1:63" x14ac:dyDescent="0.25">
      <c r="A109" s="169">
        <v>109</v>
      </c>
      <c r="B109" s="169">
        <v>405</v>
      </c>
      <c r="C109" s="174">
        <v>124688</v>
      </c>
      <c r="D109" s="174">
        <v>9353003</v>
      </c>
      <c r="E109" s="173" t="s">
        <v>680</v>
      </c>
      <c r="F109" s="170">
        <v>419804</v>
      </c>
      <c r="G109" s="170">
        <v>0</v>
      </c>
      <c r="H109" s="170">
        <v>0</v>
      </c>
      <c r="I109" s="170">
        <v>6400.0000000000073</v>
      </c>
      <c r="J109" s="170">
        <v>0</v>
      </c>
      <c r="K109" s="170">
        <v>1051.0500000000009</v>
      </c>
      <c r="L109" s="170">
        <v>3439.8000000000034</v>
      </c>
      <c r="M109" s="170">
        <v>7835.1000000000067</v>
      </c>
      <c r="N109" s="170">
        <v>0</v>
      </c>
      <c r="O109" s="170">
        <v>2484.3000000000029</v>
      </c>
      <c r="P109" s="170">
        <v>0</v>
      </c>
      <c r="Q109" s="170">
        <v>0</v>
      </c>
      <c r="R109" s="170">
        <v>0</v>
      </c>
      <c r="S109" s="170">
        <v>0</v>
      </c>
      <c r="T109" s="170">
        <v>0</v>
      </c>
      <c r="U109" s="170">
        <v>0</v>
      </c>
      <c r="V109" s="170">
        <v>0</v>
      </c>
      <c r="W109" s="170">
        <v>3397.0588235294172</v>
      </c>
      <c r="X109" s="170">
        <v>0</v>
      </c>
      <c r="Y109" s="170">
        <v>1899.3333333333337</v>
      </c>
      <c r="Z109" s="170">
        <v>15373.187499999995</v>
      </c>
      <c r="AA109" s="170">
        <v>0</v>
      </c>
      <c r="AB109" s="170">
        <v>0</v>
      </c>
      <c r="AC109" s="170">
        <v>0</v>
      </c>
      <c r="AD109" s="170">
        <v>114000</v>
      </c>
      <c r="AE109" s="170">
        <v>0</v>
      </c>
      <c r="AF109" s="170">
        <v>0</v>
      </c>
      <c r="AG109" s="170">
        <v>0</v>
      </c>
      <c r="AH109" s="170">
        <v>6740.5</v>
      </c>
      <c r="AI109" s="170">
        <v>0</v>
      </c>
      <c r="AJ109" s="170">
        <v>0</v>
      </c>
      <c r="AK109" s="170">
        <v>0</v>
      </c>
      <c r="AL109" s="170">
        <v>0</v>
      </c>
      <c r="AM109" s="170">
        <v>0</v>
      </c>
      <c r="AN109" s="170">
        <v>0</v>
      </c>
      <c r="AO109" s="170">
        <v>0</v>
      </c>
      <c r="AP109" s="170">
        <v>419804</v>
      </c>
      <c r="AQ109" s="170">
        <v>41879.829656862763</v>
      </c>
      <c r="AR109" s="170">
        <v>120740.5</v>
      </c>
      <c r="AS109" s="170">
        <v>35976.112500000003</v>
      </c>
      <c r="AT109" s="172">
        <v>582424.32965686277</v>
      </c>
      <c r="AU109" s="170">
        <v>582424.32965686277</v>
      </c>
      <c r="AV109" s="170">
        <v>0</v>
      </c>
      <c r="AW109" s="170">
        <v>461683.82965686277</v>
      </c>
      <c r="AX109" s="170">
        <v>2997.9469458237841</v>
      </c>
      <c r="AY109" s="170">
        <v>3057.7548194000783</v>
      </c>
      <c r="AZ109" s="171">
        <v>-1.9559407836377267E-2</v>
      </c>
      <c r="BA109" s="171">
        <v>4.5594078363772675E-3</v>
      </c>
      <c r="BB109" s="170">
        <v>2146.9988979351333</v>
      </c>
      <c r="BC109" s="172">
        <v>584571.32855479792</v>
      </c>
      <c r="BD109" s="172">
        <v>3795.9177178882983</v>
      </c>
      <c r="BE109" s="171">
        <v>-2.8761414841648736E-2</v>
      </c>
      <c r="BF109" s="170">
        <v>-4660.04</v>
      </c>
      <c r="BG109" s="170">
        <v>579911.28855479788</v>
      </c>
      <c r="BH109" s="170">
        <v>-2559.48</v>
      </c>
      <c r="BI109" s="170">
        <v>577351.8085547979</v>
      </c>
      <c r="BJ109" s="170">
        <v>145465.89000000036</v>
      </c>
      <c r="BK109" s="170">
        <v>5362.7099999999991</v>
      </c>
    </row>
    <row r="110" spans="1:63" x14ac:dyDescent="0.25">
      <c r="A110" s="169">
        <v>110</v>
      </c>
      <c r="B110" s="169">
        <v>406</v>
      </c>
      <c r="C110" s="174">
        <v>124689</v>
      </c>
      <c r="D110" s="174">
        <v>9353004</v>
      </c>
      <c r="E110" s="173" t="s">
        <v>679</v>
      </c>
      <c r="F110" s="170">
        <v>231710</v>
      </c>
      <c r="G110" s="170">
        <v>0</v>
      </c>
      <c r="H110" s="170">
        <v>0</v>
      </c>
      <c r="I110" s="170">
        <v>2800.0000000000005</v>
      </c>
      <c r="J110" s="170">
        <v>0</v>
      </c>
      <c r="K110" s="170">
        <v>0</v>
      </c>
      <c r="L110" s="170">
        <v>0</v>
      </c>
      <c r="M110" s="170">
        <v>0</v>
      </c>
      <c r="N110" s="170">
        <v>0</v>
      </c>
      <c r="O110" s="170">
        <v>0</v>
      </c>
      <c r="P110" s="170">
        <v>0</v>
      </c>
      <c r="Q110" s="170">
        <v>0</v>
      </c>
      <c r="R110" s="170">
        <v>0</v>
      </c>
      <c r="S110" s="170">
        <v>0</v>
      </c>
      <c r="T110" s="170">
        <v>0</v>
      </c>
      <c r="U110" s="170">
        <v>0</v>
      </c>
      <c r="V110" s="170">
        <v>0</v>
      </c>
      <c r="W110" s="170">
        <v>0</v>
      </c>
      <c r="X110" s="170">
        <v>0</v>
      </c>
      <c r="Y110" s="170">
        <v>0</v>
      </c>
      <c r="Z110" s="170">
        <v>15538.715774410766</v>
      </c>
      <c r="AA110" s="170">
        <v>0</v>
      </c>
      <c r="AB110" s="170">
        <v>0</v>
      </c>
      <c r="AC110" s="170">
        <v>0</v>
      </c>
      <c r="AD110" s="170">
        <v>114000</v>
      </c>
      <c r="AE110" s="170">
        <v>0</v>
      </c>
      <c r="AF110" s="170">
        <v>0</v>
      </c>
      <c r="AG110" s="170">
        <v>0</v>
      </c>
      <c r="AH110" s="170">
        <v>6762.35</v>
      </c>
      <c r="AI110" s="170">
        <v>0</v>
      </c>
      <c r="AJ110" s="170">
        <v>0</v>
      </c>
      <c r="AK110" s="170">
        <v>0</v>
      </c>
      <c r="AL110" s="170">
        <v>0</v>
      </c>
      <c r="AM110" s="170">
        <v>0</v>
      </c>
      <c r="AN110" s="170">
        <v>0</v>
      </c>
      <c r="AO110" s="170">
        <v>0</v>
      </c>
      <c r="AP110" s="170">
        <v>231710</v>
      </c>
      <c r="AQ110" s="170">
        <v>18338.715774410768</v>
      </c>
      <c r="AR110" s="170">
        <v>120762.35</v>
      </c>
      <c r="AS110" s="170">
        <v>26936.515774410767</v>
      </c>
      <c r="AT110" s="172">
        <v>370811.06577441073</v>
      </c>
      <c r="AU110" s="170">
        <v>370811.06577441073</v>
      </c>
      <c r="AV110" s="170">
        <v>0</v>
      </c>
      <c r="AW110" s="170">
        <v>250048.71577441072</v>
      </c>
      <c r="AX110" s="170">
        <v>2941.7495973460086</v>
      </c>
      <c r="AY110" s="170">
        <v>2935.5272440179037</v>
      </c>
      <c r="AZ110" s="171">
        <v>2.1196714630344351E-3</v>
      </c>
      <c r="BA110" s="171">
        <v>0</v>
      </c>
      <c r="BB110" s="170">
        <v>0</v>
      </c>
      <c r="BC110" s="172">
        <v>370811.06577441073</v>
      </c>
      <c r="BD110" s="172">
        <v>4362.4831267577729</v>
      </c>
      <c r="BE110" s="171">
        <v>-1.0560325548940486E-2</v>
      </c>
      <c r="BF110" s="170">
        <v>-2572.1</v>
      </c>
      <c r="BG110" s="170">
        <v>368238.96577441075</v>
      </c>
      <c r="BH110" s="170">
        <v>-1412.7</v>
      </c>
      <c r="BI110" s="170">
        <v>366826.26577441074</v>
      </c>
      <c r="BJ110" s="170">
        <v>56270.280000000144</v>
      </c>
      <c r="BK110" s="170">
        <v>1334.2600000000002</v>
      </c>
    </row>
    <row r="111" spans="1:63" x14ac:dyDescent="0.25">
      <c r="A111" s="169">
        <v>111</v>
      </c>
      <c r="B111" s="169">
        <v>407</v>
      </c>
      <c r="C111" s="174">
        <v>124690</v>
      </c>
      <c r="D111" s="174">
        <v>9353005</v>
      </c>
      <c r="E111" s="173" t="s">
        <v>678</v>
      </c>
      <c r="F111" s="170">
        <v>400722</v>
      </c>
      <c r="G111" s="170">
        <v>0</v>
      </c>
      <c r="H111" s="170">
        <v>0</v>
      </c>
      <c r="I111" s="170">
        <v>3999.9999999999977</v>
      </c>
      <c r="J111" s="170">
        <v>0</v>
      </c>
      <c r="K111" s="170">
        <v>0</v>
      </c>
      <c r="L111" s="170">
        <v>0</v>
      </c>
      <c r="M111" s="170">
        <v>0</v>
      </c>
      <c r="N111" s="170">
        <v>0</v>
      </c>
      <c r="O111" s="170">
        <v>0</v>
      </c>
      <c r="P111" s="170">
        <v>0</v>
      </c>
      <c r="Q111" s="170">
        <v>0</v>
      </c>
      <c r="R111" s="170">
        <v>0</v>
      </c>
      <c r="S111" s="170">
        <v>0</v>
      </c>
      <c r="T111" s="170">
        <v>0</v>
      </c>
      <c r="U111" s="170">
        <v>0</v>
      </c>
      <c r="V111" s="170">
        <v>0</v>
      </c>
      <c r="W111" s="170">
        <v>3737.2881355932245</v>
      </c>
      <c r="X111" s="170">
        <v>0</v>
      </c>
      <c r="Y111" s="170">
        <v>0</v>
      </c>
      <c r="Z111" s="170">
        <v>20872.259210526354</v>
      </c>
      <c r="AA111" s="170">
        <v>0</v>
      </c>
      <c r="AB111" s="170">
        <v>0</v>
      </c>
      <c r="AC111" s="170">
        <v>0</v>
      </c>
      <c r="AD111" s="170">
        <v>114000</v>
      </c>
      <c r="AE111" s="170">
        <v>0</v>
      </c>
      <c r="AF111" s="170">
        <v>0</v>
      </c>
      <c r="AG111" s="170">
        <v>0</v>
      </c>
      <c r="AH111" s="170">
        <v>10897.25</v>
      </c>
      <c r="AI111" s="170">
        <v>0</v>
      </c>
      <c r="AJ111" s="170">
        <v>0</v>
      </c>
      <c r="AK111" s="170">
        <v>0</v>
      </c>
      <c r="AL111" s="170">
        <v>0</v>
      </c>
      <c r="AM111" s="170">
        <v>0</v>
      </c>
      <c r="AN111" s="170">
        <v>0</v>
      </c>
      <c r="AO111" s="170">
        <v>0</v>
      </c>
      <c r="AP111" s="170">
        <v>400722</v>
      </c>
      <c r="AQ111" s="170">
        <v>28609.547346119576</v>
      </c>
      <c r="AR111" s="170">
        <v>124897.25</v>
      </c>
      <c r="AS111" s="170">
        <v>32870.059210526349</v>
      </c>
      <c r="AT111" s="172">
        <v>554228.79734611954</v>
      </c>
      <c r="AU111" s="170">
        <v>554228.79734611954</v>
      </c>
      <c r="AV111" s="170">
        <v>0</v>
      </c>
      <c r="AW111" s="170">
        <v>429331.54734611954</v>
      </c>
      <c r="AX111" s="170">
        <v>2920.6227710620378</v>
      </c>
      <c r="AY111" s="170">
        <v>2874.605387533155</v>
      </c>
      <c r="AZ111" s="171">
        <v>1.6008243680490954E-2</v>
      </c>
      <c r="BA111" s="171">
        <v>-1.0498243680490953E-2</v>
      </c>
      <c r="BB111" s="170">
        <v>-4436.2112530055529</v>
      </c>
      <c r="BC111" s="172">
        <v>549792.58609311399</v>
      </c>
      <c r="BD111" s="172">
        <v>3740.0856196810478</v>
      </c>
      <c r="BE111" s="171">
        <v>-8.5168378761826258E-3</v>
      </c>
      <c r="BF111" s="170">
        <v>-4448.2199999999993</v>
      </c>
      <c r="BG111" s="170">
        <v>545344.36609311402</v>
      </c>
      <c r="BH111" s="170">
        <v>-2443.1400000000003</v>
      </c>
      <c r="BI111" s="170">
        <v>542901.226093114</v>
      </c>
      <c r="BJ111" s="170">
        <v>137629.58000000019</v>
      </c>
      <c r="BK111" s="170">
        <v>7217.0499999999993</v>
      </c>
    </row>
    <row r="112" spans="1:63" x14ac:dyDescent="0.25">
      <c r="A112" s="169">
        <v>112</v>
      </c>
      <c r="B112" s="169">
        <v>409</v>
      </c>
      <c r="C112" s="174">
        <v>124691</v>
      </c>
      <c r="D112" s="174">
        <v>9353006</v>
      </c>
      <c r="E112" s="173" t="s">
        <v>677</v>
      </c>
      <c r="F112" s="170">
        <v>567008</v>
      </c>
      <c r="G112" s="170">
        <v>0</v>
      </c>
      <c r="H112" s="170">
        <v>0</v>
      </c>
      <c r="I112" s="170">
        <v>2800.0000000000041</v>
      </c>
      <c r="J112" s="170">
        <v>0</v>
      </c>
      <c r="K112" s="170">
        <v>621.51641791044744</v>
      </c>
      <c r="L112" s="170">
        <v>1017.0268656716424</v>
      </c>
      <c r="M112" s="170">
        <v>2316.5611940298522</v>
      </c>
      <c r="N112" s="170">
        <v>0</v>
      </c>
      <c r="O112" s="170">
        <v>0</v>
      </c>
      <c r="P112" s="170">
        <v>0</v>
      </c>
      <c r="Q112" s="170">
        <v>0</v>
      </c>
      <c r="R112" s="170">
        <v>0</v>
      </c>
      <c r="S112" s="170">
        <v>0</v>
      </c>
      <c r="T112" s="170">
        <v>0</v>
      </c>
      <c r="U112" s="170">
        <v>0</v>
      </c>
      <c r="V112" s="170">
        <v>0</v>
      </c>
      <c r="W112" s="170">
        <v>1752.8089887640456</v>
      </c>
      <c r="X112" s="170">
        <v>0</v>
      </c>
      <c r="Y112" s="170">
        <v>0</v>
      </c>
      <c r="Z112" s="170">
        <v>32496.701879659799</v>
      </c>
      <c r="AA112" s="170">
        <v>0</v>
      </c>
      <c r="AB112" s="170">
        <v>0</v>
      </c>
      <c r="AC112" s="170">
        <v>0</v>
      </c>
      <c r="AD112" s="170">
        <v>114000</v>
      </c>
      <c r="AE112" s="170">
        <v>0</v>
      </c>
      <c r="AF112" s="170">
        <v>0</v>
      </c>
      <c r="AG112" s="170">
        <v>0</v>
      </c>
      <c r="AH112" s="170">
        <v>12933</v>
      </c>
      <c r="AI112" s="170">
        <v>0</v>
      </c>
      <c r="AJ112" s="170">
        <v>0</v>
      </c>
      <c r="AK112" s="170">
        <v>0</v>
      </c>
      <c r="AL112" s="170">
        <v>0</v>
      </c>
      <c r="AM112" s="170">
        <v>0</v>
      </c>
      <c r="AN112" s="170">
        <v>0</v>
      </c>
      <c r="AO112" s="170">
        <v>0</v>
      </c>
      <c r="AP112" s="170">
        <v>567008</v>
      </c>
      <c r="AQ112" s="170">
        <v>41004.615346035789</v>
      </c>
      <c r="AR112" s="170">
        <v>126933</v>
      </c>
      <c r="AS112" s="170">
        <v>45872.054118465778</v>
      </c>
      <c r="AT112" s="172">
        <v>734945.6153460358</v>
      </c>
      <c r="AU112" s="170">
        <v>734945.6153460358</v>
      </c>
      <c r="AV112" s="170">
        <v>0</v>
      </c>
      <c r="AW112" s="170">
        <v>608012.6153460358</v>
      </c>
      <c r="AX112" s="170">
        <v>2923.1375737790181</v>
      </c>
      <c r="AY112" s="170">
        <v>2945.4859733408844</v>
      </c>
      <c r="AZ112" s="171">
        <v>-7.5873386477267194E-3</v>
      </c>
      <c r="BA112" s="171">
        <v>0</v>
      </c>
      <c r="BB112" s="170">
        <v>0</v>
      </c>
      <c r="BC112" s="172">
        <v>734945.6153460358</v>
      </c>
      <c r="BD112" s="172">
        <v>3533.3923814713262</v>
      </c>
      <c r="BE112" s="171">
        <v>-1.1843561014910353E-3</v>
      </c>
      <c r="BF112" s="170">
        <v>-6294.08</v>
      </c>
      <c r="BG112" s="170">
        <v>728651.53534603585</v>
      </c>
      <c r="BH112" s="170">
        <v>-3456.96</v>
      </c>
      <c r="BI112" s="170">
        <v>725194.57534603588</v>
      </c>
      <c r="BJ112" s="170">
        <v>49355.779999999795</v>
      </c>
      <c r="BK112" s="170">
        <v>4003.37</v>
      </c>
    </row>
    <row r="113" spans="1:63" x14ac:dyDescent="0.25">
      <c r="A113" s="169">
        <v>113</v>
      </c>
      <c r="B113" s="169">
        <v>412</v>
      </c>
      <c r="C113" s="174">
        <v>124692</v>
      </c>
      <c r="D113" s="174">
        <v>9353009</v>
      </c>
      <c r="E113" s="173" t="s">
        <v>676</v>
      </c>
      <c r="F113" s="170">
        <v>523392</v>
      </c>
      <c r="G113" s="170">
        <v>0</v>
      </c>
      <c r="H113" s="170">
        <v>0</v>
      </c>
      <c r="I113" s="170">
        <v>6399.9999999999973</v>
      </c>
      <c r="J113" s="170">
        <v>0</v>
      </c>
      <c r="K113" s="170">
        <v>450.45000000000005</v>
      </c>
      <c r="L113" s="170">
        <v>0</v>
      </c>
      <c r="M113" s="170">
        <v>1119.2999999999993</v>
      </c>
      <c r="N113" s="170">
        <v>0</v>
      </c>
      <c r="O113" s="170">
        <v>0</v>
      </c>
      <c r="P113" s="170">
        <v>0</v>
      </c>
      <c r="Q113" s="170">
        <v>0</v>
      </c>
      <c r="R113" s="170">
        <v>0</v>
      </c>
      <c r="S113" s="170">
        <v>0</v>
      </c>
      <c r="T113" s="170">
        <v>0</v>
      </c>
      <c r="U113" s="170">
        <v>0</v>
      </c>
      <c r="V113" s="170">
        <v>0</v>
      </c>
      <c r="W113" s="170">
        <v>0</v>
      </c>
      <c r="X113" s="170">
        <v>0</v>
      </c>
      <c r="Y113" s="170">
        <v>0</v>
      </c>
      <c r="Z113" s="170">
        <v>26609.79788173049</v>
      </c>
      <c r="AA113" s="170">
        <v>0</v>
      </c>
      <c r="AB113" s="170">
        <v>0</v>
      </c>
      <c r="AC113" s="170">
        <v>0</v>
      </c>
      <c r="AD113" s="170">
        <v>114000</v>
      </c>
      <c r="AE113" s="170">
        <v>0</v>
      </c>
      <c r="AF113" s="170">
        <v>0</v>
      </c>
      <c r="AG113" s="170">
        <v>0</v>
      </c>
      <c r="AH113" s="170">
        <v>11855.25</v>
      </c>
      <c r="AI113" s="170">
        <v>0</v>
      </c>
      <c r="AJ113" s="170">
        <v>0</v>
      </c>
      <c r="AK113" s="170">
        <v>0</v>
      </c>
      <c r="AL113" s="170">
        <v>0</v>
      </c>
      <c r="AM113" s="170">
        <v>0</v>
      </c>
      <c r="AN113" s="170">
        <v>0</v>
      </c>
      <c r="AO113" s="170">
        <v>0</v>
      </c>
      <c r="AP113" s="170">
        <v>523392</v>
      </c>
      <c r="AQ113" s="170">
        <v>34579.547881730483</v>
      </c>
      <c r="AR113" s="170">
        <v>125855.25</v>
      </c>
      <c r="AS113" s="170">
        <v>40592.472881730486</v>
      </c>
      <c r="AT113" s="172">
        <v>683826.79788173048</v>
      </c>
      <c r="AU113" s="170">
        <v>683826.79788173048</v>
      </c>
      <c r="AV113" s="170">
        <v>0</v>
      </c>
      <c r="AW113" s="170">
        <v>557971.54788173048</v>
      </c>
      <c r="AX113" s="170">
        <v>2906.1018118840129</v>
      </c>
      <c r="AY113" s="170">
        <v>2867.526663002121</v>
      </c>
      <c r="AZ113" s="171">
        <v>1.3452411578104081E-2</v>
      </c>
      <c r="BA113" s="171">
        <v>-7.9424115781040819E-3</v>
      </c>
      <c r="BB113" s="170">
        <v>-4372.81477800004</v>
      </c>
      <c r="BC113" s="172">
        <v>679453.98310373048</v>
      </c>
      <c r="BD113" s="172">
        <v>3538.8228286652629</v>
      </c>
      <c r="BE113" s="171">
        <v>2.399676449305943E-3</v>
      </c>
      <c r="BF113" s="170">
        <v>-5809.92</v>
      </c>
      <c r="BG113" s="170">
        <v>673644.06310373044</v>
      </c>
      <c r="BH113" s="170">
        <v>-3191.04</v>
      </c>
      <c r="BI113" s="170">
        <v>670453.0231037304</v>
      </c>
      <c r="BJ113" s="170">
        <v>98241.529999999795</v>
      </c>
      <c r="BK113" s="170">
        <v>4707.8900000000003</v>
      </c>
    </row>
    <row r="114" spans="1:63" x14ac:dyDescent="0.25">
      <c r="A114" s="169">
        <v>114</v>
      </c>
      <c r="B114" s="169">
        <v>426</v>
      </c>
      <c r="C114" s="174">
        <v>124693</v>
      </c>
      <c r="D114" s="174">
        <v>9353010</v>
      </c>
      <c r="E114" s="173" t="s">
        <v>389</v>
      </c>
      <c r="F114" s="170">
        <v>253518</v>
      </c>
      <c r="G114" s="170">
        <v>0</v>
      </c>
      <c r="H114" s="170">
        <v>0</v>
      </c>
      <c r="I114" s="170">
        <v>4399.9999999999955</v>
      </c>
      <c r="J114" s="170">
        <v>0</v>
      </c>
      <c r="K114" s="170">
        <v>1994.8500000000017</v>
      </c>
      <c r="L114" s="170">
        <v>502.20000000000056</v>
      </c>
      <c r="M114" s="170">
        <v>0</v>
      </c>
      <c r="N114" s="170">
        <v>2380.8000000000025</v>
      </c>
      <c r="O114" s="170">
        <v>0</v>
      </c>
      <c r="P114" s="170">
        <v>0</v>
      </c>
      <c r="Q114" s="170">
        <v>0</v>
      </c>
      <c r="R114" s="170">
        <v>0</v>
      </c>
      <c r="S114" s="170">
        <v>0</v>
      </c>
      <c r="T114" s="170">
        <v>0</v>
      </c>
      <c r="U114" s="170">
        <v>0</v>
      </c>
      <c r="V114" s="170">
        <v>0</v>
      </c>
      <c r="W114" s="170">
        <v>1788.4615384615354</v>
      </c>
      <c r="X114" s="170">
        <v>0</v>
      </c>
      <c r="Y114" s="170">
        <v>955.83333333333348</v>
      </c>
      <c r="Z114" s="170">
        <v>10350.860979020967</v>
      </c>
      <c r="AA114" s="170">
        <v>0</v>
      </c>
      <c r="AB114" s="170">
        <v>0</v>
      </c>
      <c r="AC114" s="170">
        <v>0</v>
      </c>
      <c r="AD114" s="170">
        <v>114000</v>
      </c>
      <c r="AE114" s="170">
        <v>0</v>
      </c>
      <c r="AF114" s="170">
        <v>0</v>
      </c>
      <c r="AG114" s="170">
        <v>0</v>
      </c>
      <c r="AH114" s="170">
        <v>6295.99</v>
      </c>
      <c r="AI114" s="170">
        <v>0</v>
      </c>
      <c r="AJ114" s="170">
        <v>0</v>
      </c>
      <c r="AK114" s="170">
        <v>0</v>
      </c>
      <c r="AL114" s="170">
        <v>0</v>
      </c>
      <c r="AM114" s="170">
        <v>0</v>
      </c>
      <c r="AN114" s="170">
        <v>0</v>
      </c>
      <c r="AO114" s="170">
        <v>0</v>
      </c>
      <c r="AP114" s="170">
        <v>253518</v>
      </c>
      <c r="AQ114" s="170">
        <v>22373.005850815836</v>
      </c>
      <c r="AR114" s="170">
        <v>120295.99</v>
      </c>
      <c r="AS114" s="170">
        <v>24987.585979020965</v>
      </c>
      <c r="AT114" s="172">
        <v>396186.99585081585</v>
      </c>
      <c r="AU114" s="170">
        <v>396186.9958508159</v>
      </c>
      <c r="AV114" s="170">
        <v>0</v>
      </c>
      <c r="AW114" s="170">
        <v>275891.00585081585</v>
      </c>
      <c r="AX114" s="170">
        <v>2966.5699553851168</v>
      </c>
      <c r="AY114" s="170">
        <v>2912.2942013472439</v>
      </c>
      <c r="AZ114" s="171">
        <v>1.8636768913238465E-2</v>
      </c>
      <c r="BA114" s="171">
        <v>-1.3126768913238464E-2</v>
      </c>
      <c r="BB114" s="170">
        <v>-3555.2982079258163</v>
      </c>
      <c r="BC114" s="172">
        <v>392631.69764289004</v>
      </c>
      <c r="BD114" s="172">
        <v>4221.8462112138714</v>
      </c>
      <c r="BE114" s="171">
        <v>-1.4038237655204733E-2</v>
      </c>
      <c r="BF114" s="170">
        <v>-2814.18</v>
      </c>
      <c r="BG114" s="170">
        <v>389817.51764289004</v>
      </c>
      <c r="BH114" s="170">
        <v>-1545.66</v>
      </c>
      <c r="BI114" s="170">
        <v>388271.85764289007</v>
      </c>
      <c r="BJ114" s="170">
        <v>38102.959999999963</v>
      </c>
      <c r="BK114" s="170">
        <v>5069</v>
      </c>
    </row>
    <row r="115" spans="1:63" x14ac:dyDescent="0.25">
      <c r="A115" s="169">
        <v>115</v>
      </c>
      <c r="B115" s="169">
        <v>430</v>
      </c>
      <c r="C115" s="174">
        <v>124694</v>
      </c>
      <c r="D115" s="174">
        <v>9353013</v>
      </c>
      <c r="E115" s="173" t="s">
        <v>675</v>
      </c>
      <c r="F115" s="170">
        <v>174464</v>
      </c>
      <c r="G115" s="170">
        <v>0</v>
      </c>
      <c r="H115" s="170">
        <v>0</v>
      </c>
      <c r="I115" s="170">
        <v>6400</v>
      </c>
      <c r="J115" s="170">
        <v>0</v>
      </c>
      <c r="K115" s="170">
        <v>0</v>
      </c>
      <c r="L115" s="170">
        <v>0</v>
      </c>
      <c r="M115" s="170">
        <v>0</v>
      </c>
      <c r="N115" s="170">
        <v>0</v>
      </c>
      <c r="O115" s="170">
        <v>0</v>
      </c>
      <c r="P115" s="170">
        <v>0</v>
      </c>
      <c r="Q115" s="170">
        <v>0</v>
      </c>
      <c r="R115" s="170">
        <v>0</v>
      </c>
      <c r="S115" s="170">
        <v>0</v>
      </c>
      <c r="T115" s="170">
        <v>0</v>
      </c>
      <c r="U115" s="170">
        <v>0</v>
      </c>
      <c r="V115" s="170">
        <v>0</v>
      </c>
      <c r="W115" s="170">
        <v>0</v>
      </c>
      <c r="X115" s="170">
        <v>0</v>
      </c>
      <c r="Y115" s="170">
        <v>0</v>
      </c>
      <c r="Z115" s="170">
        <v>12460.799999999992</v>
      </c>
      <c r="AA115" s="170">
        <v>0</v>
      </c>
      <c r="AB115" s="170">
        <v>0</v>
      </c>
      <c r="AC115" s="170">
        <v>0</v>
      </c>
      <c r="AD115" s="170">
        <v>114000</v>
      </c>
      <c r="AE115" s="170">
        <v>57276.368491321758</v>
      </c>
      <c r="AF115" s="170">
        <v>0</v>
      </c>
      <c r="AG115" s="170">
        <v>0</v>
      </c>
      <c r="AH115" s="170">
        <v>3544.41</v>
      </c>
      <c r="AI115" s="170">
        <v>0</v>
      </c>
      <c r="AJ115" s="170">
        <v>0</v>
      </c>
      <c r="AK115" s="170">
        <v>0</v>
      </c>
      <c r="AL115" s="170">
        <v>0</v>
      </c>
      <c r="AM115" s="170">
        <v>0</v>
      </c>
      <c r="AN115" s="170">
        <v>0</v>
      </c>
      <c r="AO115" s="170">
        <v>0</v>
      </c>
      <c r="AP115" s="170">
        <v>174464</v>
      </c>
      <c r="AQ115" s="170">
        <v>18860.799999999992</v>
      </c>
      <c r="AR115" s="170">
        <v>174820.77849132175</v>
      </c>
      <c r="AS115" s="170">
        <v>25658.599999999991</v>
      </c>
      <c r="AT115" s="172">
        <v>368145.57849132176</v>
      </c>
      <c r="AU115" s="170">
        <v>368145.57849132176</v>
      </c>
      <c r="AV115" s="170">
        <v>0</v>
      </c>
      <c r="AW115" s="170">
        <v>193324.80000000002</v>
      </c>
      <c r="AX115" s="170">
        <v>3020.7000000000003</v>
      </c>
      <c r="AY115" s="170">
        <v>2217.4366883926937</v>
      </c>
      <c r="AZ115" s="171">
        <v>0.36224858901813833</v>
      </c>
      <c r="BA115" s="171">
        <v>-0.35673858901813832</v>
      </c>
      <c r="BB115" s="170">
        <v>-50626.895069072816</v>
      </c>
      <c r="BC115" s="172">
        <v>317518.68342224893</v>
      </c>
      <c r="BD115" s="172">
        <v>4961.2294284726395</v>
      </c>
      <c r="BE115" s="171">
        <v>3.3161611593782059E-2</v>
      </c>
      <c r="BF115" s="170">
        <v>-1936.6399999999999</v>
      </c>
      <c r="BG115" s="170">
        <v>315582.04342224891</v>
      </c>
      <c r="BH115" s="170">
        <v>-1063.68</v>
      </c>
      <c r="BI115" s="170">
        <v>314518.36342224892</v>
      </c>
      <c r="BJ115" s="170">
        <v>22125.910000000207</v>
      </c>
      <c r="BK115" s="170">
        <v>1143.4400000000005</v>
      </c>
    </row>
    <row r="116" spans="1:63" x14ac:dyDescent="0.25">
      <c r="A116" s="169">
        <v>116</v>
      </c>
      <c r="B116" s="169">
        <v>224</v>
      </c>
      <c r="C116" s="174">
        <v>124695</v>
      </c>
      <c r="D116" s="174">
        <v>9353020</v>
      </c>
      <c r="E116" s="173" t="s">
        <v>674</v>
      </c>
      <c r="F116" s="170">
        <v>198998</v>
      </c>
      <c r="G116" s="170">
        <v>0</v>
      </c>
      <c r="H116" s="170">
        <v>0</v>
      </c>
      <c r="I116" s="170">
        <v>400</v>
      </c>
      <c r="J116" s="170">
        <v>0</v>
      </c>
      <c r="K116" s="170">
        <v>0</v>
      </c>
      <c r="L116" s="170">
        <v>0</v>
      </c>
      <c r="M116" s="170">
        <v>0</v>
      </c>
      <c r="N116" s="170">
        <v>0</v>
      </c>
      <c r="O116" s="170">
        <v>0</v>
      </c>
      <c r="P116" s="170">
        <v>0</v>
      </c>
      <c r="Q116" s="170">
        <v>0</v>
      </c>
      <c r="R116" s="170">
        <v>0</v>
      </c>
      <c r="S116" s="170">
        <v>0</v>
      </c>
      <c r="T116" s="170">
        <v>0</v>
      </c>
      <c r="U116" s="170">
        <v>0</v>
      </c>
      <c r="V116" s="170">
        <v>0</v>
      </c>
      <c r="W116" s="170">
        <v>0</v>
      </c>
      <c r="X116" s="170">
        <v>0</v>
      </c>
      <c r="Y116" s="170">
        <v>900.33333333333337</v>
      </c>
      <c r="Z116" s="170">
        <v>8160.631578947361</v>
      </c>
      <c r="AA116" s="170">
        <v>0</v>
      </c>
      <c r="AB116" s="170">
        <v>0</v>
      </c>
      <c r="AC116" s="170">
        <v>0</v>
      </c>
      <c r="AD116" s="170">
        <v>114000</v>
      </c>
      <c r="AE116" s="170">
        <v>0</v>
      </c>
      <c r="AF116" s="170">
        <v>0</v>
      </c>
      <c r="AG116" s="170">
        <v>0</v>
      </c>
      <c r="AH116" s="170">
        <v>5713.02</v>
      </c>
      <c r="AI116" s="170">
        <v>0</v>
      </c>
      <c r="AJ116" s="170">
        <v>0</v>
      </c>
      <c r="AK116" s="170">
        <v>0</v>
      </c>
      <c r="AL116" s="170">
        <v>7656</v>
      </c>
      <c r="AM116" s="170">
        <v>0</v>
      </c>
      <c r="AN116" s="170">
        <v>0</v>
      </c>
      <c r="AO116" s="170">
        <v>0</v>
      </c>
      <c r="AP116" s="170">
        <v>198998</v>
      </c>
      <c r="AQ116" s="170">
        <v>9460.964912280695</v>
      </c>
      <c r="AR116" s="170">
        <v>127369.02</v>
      </c>
      <c r="AS116" s="170">
        <v>18358.431578947362</v>
      </c>
      <c r="AT116" s="172">
        <v>335827.98491228069</v>
      </c>
      <c r="AU116" s="170">
        <v>335827.98491228069</v>
      </c>
      <c r="AV116" s="170">
        <v>0</v>
      </c>
      <c r="AW116" s="170">
        <v>216114.9649122807</v>
      </c>
      <c r="AX116" s="170">
        <v>2960.4789714011054</v>
      </c>
      <c r="AY116" s="170">
        <v>3003.2664679548784</v>
      </c>
      <c r="AZ116" s="171">
        <v>-1.4246986409737353E-2</v>
      </c>
      <c r="BA116" s="171">
        <v>0</v>
      </c>
      <c r="BB116" s="170">
        <v>0</v>
      </c>
      <c r="BC116" s="172">
        <v>335827.98491228069</v>
      </c>
      <c r="BD116" s="172">
        <v>4600.3833549627489</v>
      </c>
      <c r="BE116" s="171">
        <v>7.1267954140963319E-4</v>
      </c>
      <c r="BF116" s="170">
        <v>-2208.98</v>
      </c>
      <c r="BG116" s="170">
        <v>333619.00491228071</v>
      </c>
      <c r="BH116" s="170">
        <v>-1213.26</v>
      </c>
      <c r="BI116" s="170">
        <v>332405.7449122807</v>
      </c>
      <c r="BJ116" s="170">
        <v>63340.749999999942</v>
      </c>
      <c r="BK116" s="170">
        <v>3510.7199999999975</v>
      </c>
    </row>
    <row r="117" spans="1:63" x14ac:dyDescent="0.25">
      <c r="A117" s="169">
        <v>117</v>
      </c>
      <c r="B117" s="169">
        <v>513</v>
      </c>
      <c r="C117" s="174">
        <v>124698</v>
      </c>
      <c r="D117" s="174">
        <v>9353026</v>
      </c>
      <c r="E117" s="173" t="s">
        <v>454</v>
      </c>
      <c r="F117" s="170">
        <v>267148</v>
      </c>
      <c r="G117" s="170">
        <v>0</v>
      </c>
      <c r="H117" s="170">
        <v>0</v>
      </c>
      <c r="I117" s="170">
        <v>799.99999999999909</v>
      </c>
      <c r="J117" s="170">
        <v>0</v>
      </c>
      <c r="K117" s="170">
        <v>450.45000000000027</v>
      </c>
      <c r="L117" s="170">
        <v>982.79999999999893</v>
      </c>
      <c r="M117" s="170">
        <v>0</v>
      </c>
      <c r="N117" s="170">
        <v>0</v>
      </c>
      <c r="O117" s="170">
        <v>0</v>
      </c>
      <c r="P117" s="170">
        <v>0</v>
      </c>
      <c r="Q117" s="170">
        <v>0</v>
      </c>
      <c r="R117" s="170">
        <v>0</v>
      </c>
      <c r="S117" s="170">
        <v>0</v>
      </c>
      <c r="T117" s="170">
        <v>0</v>
      </c>
      <c r="U117" s="170">
        <v>0</v>
      </c>
      <c r="V117" s="170">
        <v>0</v>
      </c>
      <c r="W117" s="170">
        <v>1670.454545454551</v>
      </c>
      <c r="X117" s="170">
        <v>0</v>
      </c>
      <c r="Y117" s="170">
        <v>888.72549019607845</v>
      </c>
      <c r="Z117" s="170">
        <v>15051.495317398114</v>
      </c>
      <c r="AA117" s="170">
        <v>0</v>
      </c>
      <c r="AB117" s="170">
        <v>0</v>
      </c>
      <c r="AC117" s="170">
        <v>0</v>
      </c>
      <c r="AD117" s="170">
        <v>114000</v>
      </c>
      <c r="AE117" s="170">
        <v>34579.439252336444</v>
      </c>
      <c r="AF117" s="170">
        <v>0</v>
      </c>
      <c r="AG117" s="170">
        <v>0</v>
      </c>
      <c r="AH117" s="170">
        <v>6995.54</v>
      </c>
      <c r="AI117" s="170">
        <v>0</v>
      </c>
      <c r="AJ117" s="170">
        <v>0</v>
      </c>
      <c r="AK117" s="170">
        <v>0</v>
      </c>
      <c r="AL117" s="170">
        <v>0</v>
      </c>
      <c r="AM117" s="170">
        <v>0</v>
      </c>
      <c r="AN117" s="170">
        <v>0</v>
      </c>
      <c r="AO117" s="170">
        <v>0</v>
      </c>
      <c r="AP117" s="170">
        <v>267148</v>
      </c>
      <c r="AQ117" s="170">
        <v>19843.92535304874</v>
      </c>
      <c r="AR117" s="170">
        <v>155574.97925233646</v>
      </c>
      <c r="AS117" s="170">
        <v>26165.920317398111</v>
      </c>
      <c r="AT117" s="172">
        <v>442566.90460538515</v>
      </c>
      <c r="AU117" s="170">
        <v>442566.90460538515</v>
      </c>
      <c r="AV117" s="170">
        <v>0</v>
      </c>
      <c r="AW117" s="170">
        <v>286991.92535304872</v>
      </c>
      <c r="AX117" s="170">
        <v>2928.4890342147828</v>
      </c>
      <c r="AY117" s="170">
        <v>2839.32413717804</v>
      </c>
      <c r="AZ117" s="171">
        <v>3.140356392185726E-2</v>
      </c>
      <c r="BA117" s="171">
        <v>-2.5893563921857259E-2</v>
      </c>
      <c r="BB117" s="170">
        <v>-7204.9816620073943</v>
      </c>
      <c r="BC117" s="172">
        <v>435361.92294337775</v>
      </c>
      <c r="BD117" s="172">
        <v>4442.4686014630379</v>
      </c>
      <c r="BE117" s="171">
        <v>6.7501686643169911E-3</v>
      </c>
      <c r="BF117" s="170">
        <v>-2965.48</v>
      </c>
      <c r="BG117" s="170">
        <v>432396.44294337777</v>
      </c>
      <c r="BH117" s="170">
        <v>-1628.76</v>
      </c>
      <c r="BI117" s="170">
        <v>430767.68294337776</v>
      </c>
      <c r="BJ117" s="170">
        <v>73109.710000000021</v>
      </c>
      <c r="BK117" s="170">
        <v>10391</v>
      </c>
    </row>
    <row r="118" spans="1:63" x14ac:dyDescent="0.25">
      <c r="A118" s="169">
        <v>118</v>
      </c>
      <c r="B118" s="169">
        <v>445</v>
      </c>
      <c r="C118" s="174">
        <v>124699</v>
      </c>
      <c r="D118" s="174">
        <v>9353027</v>
      </c>
      <c r="E118" s="173" t="s">
        <v>673</v>
      </c>
      <c r="F118" s="170">
        <v>433434</v>
      </c>
      <c r="G118" s="170">
        <v>0</v>
      </c>
      <c r="H118" s="170">
        <v>0</v>
      </c>
      <c r="I118" s="170">
        <v>9599.9999999999945</v>
      </c>
      <c r="J118" s="170">
        <v>0</v>
      </c>
      <c r="K118" s="170">
        <v>450.45000000000033</v>
      </c>
      <c r="L118" s="170">
        <v>2948.4000000000024</v>
      </c>
      <c r="M118" s="170">
        <v>72754.500000000015</v>
      </c>
      <c r="N118" s="170">
        <v>0</v>
      </c>
      <c r="O118" s="170">
        <v>0</v>
      </c>
      <c r="P118" s="170">
        <v>0</v>
      </c>
      <c r="Q118" s="170">
        <v>0</v>
      </c>
      <c r="R118" s="170">
        <v>0</v>
      </c>
      <c r="S118" s="170">
        <v>0</v>
      </c>
      <c r="T118" s="170">
        <v>0</v>
      </c>
      <c r="U118" s="170">
        <v>0</v>
      </c>
      <c r="V118" s="170">
        <v>0</v>
      </c>
      <c r="W118" s="170">
        <v>0</v>
      </c>
      <c r="X118" s="170">
        <v>0</v>
      </c>
      <c r="Y118" s="170">
        <v>1028.4965034965035</v>
      </c>
      <c r="Z118" s="170">
        <v>26477.755959356215</v>
      </c>
      <c r="AA118" s="170">
        <v>0</v>
      </c>
      <c r="AB118" s="170">
        <v>0</v>
      </c>
      <c r="AC118" s="170">
        <v>0</v>
      </c>
      <c r="AD118" s="170">
        <v>114000</v>
      </c>
      <c r="AE118" s="170">
        <v>0</v>
      </c>
      <c r="AF118" s="170">
        <v>0</v>
      </c>
      <c r="AG118" s="170">
        <v>0</v>
      </c>
      <c r="AH118" s="170">
        <v>4104.05</v>
      </c>
      <c r="AI118" s="170">
        <v>0</v>
      </c>
      <c r="AJ118" s="170">
        <v>0</v>
      </c>
      <c r="AK118" s="170">
        <v>0</v>
      </c>
      <c r="AL118" s="170">
        <v>0</v>
      </c>
      <c r="AM118" s="170">
        <v>0</v>
      </c>
      <c r="AN118" s="170">
        <v>0</v>
      </c>
      <c r="AO118" s="170">
        <v>0</v>
      </c>
      <c r="AP118" s="170">
        <v>433434</v>
      </c>
      <c r="AQ118" s="170">
        <v>113259.60246285272</v>
      </c>
      <c r="AR118" s="170">
        <v>118104.05</v>
      </c>
      <c r="AS118" s="170">
        <v>79352.230959356224</v>
      </c>
      <c r="AT118" s="172">
        <v>664797.65246285277</v>
      </c>
      <c r="AU118" s="170">
        <v>664797.65246285277</v>
      </c>
      <c r="AV118" s="170">
        <v>0</v>
      </c>
      <c r="AW118" s="170">
        <v>546693.60246285272</v>
      </c>
      <c r="AX118" s="170">
        <v>3438.3245437915266</v>
      </c>
      <c r="AY118" s="170">
        <v>3036.9821805702441</v>
      </c>
      <c r="AZ118" s="171">
        <v>0.13215170170867577</v>
      </c>
      <c r="BA118" s="171">
        <v>-0.12664170170867578</v>
      </c>
      <c r="BB118" s="170">
        <v>-61152.766033608146</v>
      </c>
      <c r="BC118" s="172">
        <v>603644.88642924465</v>
      </c>
      <c r="BD118" s="172">
        <v>3796.508719680784</v>
      </c>
      <c r="BE118" s="171">
        <v>-2.2981183096679403E-2</v>
      </c>
      <c r="BF118" s="170">
        <v>-4811.3399999999992</v>
      </c>
      <c r="BG118" s="170">
        <v>598833.54642924468</v>
      </c>
      <c r="BH118" s="170">
        <v>-2642.5800000000004</v>
      </c>
      <c r="BI118" s="170">
        <v>596190.96642924473</v>
      </c>
      <c r="BJ118" s="170">
        <v>71610.270000000135</v>
      </c>
      <c r="BK118" s="170">
        <v>4698.8099999999922</v>
      </c>
    </row>
    <row r="119" spans="1:63" x14ac:dyDescent="0.25">
      <c r="A119" s="169">
        <v>119</v>
      </c>
      <c r="B119" s="169">
        <v>446</v>
      </c>
      <c r="C119" s="174">
        <v>124700</v>
      </c>
      <c r="D119" s="174">
        <v>9353028</v>
      </c>
      <c r="E119" s="173" t="s">
        <v>672</v>
      </c>
      <c r="F119" s="170">
        <v>414352</v>
      </c>
      <c r="G119" s="170">
        <v>0</v>
      </c>
      <c r="H119" s="170">
        <v>0</v>
      </c>
      <c r="I119" s="170">
        <v>6800.0000000000073</v>
      </c>
      <c r="J119" s="170">
        <v>0</v>
      </c>
      <c r="K119" s="170">
        <v>300.2999999999999</v>
      </c>
      <c r="L119" s="170">
        <v>0</v>
      </c>
      <c r="M119" s="170">
        <v>0</v>
      </c>
      <c r="N119" s="170">
        <v>0</v>
      </c>
      <c r="O119" s="170">
        <v>0</v>
      </c>
      <c r="P119" s="170">
        <v>0</v>
      </c>
      <c r="Q119" s="170">
        <v>0</v>
      </c>
      <c r="R119" s="170">
        <v>0</v>
      </c>
      <c r="S119" s="170">
        <v>0</v>
      </c>
      <c r="T119" s="170">
        <v>0</v>
      </c>
      <c r="U119" s="170">
        <v>0</v>
      </c>
      <c r="V119" s="170">
        <v>0</v>
      </c>
      <c r="W119" s="170">
        <v>0</v>
      </c>
      <c r="X119" s="170">
        <v>0</v>
      </c>
      <c r="Y119" s="170">
        <v>0</v>
      </c>
      <c r="Z119" s="170">
        <v>22599.30642771802</v>
      </c>
      <c r="AA119" s="170">
        <v>0</v>
      </c>
      <c r="AB119" s="170">
        <v>0</v>
      </c>
      <c r="AC119" s="170">
        <v>0</v>
      </c>
      <c r="AD119" s="170">
        <v>114000</v>
      </c>
      <c r="AE119" s="170">
        <v>0</v>
      </c>
      <c r="AF119" s="170">
        <v>0</v>
      </c>
      <c r="AG119" s="170">
        <v>0</v>
      </c>
      <c r="AH119" s="170">
        <v>6878.94</v>
      </c>
      <c r="AI119" s="170">
        <v>0</v>
      </c>
      <c r="AJ119" s="170">
        <v>0</v>
      </c>
      <c r="AK119" s="170">
        <v>0</v>
      </c>
      <c r="AL119" s="170">
        <v>0</v>
      </c>
      <c r="AM119" s="170">
        <v>0</v>
      </c>
      <c r="AN119" s="170">
        <v>0</v>
      </c>
      <c r="AO119" s="170">
        <v>0</v>
      </c>
      <c r="AP119" s="170">
        <v>414352</v>
      </c>
      <c r="AQ119" s="170">
        <v>29699.606427718027</v>
      </c>
      <c r="AR119" s="170">
        <v>120878.94</v>
      </c>
      <c r="AS119" s="170">
        <v>36147.256427718021</v>
      </c>
      <c r="AT119" s="172">
        <v>564930.54642771801</v>
      </c>
      <c r="AU119" s="170">
        <v>564930.54642771801</v>
      </c>
      <c r="AV119" s="170">
        <v>0</v>
      </c>
      <c r="AW119" s="170">
        <v>444051.60642771801</v>
      </c>
      <c r="AX119" s="170">
        <v>2921.3921475507764</v>
      </c>
      <c r="AY119" s="170">
        <v>2949.1854490137162</v>
      </c>
      <c r="AZ119" s="171">
        <v>-9.4240602849287002E-3</v>
      </c>
      <c r="BA119" s="171">
        <v>0</v>
      </c>
      <c r="BB119" s="170">
        <v>0</v>
      </c>
      <c r="BC119" s="172">
        <v>564930.54642771801</v>
      </c>
      <c r="BD119" s="172">
        <v>3716.6483317613029</v>
      </c>
      <c r="BE119" s="171">
        <v>-1.7487122807385735E-2</v>
      </c>
      <c r="BF119" s="170">
        <v>-4599.5199999999995</v>
      </c>
      <c r="BG119" s="170">
        <v>560331.026427718</v>
      </c>
      <c r="BH119" s="170">
        <v>-2526.2400000000002</v>
      </c>
      <c r="BI119" s="170">
        <v>557804.78642771801</v>
      </c>
      <c r="BJ119" s="170">
        <v>26625.760000000184</v>
      </c>
      <c r="BK119" s="170">
        <v>1433.1099999999988</v>
      </c>
    </row>
    <row r="120" spans="1:63" x14ac:dyDescent="0.25">
      <c r="A120" s="169">
        <v>120</v>
      </c>
      <c r="B120" s="169">
        <v>448</v>
      </c>
      <c r="C120" s="174">
        <v>124701</v>
      </c>
      <c r="D120" s="174">
        <v>9353029</v>
      </c>
      <c r="E120" s="173" t="s">
        <v>671</v>
      </c>
      <c r="F120" s="170">
        <v>144478</v>
      </c>
      <c r="G120" s="170">
        <v>0</v>
      </c>
      <c r="H120" s="170">
        <v>0</v>
      </c>
      <c r="I120" s="170">
        <v>1599.9999999999991</v>
      </c>
      <c r="J120" s="170">
        <v>0</v>
      </c>
      <c r="K120" s="170">
        <v>750.74999999999977</v>
      </c>
      <c r="L120" s="170">
        <v>0</v>
      </c>
      <c r="M120" s="170">
        <v>0</v>
      </c>
      <c r="N120" s="170">
        <v>0</v>
      </c>
      <c r="O120" s="170">
        <v>0</v>
      </c>
      <c r="P120" s="170">
        <v>0</v>
      </c>
      <c r="Q120" s="170">
        <v>0</v>
      </c>
      <c r="R120" s="170">
        <v>0</v>
      </c>
      <c r="S120" s="170">
        <v>0</v>
      </c>
      <c r="T120" s="170">
        <v>0</v>
      </c>
      <c r="U120" s="170">
        <v>0</v>
      </c>
      <c r="V120" s="170">
        <v>0</v>
      </c>
      <c r="W120" s="170">
        <v>0</v>
      </c>
      <c r="X120" s="170">
        <v>0</v>
      </c>
      <c r="Y120" s="170">
        <v>628.52564102564111</v>
      </c>
      <c r="Z120" s="170">
        <v>12170.08790593505</v>
      </c>
      <c r="AA120" s="170">
        <v>0</v>
      </c>
      <c r="AB120" s="170">
        <v>0</v>
      </c>
      <c r="AC120" s="170">
        <v>0</v>
      </c>
      <c r="AD120" s="170">
        <v>114000</v>
      </c>
      <c r="AE120" s="170">
        <v>64619.492656875831</v>
      </c>
      <c r="AF120" s="170">
        <v>0</v>
      </c>
      <c r="AG120" s="170">
        <v>0</v>
      </c>
      <c r="AH120" s="170">
        <v>8741.75</v>
      </c>
      <c r="AI120" s="170">
        <v>0</v>
      </c>
      <c r="AJ120" s="170">
        <v>0</v>
      </c>
      <c r="AK120" s="170">
        <v>0</v>
      </c>
      <c r="AL120" s="170">
        <v>0</v>
      </c>
      <c r="AM120" s="170">
        <v>0</v>
      </c>
      <c r="AN120" s="170">
        <v>0</v>
      </c>
      <c r="AO120" s="170">
        <v>0</v>
      </c>
      <c r="AP120" s="170">
        <v>144478</v>
      </c>
      <c r="AQ120" s="170">
        <v>15149.363546960691</v>
      </c>
      <c r="AR120" s="170">
        <v>187361.24265687584</v>
      </c>
      <c r="AS120" s="170">
        <v>23343.262905935051</v>
      </c>
      <c r="AT120" s="172">
        <v>346988.60620383651</v>
      </c>
      <c r="AU120" s="170">
        <v>346988.60620383651</v>
      </c>
      <c r="AV120" s="170">
        <v>0</v>
      </c>
      <c r="AW120" s="170">
        <v>159627.36354696067</v>
      </c>
      <c r="AX120" s="170">
        <v>3011.8370480558615</v>
      </c>
      <c r="AY120" s="170">
        <v>2475.1782350960252</v>
      </c>
      <c r="AZ120" s="171">
        <v>0.21681622977709178</v>
      </c>
      <c r="BA120" s="171">
        <v>-0.21130622977709179</v>
      </c>
      <c r="BB120" s="170">
        <v>-27720.090786876233</v>
      </c>
      <c r="BC120" s="172">
        <v>319268.51541696029</v>
      </c>
      <c r="BD120" s="172">
        <v>6023.9342531501943</v>
      </c>
      <c r="BE120" s="171">
        <v>0.22294371361630994</v>
      </c>
      <c r="BF120" s="170">
        <v>-1603.78</v>
      </c>
      <c r="BG120" s="170">
        <v>317664.73541696026</v>
      </c>
      <c r="BH120" s="170">
        <v>-880.86</v>
      </c>
      <c r="BI120" s="170">
        <v>316783.87541696028</v>
      </c>
      <c r="BJ120" s="170">
        <v>47743.790000000095</v>
      </c>
      <c r="BK120" s="170">
        <v>20.629999999999995</v>
      </c>
    </row>
    <row r="121" spans="1:63" x14ac:dyDescent="0.25">
      <c r="A121" s="169">
        <v>121</v>
      </c>
      <c r="B121" s="169">
        <v>457</v>
      </c>
      <c r="C121" s="174">
        <v>124702</v>
      </c>
      <c r="D121" s="174">
        <v>9353036</v>
      </c>
      <c r="E121" s="173" t="s">
        <v>670</v>
      </c>
      <c r="F121" s="170">
        <v>436160</v>
      </c>
      <c r="G121" s="170">
        <v>0</v>
      </c>
      <c r="H121" s="170">
        <v>0</v>
      </c>
      <c r="I121" s="170">
        <v>3200</v>
      </c>
      <c r="J121" s="170">
        <v>0</v>
      </c>
      <c r="K121" s="170">
        <v>0</v>
      </c>
      <c r="L121" s="170">
        <v>0</v>
      </c>
      <c r="M121" s="170">
        <v>4505.3584905660346</v>
      </c>
      <c r="N121" s="170">
        <v>0</v>
      </c>
      <c r="O121" s="170">
        <v>0</v>
      </c>
      <c r="P121" s="170">
        <v>0</v>
      </c>
      <c r="Q121" s="170">
        <v>0</v>
      </c>
      <c r="R121" s="170">
        <v>0</v>
      </c>
      <c r="S121" s="170">
        <v>0</v>
      </c>
      <c r="T121" s="170">
        <v>0</v>
      </c>
      <c r="U121" s="170">
        <v>0</v>
      </c>
      <c r="V121" s="170">
        <v>0</v>
      </c>
      <c r="W121" s="170">
        <v>0</v>
      </c>
      <c r="X121" s="170">
        <v>0</v>
      </c>
      <c r="Y121" s="170">
        <v>0</v>
      </c>
      <c r="Z121" s="170">
        <v>29644.482442748082</v>
      </c>
      <c r="AA121" s="170">
        <v>0</v>
      </c>
      <c r="AB121" s="170">
        <v>0</v>
      </c>
      <c r="AC121" s="170">
        <v>0</v>
      </c>
      <c r="AD121" s="170">
        <v>114000</v>
      </c>
      <c r="AE121" s="170">
        <v>0</v>
      </c>
      <c r="AF121" s="170">
        <v>0</v>
      </c>
      <c r="AG121" s="170">
        <v>0</v>
      </c>
      <c r="AH121" s="170">
        <v>12933</v>
      </c>
      <c r="AI121" s="170">
        <v>0</v>
      </c>
      <c r="AJ121" s="170">
        <v>0</v>
      </c>
      <c r="AK121" s="170">
        <v>0</v>
      </c>
      <c r="AL121" s="170">
        <v>0</v>
      </c>
      <c r="AM121" s="170">
        <v>0</v>
      </c>
      <c r="AN121" s="170">
        <v>0</v>
      </c>
      <c r="AO121" s="170">
        <v>0</v>
      </c>
      <c r="AP121" s="170">
        <v>436160</v>
      </c>
      <c r="AQ121" s="170">
        <v>37349.840933314117</v>
      </c>
      <c r="AR121" s="170">
        <v>126933</v>
      </c>
      <c r="AS121" s="170">
        <v>43494.961688031093</v>
      </c>
      <c r="AT121" s="172">
        <v>600442.84093331406</v>
      </c>
      <c r="AU121" s="170">
        <v>600442.84093331406</v>
      </c>
      <c r="AV121" s="170">
        <v>0</v>
      </c>
      <c r="AW121" s="170">
        <v>473509.84093331406</v>
      </c>
      <c r="AX121" s="170">
        <v>2959.4365058332128</v>
      </c>
      <c r="AY121" s="170">
        <v>2983.567645636826</v>
      </c>
      <c r="AZ121" s="171">
        <v>-8.0880149772714696E-3</v>
      </c>
      <c r="BA121" s="171">
        <v>0</v>
      </c>
      <c r="BB121" s="170">
        <v>0</v>
      </c>
      <c r="BC121" s="172">
        <v>600442.84093331406</v>
      </c>
      <c r="BD121" s="172">
        <v>3752.767755833213</v>
      </c>
      <c r="BE121" s="171">
        <v>-1.2607662731848435E-2</v>
      </c>
      <c r="BF121" s="170">
        <v>-4841.5999999999995</v>
      </c>
      <c r="BG121" s="170">
        <v>595601.24093331408</v>
      </c>
      <c r="BH121" s="170">
        <v>-2659.2000000000003</v>
      </c>
      <c r="BI121" s="170">
        <v>592942.04093331413</v>
      </c>
      <c r="BJ121" s="170">
        <v>2538.3499999997439</v>
      </c>
      <c r="BK121" s="170">
        <v>3814.9400000000005</v>
      </c>
    </row>
    <row r="122" spans="1:63" x14ac:dyDescent="0.25">
      <c r="A122" s="169">
        <v>122</v>
      </c>
      <c r="B122" s="169">
        <v>458</v>
      </c>
      <c r="C122" s="174">
        <v>124703</v>
      </c>
      <c r="D122" s="174">
        <v>9353037</v>
      </c>
      <c r="E122" s="173" t="s">
        <v>669</v>
      </c>
      <c r="F122" s="170">
        <v>264422</v>
      </c>
      <c r="G122" s="170">
        <v>0</v>
      </c>
      <c r="H122" s="170">
        <v>0</v>
      </c>
      <c r="I122" s="170">
        <v>3199.9999999999991</v>
      </c>
      <c r="J122" s="170">
        <v>0</v>
      </c>
      <c r="K122" s="170">
        <v>0</v>
      </c>
      <c r="L122" s="170">
        <v>0</v>
      </c>
      <c r="M122" s="170">
        <v>0</v>
      </c>
      <c r="N122" s="170">
        <v>0</v>
      </c>
      <c r="O122" s="170">
        <v>0</v>
      </c>
      <c r="P122" s="170">
        <v>0</v>
      </c>
      <c r="Q122" s="170">
        <v>0</v>
      </c>
      <c r="R122" s="170">
        <v>0</v>
      </c>
      <c r="S122" s="170">
        <v>0</v>
      </c>
      <c r="T122" s="170">
        <v>0</v>
      </c>
      <c r="U122" s="170">
        <v>0</v>
      </c>
      <c r="V122" s="170">
        <v>0</v>
      </c>
      <c r="W122" s="170">
        <v>1774.3902439024373</v>
      </c>
      <c r="X122" s="170">
        <v>0</v>
      </c>
      <c r="Y122" s="170">
        <v>0</v>
      </c>
      <c r="Z122" s="170">
        <v>13829.420121951225</v>
      </c>
      <c r="AA122" s="170">
        <v>0</v>
      </c>
      <c r="AB122" s="170">
        <v>0</v>
      </c>
      <c r="AC122" s="170">
        <v>0</v>
      </c>
      <c r="AD122" s="170">
        <v>114000</v>
      </c>
      <c r="AE122" s="170">
        <v>0</v>
      </c>
      <c r="AF122" s="170">
        <v>0</v>
      </c>
      <c r="AG122" s="170">
        <v>0</v>
      </c>
      <c r="AH122" s="170">
        <v>5596.43</v>
      </c>
      <c r="AI122" s="170">
        <v>0</v>
      </c>
      <c r="AJ122" s="170">
        <v>0</v>
      </c>
      <c r="AK122" s="170">
        <v>0</v>
      </c>
      <c r="AL122" s="170">
        <v>0</v>
      </c>
      <c r="AM122" s="170">
        <v>0</v>
      </c>
      <c r="AN122" s="170">
        <v>0</v>
      </c>
      <c r="AO122" s="170">
        <v>0</v>
      </c>
      <c r="AP122" s="170">
        <v>264422</v>
      </c>
      <c r="AQ122" s="170">
        <v>18803.810365853664</v>
      </c>
      <c r="AR122" s="170">
        <v>119596.43</v>
      </c>
      <c r="AS122" s="170">
        <v>25427.220121951224</v>
      </c>
      <c r="AT122" s="172">
        <v>402822.24036585365</v>
      </c>
      <c r="AU122" s="170">
        <v>402822.24036585365</v>
      </c>
      <c r="AV122" s="170">
        <v>0</v>
      </c>
      <c r="AW122" s="170">
        <v>283225.81036585366</v>
      </c>
      <c r="AX122" s="170">
        <v>2919.8537151118935</v>
      </c>
      <c r="AY122" s="170">
        <v>2951.7092767298668</v>
      </c>
      <c r="AZ122" s="171">
        <v>-1.0792242267593974E-2</v>
      </c>
      <c r="BA122" s="171">
        <v>0</v>
      </c>
      <c r="BB122" s="170">
        <v>0</v>
      </c>
      <c r="BC122" s="172">
        <v>402822.24036585365</v>
      </c>
      <c r="BD122" s="172">
        <v>4152.8066017098317</v>
      </c>
      <c r="BE122" s="171">
        <v>-8.8292448831822634E-3</v>
      </c>
      <c r="BF122" s="170">
        <v>-2935.22</v>
      </c>
      <c r="BG122" s="170">
        <v>399887.02036585368</v>
      </c>
      <c r="BH122" s="170">
        <v>-1612.14</v>
      </c>
      <c r="BI122" s="170">
        <v>398274.88036585366</v>
      </c>
      <c r="BJ122" s="170">
        <v>47900.510000000184</v>
      </c>
      <c r="BK122" s="170">
        <v>26747.18</v>
      </c>
    </row>
    <row r="123" spans="1:63" x14ac:dyDescent="0.25">
      <c r="A123" s="169">
        <v>123</v>
      </c>
      <c r="B123" s="169">
        <v>464</v>
      </c>
      <c r="C123" s="174">
        <v>124704</v>
      </c>
      <c r="D123" s="174">
        <v>9353040</v>
      </c>
      <c r="E123" s="173" t="s">
        <v>415</v>
      </c>
      <c r="F123" s="170">
        <v>498858</v>
      </c>
      <c r="G123" s="170">
        <v>0</v>
      </c>
      <c r="H123" s="170">
        <v>0</v>
      </c>
      <c r="I123" s="170">
        <v>4399.9999999999973</v>
      </c>
      <c r="J123" s="170">
        <v>0</v>
      </c>
      <c r="K123" s="170">
        <v>0</v>
      </c>
      <c r="L123" s="170">
        <v>0</v>
      </c>
      <c r="M123" s="170">
        <v>0</v>
      </c>
      <c r="N123" s="170">
        <v>0</v>
      </c>
      <c r="O123" s="170">
        <v>0</v>
      </c>
      <c r="P123" s="170">
        <v>0</v>
      </c>
      <c r="Q123" s="170">
        <v>0</v>
      </c>
      <c r="R123" s="170">
        <v>0</v>
      </c>
      <c r="S123" s="170">
        <v>0</v>
      </c>
      <c r="T123" s="170">
        <v>0</v>
      </c>
      <c r="U123" s="170">
        <v>0</v>
      </c>
      <c r="V123" s="170">
        <v>0</v>
      </c>
      <c r="W123" s="170">
        <v>0</v>
      </c>
      <c r="X123" s="170">
        <v>0</v>
      </c>
      <c r="Y123" s="170">
        <v>895.63492063492049</v>
      </c>
      <c r="Z123" s="170">
        <v>22818.491886906664</v>
      </c>
      <c r="AA123" s="170">
        <v>0</v>
      </c>
      <c r="AB123" s="170">
        <v>0</v>
      </c>
      <c r="AC123" s="170">
        <v>0</v>
      </c>
      <c r="AD123" s="170">
        <v>114000</v>
      </c>
      <c r="AE123" s="170">
        <v>0</v>
      </c>
      <c r="AF123" s="170">
        <v>0</v>
      </c>
      <c r="AG123" s="170">
        <v>0</v>
      </c>
      <c r="AH123" s="170">
        <v>12933</v>
      </c>
      <c r="AI123" s="170">
        <v>0</v>
      </c>
      <c r="AJ123" s="170">
        <v>0</v>
      </c>
      <c r="AK123" s="170">
        <v>0</v>
      </c>
      <c r="AL123" s="170">
        <v>0</v>
      </c>
      <c r="AM123" s="170">
        <v>0</v>
      </c>
      <c r="AN123" s="170">
        <v>0</v>
      </c>
      <c r="AO123" s="170">
        <v>0</v>
      </c>
      <c r="AP123" s="170">
        <v>498858</v>
      </c>
      <c r="AQ123" s="170">
        <v>28114.126807541583</v>
      </c>
      <c r="AR123" s="170">
        <v>126933</v>
      </c>
      <c r="AS123" s="170">
        <v>35016.291886906663</v>
      </c>
      <c r="AT123" s="172">
        <v>653905.12680754159</v>
      </c>
      <c r="AU123" s="170">
        <v>653905.12680754159</v>
      </c>
      <c r="AV123" s="170">
        <v>0</v>
      </c>
      <c r="AW123" s="170">
        <v>526972.12680754159</v>
      </c>
      <c r="AX123" s="170">
        <v>2879.6291082379321</v>
      </c>
      <c r="AY123" s="170">
        <v>2875.7205281852935</v>
      </c>
      <c r="AZ123" s="171">
        <v>1.3591654732544936E-3</v>
      </c>
      <c r="BA123" s="171">
        <v>0</v>
      </c>
      <c r="BB123" s="170">
        <v>0</v>
      </c>
      <c r="BC123" s="172">
        <v>653905.12680754159</v>
      </c>
      <c r="BD123" s="172">
        <v>3573.2520590576041</v>
      </c>
      <c r="BE123" s="171">
        <v>8.1621293963827224E-3</v>
      </c>
      <c r="BF123" s="170">
        <v>-5537.58</v>
      </c>
      <c r="BG123" s="170">
        <v>648367.54680754163</v>
      </c>
      <c r="BH123" s="170">
        <v>-3041.46</v>
      </c>
      <c r="BI123" s="170">
        <v>645326.08680754167</v>
      </c>
      <c r="BJ123" s="170">
        <v>80982.010000000009</v>
      </c>
      <c r="BK123" s="170">
        <v>6020.92</v>
      </c>
    </row>
    <row r="124" spans="1:63" x14ac:dyDescent="0.25">
      <c r="A124" s="169">
        <v>124</v>
      </c>
      <c r="B124" s="169">
        <v>308</v>
      </c>
      <c r="C124" s="174">
        <v>124705</v>
      </c>
      <c r="D124" s="174">
        <v>9353042</v>
      </c>
      <c r="E124" s="173" t="s">
        <v>327</v>
      </c>
      <c r="F124" s="170">
        <v>190820</v>
      </c>
      <c r="G124" s="170">
        <v>0</v>
      </c>
      <c r="H124" s="170">
        <v>0</v>
      </c>
      <c r="I124" s="170">
        <v>800.00000000000068</v>
      </c>
      <c r="J124" s="170">
        <v>0</v>
      </c>
      <c r="K124" s="170">
        <v>300.3000000000003</v>
      </c>
      <c r="L124" s="170">
        <v>0</v>
      </c>
      <c r="M124" s="170">
        <v>0</v>
      </c>
      <c r="N124" s="170">
        <v>0</v>
      </c>
      <c r="O124" s="170">
        <v>0</v>
      </c>
      <c r="P124" s="170">
        <v>0</v>
      </c>
      <c r="Q124" s="170">
        <v>0</v>
      </c>
      <c r="R124" s="170">
        <v>0</v>
      </c>
      <c r="S124" s="170">
        <v>0</v>
      </c>
      <c r="T124" s="170">
        <v>0</v>
      </c>
      <c r="U124" s="170">
        <v>0</v>
      </c>
      <c r="V124" s="170">
        <v>0</v>
      </c>
      <c r="W124" s="170">
        <v>1810.3448275862038</v>
      </c>
      <c r="X124" s="170">
        <v>0</v>
      </c>
      <c r="Y124" s="170">
        <v>0</v>
      </c>
      <c r="Z124" s="170">
        <v>3847.3633952254763</v>
      </c>
      <c r="AA124" s="170">
        <v>0</v>
      </c>
      <c r="AB124" s="170">
        <v>0</v>
      </c>
      <c r="AC124" s="170">
        <v>0</v>
      </c>
      <c r="AD124" s="170">
        <v>114000</v>
      </c>
      <c r="AE124" s="170">
        <v>53271.02803738317</v>
      </c>
      <c r="AF124" s="170">
        <v>0</v>
      </c>
      <c r="AG124" s="170">
        <v>0</v>
      </c>
      <c r="AH124" s="170">
        <v>2471.7600000000002</v>
      </c>
      <c r="AI124" s="170">
        <v>0</v>
      </c>
      <c r="AJ124" s="170">
        <v>0</v>
      </c>
      <c r="AK124" s="170">
        <v>0</v>
      </c>
      <c r="AL124" s="170">
        <v>5022</v>
      </c>
      <c r="AM124" s="170">
        <v>0</v>
      </c>
      <c r="AN124" s="170">
        <v>0</v>
      </c>
      <c r="AO124" s="170">
        <v>0</v>
      </c>
      <c r="AP124" s="170">
        <v>190820</v>
      </c>
      <c r="AQ124" s="170">
        <v>6758.0082228116808</v>
      </c>
      <c r="AR124" s="170">
        <v>174764.78803738317</v>
      </c>
      <c r="AS124" s="170">
        <v>14395.313395225476</v>
      </c>
      <c r="AT124" s="172">
        <v>372342.79626019485</v>
      </c>
      <c r="AU124" s="170">
        <v>372342.79626019485</v>
      </c>
      <c r="AV124" s="170">
        <v>0</v>
      </c>
      <c r="AW124" s="170">
        <v>202600.00822281168</v>
      </c>
      <c r="AX124" s="170">
        <v>2894.2858317544524</v>
      </c>
      <c r="AY124" s="170">
        <v>2345.1394036642055</v>
      </c>
      <c r="AZ124" s="171">
        <v>0.23416366090315277</v>
      </c>
      <c r="BA124" s="171">
        <v>-0.22865366090315278</v>
      </c>
      <c r="BB124" s="170">
        <v>-37535.729698324001</v>
      </c>
      <c r="BC124" s="172">
        <v>334807.06656187086</v>
      </c>
      <c r="BD124" s="172">
        <v>4782.9580937410119</v>
      </c>
      <c r="BE124" s="171">
        <v>3.4827179495513949E-2</v>
      </c>
      <c r="BF124" s="170">
        <v>-2118.1999999999998</v>
      </c>
      <c r="BG124" s="170">
        <v>332688.86656187085</v>
      </c>
      <c r="BH124" s="170">
        <v>-1163.4000000000001</v>
      </c>
      <c r="BI124" s="170">
        <v>331525.46656187082</v>
      </c>
      <c r="BJ124" s="170">
        <v>116452.09999999998</v>
      </c>
      <c r="BK124" s="170">
        <v>16954</v>
      </c>
    </row>
    <row r="125" spans="1:63" x14ac:dyDescent="0.25">
      <c r="A125" s="169">
        <v>125</v>
      </c>
      <c r="B125" s="169">
        <v>468</v>
      </c>
      <c r="C125" s="174">
        <v>124706</v>
      </c>
      <c r="D125" s="174">
        <v>9353043</v>
      </c>
      <c r="E125" s="173" t="s">
        <v>668</v>
      </c>
      <c r="F125" s="170">
        <v>444338</v>
      </c>
      <c r="G125" s="170">
        <v>0</v>
      </c>
      <c r="H125" s="170">
        <v>0</v>
      </c>
      <c r="I125" s="170">
        <v>3200.0000000000009</v>
      </c>
      <c r="J125" s="170">
        <v>0</v>
      </c>
      <c r="K125" s="170">
        <v>750.75000000000068</v>
      </c>
      <c r="L125" s="170">
        <v>0</v>
      </c>
      <c r="M125" s="170">
        <v>0</v>
      </c>
      <c r="N125" s="170">
        <v>0</v>
      </c>
      <c r="O125" s="170">
        <v>0</v>
      </c>
      <c r="P125" s="170">
        <v>0</v>
      </c>
      <c r="Q125" s="170">
        <v>0</v>
      </c>
      <c r="R125" s="170">
        <v>0</v>
      </c>
      <c r="S125" s="170">
        <v>0</v>
      </c>
      <c r="T125" s="170">
        <v>0</v>
      </c>
      <c r="U125" s="170">
        <v>0</v>
      </c>
      <c r="V125" s="170">
        <v>0</v>
      </c>
      <c r="W125" s="170">
        <v>1797.794117647059</v>
      </c>
      <c r="X125" s="170">
        <v>0</v>
      </c>
      <c r="Y125" s="170">
        <v>1125.1865671641792</v>
      </c>
      <c r="Z125" s="170">
        <v>22070.072156862741</v>
      </c>
      <c r="AA125" s="170">
        <v>0</v>
      </c>
      <c r="AB125" s="170">
        <v>0</v>
      </c>
      <c r="AC125" s="170">
        <v>0</v>
      </c>
      <c r="AD125" s="170">
        <v>114000</v>
      </c>
      <c r="AE125" s="170">
        <v>0</v>
      </c>
      <c r="AF125" s="170">
        <v>0</v>
      </c>
      <c r="AG125" s="170">
        <v>0</v>
      </c>
      <c r="AH125" s="170">
        <v>10777.5</v>
      </c>
      <c r="AI125" s="170">
        <v>0</v>
      </c>
      <c r="AJ125" s="170">
        <v>0</v>
      </c>
      <c r="AK125" s="170">
        <v>0</v>
      </c>
      <c r="AL125" s="170">
        <v>0</v>
      </c>
      <c r="AM125" s="170">
        <v>0</v>
      </c>
      <c r="AN125" s="170">
        <v>0</v>
      </c>
      <c r="AO125" s="170">
        <v>0</v>
      </c>
      <c r="AP125" s="170">
        <v>444338</v>
      </c>
      <c r="AQ125" s="170">
        <v>28943.802841673983</v>
      </c>
      <c r="AR125" s="170">
        <v>124777.5</v>
      </c>
      <c r="AS125" s="170">
        <v>34043.247156862737</v>
      </c>
      <c r="AT125" s="172">
        <v>598059.30284167395</v>
      </c>
      <c r="AU125" s="170">
        <v>598059.30284167395</v>
      </c>
      <c r="AV125" s="170">
        <v>0</v>
      </c>
      <c r="AW125" s="170">
        <v>473281.80284167395</v>
      </c>
      <c r="AX125" s="170">
        <v>2903.5693425869567</v>
      </c>
      <c r="AY125" s="170">
        <v>2862.7555869212829</v>
      </c>
      <c r="AZ125" s="171">
        <v>1.4256807619950025E-2</v>
      </c>
      <c r="BA125" s="171">
        <v>-8.7468076199500241E-3</v>
      </c>
      <c r="BB125" s="170">
        <v>-4081.5154982232257</v>
      </c>
      <c r="BC125" s="172">
        <v>593977.78734345071</v>
      </c>
      <c r="BD125" s="172">
        <v>3644.0355051745441</v>
      </c>
      <c r="BE125" s="171">
        <v>-1.4314375536234936E-2</v>
      </c>
      <c r="BF125" s="170">
        <v>-4932.38</v>
      </c>
      <c r="BG125" s="170">
        <v>589045.4073434507</v>
      </c>
      <c r="BH125" s="170">
        <v>-2709.06</v>
      </c>
      <c r="BI125" s="170">
        <v>586336.34734345064</v>
      </c>
      <c r="BJ125" s="170">
        <v>53453.019999999844</v>
      </c>
      <c r="BK125" s="170">
        <v>4337.25</v>
      </c>
    </row>
    <row r="126" spans="1:63" x14ac:dyDescent="0.25">
      <c r="A126" s="169">
        <v>126</v>
      </c>
      <c r="B126" s="169">
        <v>478</v>
      </c>
      <c r="C126" s="174">
        <v>124709</v>
      </c>
      <c r="D126" s="174">
        <v>9353048</v>
      </c>
      <c r="E126" s="173" t="s">
        <v>667</v>
      </c>
      <c r="F126" s="170">
        <v>466146</v>
      </c>
      <c r="G126" s="170">
        <v>0</v>
      </c>
      <c r="H126" s="170">
        <v>0</v>
      </c>
      <c r="I126" s="170">
        <v>2800.0000000000014</v>
      </c>
      <c r="J126" s="170">
        <v>0</v>
      </c>
      <c r="K126" s="170">
        <v>450.44999999999982</v>
      </c>
      <c r="L126" s="170">
        <v>0</v>
      </c>
      <c r="M126" s="170">
        <v>0</v>
      </c>
      <c r="N126" s="170">
        <v>0</v>
      </c>
      <c r="O126" s="170">
        <v>0</v>
      </c>
      <c r="P126" s="170">
        <v>0</v>
      </c>
      <c r="Q126" s="170">
        <v>0</v>
      </c>
      <c r="R126" s="170">
        <v>0</v>
      </c>
      <c r="S126" s="170">
        <v>0</v>
      </c>
      <c r="T126" s="170">
        <v>0</v>
      </c>
      <c r="U126" s="170">
        <v>0</v>
      </c>
      <c r="V126" s="170">
        <v>0</v>
      </c>
      <c r="W126" s="170">
        <v>1832.1428571428562</v>
      </c>
      <c r="X126" s="170">
        <v>0</v>
      </c>
      <c r="Y126" s="170">
        <v>836.90476190476181</v>
      </c>
      <c r="Z126" s="170">
        <v>30144.387765306092</v>
      </c>
      <c r="AA126" s="170">
        <v>0</v>
      </c>
      <c r="AB126" s="170">
        <v>0</v>
      </c>
      <c r="AC126" s="170">
        <v>0</v>
      </c>
      <c r="AD126" s="170">
        <v>114000</v>
      </c>
      <c r="AE126" s="170">
        <v>0</v>
      </c>
      <c r="AF126" s="170">
        <v>0</v>
      </c>
      <c r="AG126" s="170">
        <v>0</v>
      </c>
      <c r="AH126" s="170">
        <v>17124.25</v>
      </c>
      <c r="AI126" s="170">
        <v>0</v>
      </c>
      <c r="AJ126" s="170">
        <v>0</v>
      </c>
      <c r="AK126" s="170">
        <v>0</v>
      </c>
      <c r="AL126" s="170">
        <v>0</v>
      </c>
      <c r="AM126" s="170">
        <v>0</v>
      </c>
      <c r="AN126" s="170">
        <v>0</v>
      </c>
      <c r="AO126" s="170">
        <v>0</v>
      </c>
      <c r="AP126" s="170">
        <v>466146</v>
      </c>
      <c r="AQ126" s="170">
        <v>36063.885384353707</v>
      </c>
      <c r="AR126" s="170">
        <v>131124.25</v>
      </c>
      <c r="AS126" s="170">
        <v>41767.412765306093</v>
      </c>
      <c r="AT126" s="172">
        <v>633334.13538435369</v>
      </c>
      <c r="AU126" s="170">
        <v>633334.13538435369</v>
      </c>
      <c r="AV126" s="170">
        <v>0</v>
      </c>
      <c r="AW126" s="170">
        <v>502209.88538435369</v>
      </c>
      <c r="AX126" s="170">
        <v>2936.8999145283842</v>
      </c>
      <c r="AY126" s="170">
        <v>2920.1321596958583</v>
      </c>
      <c r="AZ126" s="171">
        <v>5.7421219025485378E-3</v>
      </c>
      <c r="BA126" s="171">
        <v>-2.3212190254853771E-4</v>
      </c>
      <c r="BB126" s="170">
        <v>-115.90835417490318</v>
      </c>
      <c r="BC126" s="172">
        <v>633218.22703017876</v>
      </c>
      <c r="BD126" s="172">
        <v>3703.0305674279462</v>
      </c>
      <c r="BE126" s="171">
        <v>1.8314740319953726E-2</v>
      </c>
      <c r="BF126" s="170">
        <v>-5174.46</v>
      </c>
      <c r="BG126" s="170">
        <v>628043.7670301788</v>
      </c>
      <c r="BH126" s="170">
        <v>-2842.02</v>
      </c>
      <c r="BI126" s="170">
        <v>625201.74703017878</v>
      </c>
      <c r="BJ126" s="170">
        <v>32302.649999999907</v>
      </c>
      <c r="BK126" s="170">
        <v>2545.5</v>
      </c>
    </row>
    <row r="127" spans="1:63" x14ac:dyDescent="0.25">
      <c r="A127" s="169">
        <v>127</v>
      </c>
      <c r="B127" s="169">
        <v>488</v>
      </c>
      <c r="C127" s="174">
        <v>124710</v>
      </c>
      <c r="D127" s="174">
        <v>9353049</v>
      </c>
      <c r="E127" s="173" t="s">
        <v>435</v>
      </c>
      <c r="F127" s="170">
        <v>553378</v>
      </c>
      <c r="G127" s="170">
        <v>0</v>
      </c>
      <c r="H127" s="170">
        <v>0</v>
      </c>
      <c r="I127" s="170">
        <v>7200.0000000000045</v>
      </c>
      <c r="J127" s="170">
        <v>0</v>
      </c>
      <c r="K127" s="170">
        <v>0</v>
      </c>
      <c r="L127" s="170">
        <v>0</v>
      </c>
      <c r="M127" s="170">
        <v>0</v>
      </c>
      <c r="N127" s="170">
        <v>0</v>
      </c>
      <c r="O127" s="170">
        <v>0</v>
      </c>
      <c r="P127" s="170">
        <v>0</v>
      </c>
      <c r="Q127" s="170">
        <v>0</v>
      </c>
      <c r="R127" s="170">
        <v>0</v>
      </c>
      <c r="S127" s="170">
        <v>0</v>
      </c>
      <c r="T127" s="170">
        <v>0</v>
      </c>
      <c r="U127" s="170">
        <v>0</v>
      </c>
      <c r="V127" s="170">
        <v>0</v>
      </c>
      <c r="W127" s="170">
        <v>0</v>
      </c>
      <c r="X127" s="170">
        <v>0</v>
      </c>
      <c r="Y127" s="170">
        <v>0</v>
      </c>
      <c r="Z127" s="170">
        <v>46435.439018431665</v>
      </c>
      <c r="AA127" s="170">
        <v>0</v>
      </c>
      <c r="AB127" s="170">
        <v>0</v>
      </c>
      <c r="AC127" s="170">
        <v>0</v>
      </c>
      <c r="AD127" s="170">
        <v>114000</v>
      </c>
      <c r="AE127" s="170">
        <v>0</v>
      </c>
      <c r="AF127" s="170">
        <v>0</v>
      </c>
      <c r="AG127" s="170">
        <v>0</v>
      </c>
      <c r="AH127" s="170">
        <v>9101</v>
      </c>
      <c r="AI127" s="170">
        <v>0</v>
      </c>
      <c r="AJ127" s="170">
        <v>0</v>
      </c>
      <c r="AK127" s="170">
        <v>0</v>
      </c>
      <c r="AL127" s="170">
        <v>0</v>
      </c>
      <c r="AM127" s="170">
        <v>0</v>
      </c>
      <c r="AN127" s="170">
        <v>0</v>
      </c>
      <c r="AO127" s="170">
        <v>0</v>
      </c>
      <c r="AP127" s="170">
        <v>553378</v>
      </c>
      <c r="AQ127" s="170">
        <v>53635.439018431673</v>
      </c>
      <c r="AR127" s="170">
        <v>123101</v>
      </c>
      <c r="AS127" s="170">
        <v>60033.239018431661</v>
      </c>
      <c r="AT127" s="172">
        <v>730114.4390184317</v>
      </c>
      <c r="AU127" s="170">
        <v>730114.4390184317</v>
      </c>
      <c r="AV127" s="170">
        <v>0</v>
      </c>
      <c r="AW127" s="170">
        <v>607013.4390184317</v>
      </c>
      <c r="AX127" s="170">
        <v>2990.2139853124713</v>
      </c>
      <c r="AY127" s="170">
        <v>2974.4237452901357</v>
      </c>
      <c r="AZ127" s="171">
        <v>5.3086719897723926E-3</v>
      </c>
      <c r="BA127" s="171">
        <v>0</v>
      </c>
      <c r="BB127" s="170">
        <v>0</v>
      </c>
      <c r="BC127" s="172">
        <v>730114.4390184317</v>
      </c>
      <c r="BD127" s="172">
        <v>3596.6228523075451</v>
      </c>
      <c r="BE127" s="171">
        <v>-6.4378060586004482E-3</v>
      </c>
      <c r="BF127" s="170">
        <v>-6142.78</v>
      </c>
      <c r="BG127" s="170">
        <v>723971.65901843167</v>
      </c>
      <c r="BH127" s="170">
        <v>-3373.86</v>
      </c>
      <c r="BI127" s="170">
        <v>720597.79901843169</v>
      </c>
      <c r="BJ127" s="170">
        <v>65565.240000000107</v>
      </c>
      <c r="BK127" s="170">
        <v>6944.7899999999991</v>
      </c>
    </row>
    <row r="128" spans="1:63" x14ac:dyDescent="0.25">
      <c r="A128" s="169">
        <v>128</v>
      </c>
      <c r="B128" s="169">
        <v>495</v>
      </c>
      <c r="C128" s="174">
        <v>124712</v>
      </c>
      <c r="D128" s="174">
        <v>9353056</v>
      </c>
      <c r="E128" s="173" t="s">
        <v>439</v>
      </c>
      <c r="F128" s="170">
        <v>452516</v>
      </c>
      <c r="G128" s="170">
        <v>0</v>
      </c>
      <c r="H128" s="170">
        <v>0</v>
      </c>
      <c r="I128" s="170">
        <v>4799.9999999999982</v>
      </c>
      <c r="J128" s="170">
        <v>0</v>
      </c>
      <c r="K128" s="170">
        <v>1351.3499999999995</v>
      </c>
      <c r="L128" s="170">
        <v>0</v>
      </c>
      <c r="M128" s="170">
        <v>5596.4999999999918</v>
      </c>
      <c r="N128" s="170">
        <v>0</v>
      </c>
      <c r="O128" s="170">
        <v>0</v>
      </c>
      <c r="P128" s="170">
        <v>0</v>
      </c>
      <c r="Q128" s="170">
        <v>0</v>
      </c>
      <c r="R128" s="170">
        <v>0</v>
      </c>
      <c r="S128" s="170">
        <v>0</v>
      </c>
      <c r="T128" s="170">
        <v>0</v>
      </c>
      <c r="U128" s="170">
        <v>0</v>
      </c>
      <c r="V128" s="170">
        <v>0</v>
      </c>
      <c r="W128" s="170">
        <v>0</v>
      </c>
      <c r="X128" s="170">
        <v>0</v>
      </c>
      <c r="Y128" s="170">
        <v>0</v>
      </c>
      <c r="Z128" s="170">
        <v>25431.002749437121</v>
      </c>
      <c r="AA128" s="170">
        <v>0</v>
      </c>
      <c r="AB128" s="170">
        <v>0</v>
      </c>
      <c r="AC128" s="170">
        <v>0</v>
      </c>
      <c r="AD128" s="170">
        <v>114000</v>
      </c>
      <c r="AE128" s="170">
        <v>0</v>
      </c>
      <c r="AF128" s="170">
        <v>0</v>
      </c>
      <c r="AG128" s="170">
        <v>0</v>
      </c>
      <c r="AH128" s="170">
        <v>8981.25</v>
      </c>
      <c r="AI128" s="170">
        <v>0</v>
      </c>
      <c r="AJ128" s="170">
        <v>0</v>
      </c>
      <c r="AK128" s="170">
        <v>0</v>
      </c>
      <c r="AL128" s="170">
        <v>0</v>
      </c>
      <c r="AM128" s="170">
        <v>0</v>
      </c>
      <c r="AN128" s="170">
        <v>0</v>
      </c>
      <c r="AO128" s="170">
        <v>0</v>
      </c>
      <c r="AP128" s="170">
        <v>452516</v>
      </c>
      <c r="AQ128" s="170">
        <v>37178.852749437108</v>
      </c>
      <c r="AR128" s="170">
        <v>122981.25</v>
      </c>
      <c r="AS128" s="170">
        <v>41302.727749437116</v>
      </c>
      <c r="AT128" s="172">
        <v>612676.10274943709</v>
      </c>
      <c r="AU128" s="170">
        <v>612676.10274943709</v>
      </c>
      <c r="AV128" s="170">
        <v>0</v>
      </c>
      <c r="AW128" s="170">
        <v>489694.85274943709</v>
      </c>
      <c r="AX128" s="170">
        <v>2949.9689924664885</v>
      </c>
      <c r="AY128" s="170">
        <v>2958.0792053834411</v>
      </c>
      <c r="AZ128" s="171">
        <v>-2.7417159426268026E-3</v>
      </c>
      <c r="BA128" s="171">
        <v>0</v>
      </c>
      <c r="BB128" s="170">
        <v>0</v>
      </c>
      <c r="BC128" s="172">
        <v>612676.10274943709</v>
      </c>
      <c r="BD128" s="172">
        <v>3690.8198960809464</v>
      </c>
      <c r="BE128" s="171">
        <v>-1.677472707259442E-2</v>
      </c>
      <c r="BF128" s="170">
        <v>-5023.16</v>
      </c>
      <c r="BG128" s="170">
        <v>607652.94274943706</v>
      </c>
      <c r="BH128" s="170">
        <v>-2758.92</v>
      </c>
      <c r="BI128" s="170">
        <v>604894.02274943702</v>
      </c>
      <c r="BJ128" s="170">
        <v>42386.250000000233</v>
      </c>
      <c r="BK128" s="170">
        <v>14576.45</v>
      </c>
    </row>
    <row r="129" spans="1:63" x14ac:dyDescent="0.25">
      <c r="A129" s="169">
        <v>129</v>
      </c>
      <c r="B129" s="169">
        <v>501</v>
      </c>
      <c r="C129" s="174">
        <v>124713</v>
      </c>
      <c r="D129" s="174">
        <v>9353058</v>
      </c>
      <c r="E129" s="173" t="s">
        <v>442</v>
      </c>
      <c r="F129" s="170">
        <v>218080</v>
      </c>
      <c r="G129" s="170">
        <v>0</v>
      </c>
      <c r="H129" s="170">
        <v>0</v>
      </c>
      <c r="I129" s="170">
        <v>2400</v>
      </c>
      <c r="J129" s="170">
        <v>0</v>
      </c>
      <c r="K129" s="170">
        <v>0</v>
      </c>
      <c r="L129" s="170">
        <v>0</v>
      </c>
      <c r="M129" s="170">
        <v>4533.8734177215219</v>
      </c>
      <c r="N129" s="170">
        <v>0</v>
      </c>
      <c r="O129" s="170">
        <v>0</v>
      </c>
      <c r="P129" s="170">
        <v>0</v>
      </c>
      <c r="Q129" s="170">
        <v>0</v>
      </c>
      <c r="R129" s="170">
        <v>0</v>
      </c>
      <c r="S129" s="170">
        <v>0</v>
      </c>
      <c r="T129" s="170">
        <v>0</v>
      </c>
      <c r="U129" s="170">
        <v>0</v>
      </c>
      <c r="V129" s="170">
        <v>0</v>
      </c>
      <c r="W129" s="170">
        <v>0</v>
      </c>
      <c r="X129" s="170">
        <v>0</v>
      </c>
      <c r="Y129" s="170">
        <v>0</v>
      </c>
      <c r="Z129" s="170">
        <v>17964.398796040579</v>
      </c>
      <c r="AA129" s="170">
        <v>0</v>
      </c>
      <c r="AB129" s="170">
        <v>0</v>
      </c>
      <c r="AC129" s="170">
        <v>0</v>
      </c>
      <c r="AD129" s="170">
        <v>114000</v>
      </c>
      <c r="AE129" s="170">
        <v>0</v>
      </c>
      <c r="AF129" s="170">
        <v>0</v>
      </c>
      <c r="AG129" s="170">
        <v>0</v>
      </c>
      <c r="AH129" s="170">
        <v>7345.32</v>
      </c>
      <c r="AI129" s="170">
        <v>0</v>
      </c>
      <c r="AJ129" s="170">
        <v>0</v>
      </c>
      <c r="AK129" s="170">
        <v>0</v>
      </c>
      <c r="AL129" s="170">
        <v>0</v>
      </c>
      <c r="AM129" s="170">
        <v>0</v>
      </c>
      <c r="AN129" s="170">
        <v>0</v>
      </c>
      <c r="AO129" s="170">
        <v>0</v>
      </c>
      <c r="AP129" s="170">
        <v>218080</v>
      </c>
      <c r="AQ129" s="170">
        <v>24898.272213762102</v>
      </c>
      <c r="AR129" s="170">
        <v>121345.32</v>
      </c>
      <c r="AS129" s="170">
        <v>31429.13550490134</v>
      </c>
      <c r="AT129" s="172">
        <v>364323.59221376211</v>
      </c>
      <c r="AU129" s="170">
        <v>364323.59221376211</v>
      </c>
      <c r="AV129" s="170">
        <v>0</v>
      </c>
      <c r="AW129" s="170">
        <v>242978.2722137621</v>
      </c>
      <c r="AX129" s="170">
        <v>3037.2284026720263</v>
      </c>
      <c r="AY129" s="170">
        <v>2988.8730696341195</v>
      </c>
      <c r="AZ129" s="171">
        <v>1.6178449840904816E-2</v>
      </c>
      <c r="BA129" s="171">
        <v>-1.0668449840904815E-2</v>
      </c>
      <c r="BB129" s="170">
        <v>-2550.9313939378244</v>
      </c>
      <c r="BC129" s="172">
        <v>361772.66081982426</v>
      </c>
      <c r="BD129" s="172">
        <v>4522.1582602478029</v>
      </c>
      <c r="BE129" s="171">
        <v>-6.0776087739122797E-4</v>
      </c>
      <c r="BF129" s="170">
        <v>-2420.7999999999997</v>
      </c>
      <c r="BG129" s="170">
        <v>359351.86081982427</v>
      </c>
      <c r="BH129" s="170">
        <v>-1329.6000000000001</v>
      </c>
      <c r="BI129" s="170">
        <v>358022.2608198243</v>
      </c>
      <c r="BJ129" s="170">
        <v>186163.15999999997</v>
      </c>
      <c r="BK129" s="170">
        <v>20151.13</v>
      </c>
    </row>
    <row r="130" spans="1:63" x14ac:dyDescent="0.25">
      <c r="A130" s="169">
        <v>130</v>
      </c>
      <c r="B130" s="169">
        <v>517</v>
      </c>
      <c r="C130" s="174">
        <v>124717</v>
      </c>
      <c r="D130" s="174">
        <v>9353064</v>
      </c>
      <c r="E130" s="173" t="s">
        <v>666</v>
      </c>
      <c r="F130" s="170">
        <v>373462</v>
      </c>
      <c r="G130" s="170">
        <v>0</v>
      </c>
      <c r="H130" s="170">
        <v>0</v>
      </c>
      <c r="I130" s="170">
        <v>3599.9999999999991</v>
      </c>
      <c r="J130" s="170">
        <v>0</v>
      </c>
      <c r="K130" s="170">
        <v>0</v>
      </c>
      <c r="L130" s="170">
        <v>0</v>
      </c>
      <c r="M130" s="170">
        <v>0</v>
      </c>
      <c r="N130" s="170">
        <v>0</v>
      </c>
      <c r="O130" s="170">
        <v>0</v>
      </c>
      <c r="P130" s="170">
        <v>0</v>
      </c>
      <c r="Q130" s="170">
        <v>0</v>
      </c>
      <c r="R130" s="170">
        <v>0</v>
      </c>
      <c r="S130" s="170">
        <v>0</v>
      </c>
      <c r="T130" s="170">
        <v>0</v>
      </c>
      <c r="U130" s="170">
        <v>0</v>
      </c>
      <c r="V130" s="170">
        <v>0</v>
      </c>
      <c r="W130" s="170">
        <v>0</v>
      </c>
      <c r="X130" s="170">
        <v>0</v>
      </c>
      <c r="Y130" s="170">
        <v>960.03787878787875</v>
      </c>
      <c r="Z130" s="170">
        <v>26670.493045310843</v>
      </c>
      <c r="AA130" s="170">
        <v>0</v>
      </c>
      <c r="AB130" s="170">
        <v>0</v>
      </c>
      <c r="AC130" s="170">
        <v>0</v>
      </c>
      <c r="AD130" s="170">
        <v>114000</v>
      </c>
      <c r="AE130" s="170">
        <v>8544.7263017356381</v>
      </c>
      <c r="AF130" s="170">
        <v>0</v>
      </c>
      <c r="AG130" s="170">
        <v>0</v>
      </c>
      <c r="AH130" s="170">
        <v>5713.02</v>
      </c>
      <c r="AI130" s="170">
        <v>0</v>
      </c>
      <c r="AJ130" s="170">
        <v>0</v>
      </c>
      <c r="AK130" s="170">
        <v>0</v>
      </c>
      <c r="AL130" s="170">
        <v>0</v>
      </c>
      <c r="AM130" s="170">
        <v>0</v>
      </c>
      <c r="AN130" s="170">
        <v>0</v>
      </c>
      <c r="AO130" s="170">
        <v>0</v>
      </c>
      <c r="AP130" s="170">
        <v>373462</v>
      </c>
      <c r="AQ130" s="170">
        <v>31230.530924098719</v>
      </c>
      <c r="AR130" s="170">
        <v>128257.74630173565</v>
      </c>
      <c r="AS130" s="170">
        <v>38468.293045310842</v>
      </c>
      <c r="AT130" s="172">
        <v>532950.27722583443</v>
      </c>
      <c r="AU130" s="170">
        <v>532950.27722583432</v>
      </c>
      <c r="AV130" s="170">
        <v>0</v>
      </c>
      <c r="AW130" s="170">
        <v>404692.5309240988</v>
      </c>
      <c r="AX130" s="170">
        <v>2953.9600797379476</v>
      </c>
      <c r="AY130" s="170">
        <v>2996.245866861771</v>
      </c>
      <c r="AZ130" s="171">
        <v>-1.4112922971876468E-2</v>
      </c>
      <c r="BA130" s="171">
        <v>0</v>
      </c>
      <c r="BB130" s="170">
        <v>0</v>
      </c>
      <c r="BC130" s="172">
        <v>532950.27722583443</v>
      </c>
      <c r="BD130" s="172">
        <v>3890.1480089476968</v>
      </c>
      <c r="BE130" s="171">
        <v>-2.3882917357123001E-2</v>
      </c>
      <c r="BF130" s="170">
        <v>-4145.62</v>
      </c>
      <c r="BG130" s="170">
        <v>528804.65722583444</v>
      </c>
      <c r="BH130" s="170">
        <v>-2276.94</v>
      </c>
      <c r="BI130" s="170">
        <v>526527.71722583449</v>
      </c>
      <c r="BJ130" s="170">
        <v>102334.21999999974</v>
      </c>
      <c r="BK130" s="170">
        <v>35560.69</v>
      </c>
    </row>
    <row r="131" spans="1:63" x14ac:dyDescent="0.25">
      <c r="A131" s="169">
        <v>131</v>
      </c>
      <c r="B131" s="169">
        <v>338</v>
      </c>
      <c r="C131" s="174">
        <v>124718</v>
      </c>
      <c r="D131" s="174">
        <v>9353066</v>
      </c>
      <c r="E131" s="173" t="s">
        <v>665</v>
      </c>
      <c r="F131" s="170">
        <v>87232</v>
      </c>
      <c r="G131" s="170">
        <v>0</v>
      </c>
      <c r="H131" s="170">
        <v>0</v>
      </c>
      <c r="I131" s="170">
        <v>400</v>
      </c>
      <c r="J131" s="170">
        <v>0</v>
      </c>
      <c r="K131" s="170">
        <v>0</v>
      </c>
      <c r="L131" s="170">
        <v>0</v>
      </c>
      <c r="M131" s="170">
        <v>0</v>
      </c>
      <c r="N131" s="170">
        <v>0</v>
      </c>
      <c r="O131" s="170">
        <v>0</v>
      </c>
      <c r="P131" s="170">
        <v>0</v>
      </c>
      <c r="Q131" s="170">
        <v>0</v>
      </c>
      <c r="R131" s="170">
        <v>0</v>
      </c>
      <c r="S131" s="170">
        <v>0</v>
      </c>
      <c r="T131" s="170">
        <v>0</v>
      </c>
      <c r="U131" s="170">
        <v>0</v>
      </c>
      <c r="V131" s="170">
        <v>0</v>
      </c>
      <c r="W131" s="170">
        <v>0</v>
      </c>
      <c r="X131" s="170">
        <v>0</v>
      </c>
      <c r="Y131" s="170">
        <v>0</v>
      </c>
      <c r="Z131" s="170">
        <v>8691.3103448275833</v>
      </c>
      <c r="AA131" s="170">
        <v>0</v>
      </c>
      <c r="AB131" s="170">
        <v>0</v>
      </c>
      <c r="AC131" s="170">
        <v>0</v>
      </c>
      <c r="AD131" s="170">
        <v>114000</v>
      </c>
      <c r="AE131" s="170">
        <v>0</v>
      </c>
      <c r="AF131" s="170">
        <v>0</v>
      </c>
      <c r="AG131" s="170">
        <v>0</v>
      </c>
      <c r="AH131" s="170">
        <v>2331.84</v>
      </c>
      <c r="AI131" s="170">
        <v>0</v>
      </c>
      <c r="AJ131" s="170">
        <v>0</v>
      </c>
      <c r="AK131" s="170">
        <v>0</v>
      </c>
      <c r="AL131" s="170">
        <v>3000</v>
      </c>
      <c r="AM131" s="170">
        <v>0</v>
      </c>
      <c r="AN131" s="170">
        <v>0</v>
      </c>
      <c r="AO131" s="170">
        <v>0</v>
      </c>
      <c r="AP131" s="170">
        <v>87232</v>
      </c>
      <c r="AQ131" s="170">
        <v>9091.3103448275833</v>
      </c>
      <c r="AR131" s="170">
        <v>119331.84</v>
      </c>
      <c r="AS131" s="170">
        <v>18889.110344827583</v>
      </c>
      <c r="AT131" s="172">
        <v>215655.15034482756</v>
      </c>
      <c r="AU131" s="170">
        <v>215655.15034482756</v>
      </c>
      <c r="AV131" s="170">
        <v>0</v>
      </c>
      <c r="AW131" s="170">
        <v>99323.310344827565</v>
      </c>
      <c r="AX131" s="170">
        <v>3103.8534482758614</v>
      </c>
      <c r="AY131" s="170">
        <v>3621.9650271636351</v>
      </c>
      <c r="AZ131" s="171">
        <v>-0.14304709598300772</v>
      </c>
      <c r="BA131" s="171">
        <v>0.12804709598300773</v>
      </c>
      <c r="BB131" s="170">
        <v>14841.027311370213</v>
      </c>
      <c r="BC131" s="172">
        <v>230496.17765619777</v>
      </c>
      <c r="BD131" s="172">
        <v>7203.0055517561805</v>
      </c>
      <c r="BE131" s="171">
        <v>4.771786532624267E-2</v>
      </c>
      <c r="BF131" s="170">
        <v>-968.31999999999994</v>
      </c>
      <c r="BG131" s="170">
        <v>229527.85765619777</v>
      </c>
      <c r="BH131" s="170">
        <v>-531.84</v>
      </c>
      <c r="BI131" s="170">
        <v>228996.01765619777</v>
      </c>
      <c r="BJ131" s="170">
        <v>127604.13999999998</v>
      </c>
      <c r="BK131" s="170">
        <v>6169.98</v>
      </c>
    </row>
    <row r="132" spans="1:63" x14ac:dyDescent="0.25">
      <c r="A132" s="169">
        <v>132</v>
      </c>
      <c r="B132" s="169">
        <v>202</v>
      </c>
      <c r="C132" s="174">
        <v>124719</v>
      </c>
      <c r="D132" s="174">
        <v>9353074</v>
      </c>
      <c r="E132" s="173" t="s">
        <v>664</v>
      </c>
      <c r="F132" s="170">
        <v>139026</v>
      </c>
      <c r="G132" s="170">
        <v>0</v>
      </c>
      <c r="H132" s="170">
        <v>0</v>
      </c>
      <c r="I132" s="170">
        <v>1199.9999999999998</v>
      </c>
      <c r="J132" s="170">
        <v>0</v>
      </c>
      <c r="K132" s="170">
        <v>0</v>
      </c>
      <c r="L132" s="170">
        <v>0</v>
      </c>
      <c r="M132" s="170">
        <v>0</v>
      </c>
      <c r="N132" s="170">
        <v>0</v>
      </c>
      <c r="O132" s="170">
        <v>0</v>
      </c>
      <c r="P132" s="170">
        <v>0</v>
      </c>
      <c r="Q132" s="170">
        <v>0</v>
      </c>
      <c r="R132" s="170">
        <v>0</v>
      </c>
      <c r="S132" s="170">
        <v>0</v>
      </c>
      <c r="T132" s="170">
        <v>0</v>
      </c>
      <c r="U132" s="170">
        <v>0</v>
      </c>
      <c r="V132" s="170">
        <v>0</v>
      </c>
      <c r="W132" s="170">
        <v>0</v>
      </c>
      <c r="X132" s="170">
        <v>0</v>
      </c>
      <c r="Y132" s="170">
        <v>827.63157894736833</v>
      </c>
      <c r="Z132" s="170">
        <v>8000.7303999999995</v>
      </c>
      <c r="AA132" s="170">
        <v>0</v>
      </c>
      <c r="AB132" s="170">
        <v>0</v>
      </c>
      <c r="AC132" s="170">
        <v>0</v>
      </c>
      <c r="AD132" s="170">
        <v>114000</v>
      </c>
      <c r="AE132" s="170">
        <v>0</v>
      </c>
      <c r="AF132" s="170">
        <v>0</v>
      </c>
      <c r="AG132" s="170">
        <v>0</v>
      </c>
      <c r="AH132" s="170">
        <v>6412.58</v>
      </c>
      <c r="AI132" s="170">
        <v>0</v>
      </c>
      <c r="AJ132" s="170">
        <v>0</v>
      </c>
      <c r="AK132" s="170">
        <v>0</v>
      </c>
      <c r="AL132" s="170">
        <v>0</v>
      </c>
      <c r="AM132" s="170">
        <v>0</v>
      </c>
      <c r="AN132" s="170">
        <v>0</v>
      </c>
      <c r="AO132" s="170">
        <v>0</v>
      </c>
      <c r="AP132" s="170">
        <v>139026</v>
      </c>
      <c r="AQ132" s="170">
        <v>10028.361978947367</v>
      </c>
      <c r="AR132" s="170">
        <v>120412.58</v>
      </c>
      <c r="AS132" s="170">
        <v>18598.530399999996</v>
      </c>
      <c r="AT132" s="172">
        <v>269466.94197894738</v>
      </c>
      <c r="AU132" s="170">
        <v>269466.94197894738</v>
      </c>
      <c r="AV132" s="170">
        <v>0</v>
      </c>
      <c r="AW132" s="170">
        <v>149054.36197894739</v>
      </c>
      <c r="AX132" s="170">
        <v>2922.6345486068117</v>
      </c>
      <c r="AY132" s="170">
        <v>3103.8120309215228</v>
      </c>
      <c r="AZ132" s="171">
        <v>-5.837256912137153E-2</v>
      </c>
      <c r="BA132" s="171">
        <v>4.3372569121371531E-2</v>
      </c>
      <c r="BB132" s="170">
        <v>6865.6353943953027</v>
      </c>
      <c r="BC132" s="172">
        <v>276332.5773733427</v>
      </c>
      <c r="BD132" s="172">
        <v>5418.2858308498571</v>
      </c>
      <c r="BE132" s="171">
        <v>6.2802020945633696E-2</v>
      </c>
      <c r="BF132" s="170">
        <v>-1543.26</v>
      </c>
      <c r="BG132" s="170">
        <v>274789.3173733427</v>
      </c>
      <c r="BH132" s="170">
        <v>-847.62</v>
      </c>
      <c r="BI132" s="170">
        <v>273941.6973733427</v>
      </c>
      <c r="BJ132" s="170">
        <v>83755.440000000061</v>
      </c>
      <c r="BK132" s="170">
        <v>13440.400000000001</v>
      </c>
    </row>
    <row r="133" spans="1:63" x14ac:dyDescent="0.25">
      <c r="A133" s="169">
        <v>133</v>
      </c>
      <c r="B133" s="169">
        <v>10</v>
      </c>
      <c r="C133" s="174">
        <v>124720</v>
      </c>
      <c r="D133" s="174">
        <v>9353075</v>
      </c>
      <c r="E133" s="173" t="s">
        <v>663</v>
      </c>
      <c r="F133" s="170">
        <v>158108</v>
      </c>
      <c r="G133" s="170">
        <v>0</v>
      </c>
      <c r="H133" s="170">
        <v>0</v>
      </c>
      <c r="I133" s="170">
        <v>1599.9999999999995</v>
      </c>
      <c r="J133" s="170">
        <v>0</v>
      </c>
      <c r="K133" s="170">
        <v>0</v>
      </c>
      <c r="L133" s="170">
        <v>0</v>
      </c>
      <c r="M133" s="170">
        <v>0</v>
      </c>
      <c r="N133" s="170">
        <v>0</v>
      </c>
      <c r="O133" s="170">
        <v>0</v>
      </c>
      <c r="P133" s="170">
        <v>0</v>
      </c>
      <c r="Q133" s="170">
        <v>0</v>
      </c>
      <c r="R133" s="170">
        <v>0</v>
      </c>
      <c r="S133" s="170">
        <v>0</v>
      </c>
      <c r="T133" s="170">
        <v>0</v>
      </c>
      <c r="U133" s="170">
        <v>0</v>
      </c>
      <c r="V133" s="170">
        <v>0</v>
      </c>
      <c r="W133" s="170">
        <v>0</v>
      </c>
      <c r="X133" s="170">
        <v>0</v>
      </c>
      <c r="Y133" s="170">
        <v>0</v>
      </c>
      <c r="Z133" s="170">
        <v>10384.303428571417</v>
      </c>
      <c r="AA133" s="170">
        <v>0</v>
      </c>
      <c r="AB133" s="170">
        <v>0</v>
      </c>
      <c r="AC133" s="170">
        <v>0</v>
      </c>
      <c r="AD133" s="170">
        <v>114000</v>
      </c>
      <c r="AE133" s="170">
        <v>0</v>
      </c>
      <c r="AF133" s="170">
        <v>0</v>
      </c>
      <c r="AG133" s="170">
        <v>1000</v>
      </c>
      <c r="AH133" s="170">
        <v>3824.23</v>
      </c>
      <c r="AI133" s="170">
        <v>0</v>
      </c>
      <c r="AJ133" s="170">
        <v>0</v>
      </c>
      <c r="AK133" s="170">
        <v>0</v>
      </c>
      <c r="AL133" s="170">
        <v>0</v>
      </c>
      <c r="AM133" s="170">
        <v>0</v>
      </c>
      <c r="AN133" s="170">
        <v>0</v>
      </c>
      <c r="AO133" s="170">
        <v>0</v>
      </c>
      <c r="AP133" s="170">
        <v>158108</v>
      </c>
      <c r="AQ133" s="170">
        <v>11984.303428571417</v>
      </c>
      <c r="AR133" s="170">
        <v>118824.23</v>
      </c>
      <c r="AS133" s="170">
        <v>21182.103428571416</v>
      </c>
      <c r="AT133" s="172">
        <v>288916.53342857142</v>
      </c>
      <c r="AU133" s="170">
        <v>288916.53342857142</v>
      </c>
      <c r="AV133" s="170">
        <v>0</v>
      </c>
      <c r="AW133" s="170">
        <v>171092.30342857141</v>
      </c>
      <c r="AX133" s="170">
        <v>2949.8673004926104</v>
      </c>
      <c r="AY133" s="170">
        <v>3147.1664707848236</v>
      </c>
      <c r="AZ133" s="171">
        <v>-6.2691049909098628E-2</v>
      </c>
      <c r="BA133" s="171">
        <v>4.7691049909098629E-2</v>
      </c>
      <c r="BB133" s="170">
        <v>8705.3170473655682</v>
      </c>
      <c r="BC133" s="172">
        <v>297621.85047593701</v>
      </c>
      <c r="BD133" s="172">
        <v>5131.4112151023619</v>
      </c>
      <c r="BE133" s="171">
        <v>-1.9484882666855552E-2</v>
      </c>
      <c r="BF133" s="170">
        <v>-1755.08</v>
      </c>
      <c r="BG133" s="170">
        <v>295866.770475937</v>
      </c>
      <c r="BH133" s="170">
        <v>-963.96</v>
      </c>
      <c r="BI133" s="170">
        <v>294902.81047593697</v>
      </c>
      <c r="BJ133" s="170">
        <v>34583.149999999907</v>
      </c>
      <c r="BK133" s="170">
        <v>3860.75</v>
      </c>
    </row>
    <row r="134" spans="1:63" x14ac:dyDescent="0.25">
      <c r="A134" s="169">
        <v>134</v>
      </c>
      <c r="B134" s="169">
        <v>11</v>
      </c>
      <c r="C134" s="174">
        <v>124721</v>
      </c>
      <c r="D134" s="174">
        <v>9353076</v>
      </c>
      <c r="E134" s="173" t="s">
        <v>662</v>
      </c>
      <c r="F134" s="170">
        <v>234436</v>
      </c>
      <c r="G134" s="170">
        <v>0</v>
      </c>
      <c r="H134" s="170">
        <v>0</v>
      </c>
      <c r="I134" s="170">
        <v>6400.0000000000018</v>
      </c>
      <c r="J134" s="170">
        <v>0</v>
      </c>
      <c r="K134" s="170">
        <v>0</v>
      </c>
      <c r="L134" s="170">
        <v>0</v>
      </c>
      <c r="M134" s="170">
        <v>0</v>
      </c>
      <c r="N134" s="170">
        <v>0</v>
      </c>
      <c r="O134" s="170">
        <v>0</v>
      </c>
      <c r="P134" s="170">
        <v>0</v>
      </c>
      <c r="Q134" s="170">
        <v>0</v>
      </c>
      <c r="R134" s="170">
        <v>0</v>
      </c>
      <c r="S134" s="170">
        <v>0</v>
      </c>
      <c r="T134" s="170">
        <v>0</v>
      </c>
      <c r="U134" s="170">
        <v>0</v>
      </c>
      <c r="V134" s="170">
        <v>0</v>
      </c>
      <c r="W134" s="170">
        <v>0</v>
      </c>
      <c r="X134" s="170">
        <v>0</v>
      </c>
      <c r="Y134" s="170">
        <v>0</v>
      </c>
      <c r="Z134" s="170">
        <v>8713.1191828254869</v>
      </c>
      <c r="AA134" s="170">
        <v>0</v>
      </c>
      <c r="AB134" s="170">
        <v>0</v>
      </c>
      <c r="AC134" s="170">
        <v>0</v>
      </c>
      <c r="AD134" s="170">
        <v>114000</v>
      </c>
      <c r="AE134" s="170">
        <v>0</v>
      </c>
      <c r="AF134" s="170">
        <v>0</v>
      </c>
      <c r="AG134" s="170">
        <v>0</v>
      </c>
      <c r="AH134" s="170">
        <v>3730.96</v>
      </c>
      <c r="AI134" s="170">
        <v>0</v>
      </c>
      <c r="AJ134" s="170">
        <v>0</v>
      </c>
      <c r="AK134" s="170">
        <v>0</v>
      </c>
      <c r="AL134" s="170">
        <v>0</v>
      </c>
      <c r="AM134" s="170">
        <v>0</v>
      </c>
      <c r="AN134" s="170">
        <v>0</v>
      </c>
      <c r="AO134" s="170">
        <v>0</v>
      </c>
      <c r="AP134" s="170">
        <v>234436</v>
      </c>
      <c r="AQ134" s="170">
        <v>15113.119182825489</v>
      </c>
      <c r="AR134" s="170">
        <v>117730.96</v>
      </c>
      <c r="AS134" s="170">
        <v>21910.919182825488</v>
      </c>
      <c r="AT134" s="172">
        <v>367280.07918282552</v>
      </c>
      <c r="AU134" s="170">
        <v>367280.07918282552</v>
      </c>
      <c r="AV134" s="170">
        <v>0</v>
      </c>
      <c r="AW134" s="170">
        <v>249549.11918282553</v>
      </c>
      <c r="AX134" s="170">
        <v>2901.7339439863431</v>
      </c>
      <c r="AY134" s="170">
        <v>3339.9642738184061</v>
      </c>
      <c r="AZ134" s="171">
        <v>-0.13120808904074213</v>
      </c>
      <c r="BA134" s="171">
        <v>0.11620808904074213</v>
      </c>
      <c r="BB134" s="170">
        <v>33379.254452331683</v>
      </c>
      <c r="BC134" s="172">
        <v>400659.33363515721</v>
      </c>
      <c r="BD134" s="172">
        <v>4658.8294608739207</v>
      </c>
      <c r="BE134" s="171">
        <v>-8.1329222301028681E-3</v>
      </c>
      <c r="BF134" s="170">
        <v>-2602.3599999999997</v>
      </c>
      <c r="BG134" s="170">
        <v>398056.97363515722</v>
      </c>
      <c r="BH134" s="170">
        <v>-1429.3200000000002</v>
      </c>
      <c r="BI134" s="170">
        <v>396627.65363515721</v>
      </c>
      <c r="BJ134" s="170">
        <v>118631.23000000027</v>
      </c>
      <c r="BK134" s="170">
        <v>6744.6900000000005</v>
      </c>
    </row>
    <row r="135" spans="1:63" x14ac:dyDescent="0.25">
      <c r="A135" s="169">
        <v>135</v>
      </c>
      <c r="B135" s="169">
        <v>206</v>
      </c>
      <c r="C135" s="174">
        <v>124723</v>
      </c>
      <c r="D135" s="174">
        <v>9353078</v>
      </c>
      <c r="E135" s="173" t="s">
        <v>268</v>
      </c>
      <c r="F135" s="170">
        <v>567008</v>
      </c>
      <c r="G135" s="170">
        <v>0</v>
      </c>
      <c r="H135" s="170">
        <v>0</v>
      </c>
      <c r="I135" s="170">
        <v>6799.9999999999973</v>
      </c>
      <c r="J135" s="170">
        <v>0</v>
      </c>
      <c r="K135" s="170">
        <v>4054.0499999999911</v>
      </c>
      <c r="L135" s="170">
        <v>982.80000000000052</v>
      </c>
      <c r="M135" s="170">
        <v>32459.700000000019</v>
      </c>
      <c r="N135" s="170">
        <v>10483.200000000008</v>
      </c>
      <c r="O135" s="170">
        <v>0</v>
      </c>
      <c r="P135" s="170">
        <v>0</v>
      </c>
      <c r="Q135" s="170">
        <v>0</v>
      </c>
      <c r="R135" s="170">
        <v>0</v>
      </c>
      <c r="S135" s="170">
        <v>0</v>
      </c>
      <c r="T135" s="170">
        <v>0</v>
      </c>
      <c r="U135" s="170">
        <v>0</v>
      </c>
      <c r="V135" s="170">
        <v>0</v>
      </c>
      <c r="W135" s="170">
        <v>0</v>
      </c>
      <c r="X135" s="170">
        <v>0</v>
      </c>
      <c r="Y135" s="170">
        <v>0</v>
      </c>
      <c r="Z135" s="170">
        <v>45440.871910112342</v>
      </c>
      <c r="AA135" s="170">
        <v>0</v>
      </c>
      <c r="AB135" s="170">
        <v>0</v>
      </c>
      <c r="AC135" s="170">
        <v>0</v>
      </c>
      <c r="AD135" s="170">
        <v>114000</v>
      </c>
      <c r="AE135" s="170">
        <v>0</v>
      </c>
      <c r="AF135" s="170">
        <v>0</v>
      </c>
      <c r="AG135" s="170">
        <v>0</v>
      </c>
      <c r="AH135" s="170">
        <v>21914.25</v>
      </c>
      <c r="AI135" s="170">
        <v>0</v>
      </c>
      <c r="AJ135" s="170">
        <v>0</v>
      </c>
      <c r="AK135" s="170">
        <v>0</v>
      </c>
      <c r="AL135" s="170">
        <v>0</v>
      </c>
      <c r="AM135" s="170">
        <v>0</v>
      </c>
      <c r="AN135" s="170">
        <v>0</v>
      </c>
      <c r="AO135" s="170">
        <v>0</v>
      </c>
      <c r="AP135" s="170">
        <v>567008</v>
      </c>
      <c r="AQ135" s="170">
        <v>100220.62191011236</v>
      </c>
      <c r="AR135" s="170">
        <v>135914.25</v>
      </c>
      <c r="AS135" s="170">
        <v>82828.54691011236</v>
      </c>
      <c r="AT135" s="172">
        <v>803142.87191011233</v>
      </c>
      <c r="AU135" s="170">
        <v>803142.87191011244</v>
      </c>
      <c r="AV135" s="170">
        <v>0</v>
      </c>
      <c r="AW135" s="170">
        <v>667228.62191011233</v>
      </c>
      <c r="AX135" s="170">
        <v>3207.8299130293863</v>
      </c>
      <c r="AY135" s="170">
        <v>3156.0135958988353</v>
      </c>
      <c r="AZ135" s="171">
        <v>1.6418280706358493E-2</v>
      </c>
      <c r="BA135" s="171">
        <v>-1.0908280706358492E-2</v>
      </c>
      <c r="BB135" s="170">
        <v>-7160.7499011668579</v>
      </c>
      <c r="BC135" s="172">
        <v>795982.12200894544</v>
      </c>
      <c r="BD135" s="172">
        <v>3826.8371250430068</v>
      </c>
      <c r="BE135" s="171">
        <v>-1.6684620821099116E-3</v>
      </c>
      <c r="BF135" s="170">
        <v>-6294.08</v>
      </c>
      <c r="BG135" s="170">
        <v>789688.04200894549</v>
      </c>
      <c r="BH135" s="170">
        <v>-3456.96</v>
      </c>
      <c r="BI135" s="170">
        <v>786231.08200894552</v>
      </c>
      <c r="BJ135" s="170">
        <v>123623.97999999998</v>
      </c>
      <c r="BK135" s="170">
        <v>17143.5</v>
      </c>
    </row>
    <row r="136" spans="1:63" x14ac:dyDescent="0.25">
      <c r="A136" s="169">
        <v>136</v>
      </c>
      <c r="B136" s="169">
        <v>14</v>
      </c>
      <c r="C136" s="174">
        <v>124724</v>
      </c>
      <c r="D136" s="174">
        <v>9353079</v>
      </c>
      <c r="E136" s="173" t="s">
        <v>661</v>
      </c>
      <c r="F136" s="170">
        <v>223532</v>
      </c>
      <c r="G136" s="170">
        <v>0</v>
      </c>
      <c r="H136" s="170">
        <v>0</v>
      </c>
      <c r="I136" s="170">
        <v>9200.0000000000055</v>
      </c>
      <c r="J136" s="170">
        <v>0</v>
      </c>
      <c r="K136" s="170">
        <v>600.6000000000007</v>
      </c>
      <c r="L136" s="170">
        <v>0</v>
      </c>
      <c r="M136" s="170">
        <v>2238.5999999999976</v>
      </c>
      <c r="N136" s="170">
        <v>0</v>
      </c>
      <c r="O136" s="170">
        <v>8695.0500000000029</v>
      </c>
      <c r="P136" s="170">
        <v>0</v>
      </c>
      <c r="Q136" s="170">
        <v>0</v>
      </c>
      <c r="R136" s="170">
        <v>0</v>
      </c>
      <c r="S136" s="170">
        <v>0</v>
      </c>
      <c r="T136" s="170">
        <v>0</v>
      </c>
      <c r="U136" s="170">
        <v>0</v>
      </c>
      <c r="V136" s="170">
        <v>0</v>
      </c>
      <c r="W136" s="170">
        <v>0</v>
      </c>
      <c r="X136" s="170">
        <v>0</v>
      </c>
      <c r="Y136" s="170">
        <v>0</v>
      </c>
      <c r="Z136" s="170">
        <v>12896.751893939389</v>
      </c>
      <c r="AA136" s="170">
        <v>0</v>
      </c>
      <c r="AB136" s="170">
        <v>0</v>
      </c>
      <c r="AC136" s="170">
        <v>0</v>
      </c>
      <c r="AD136" s="170">
        <v>114000</v>
      </c>
      <c r="AE136" s="170">
        <v>45260.347129506008</v>
      </c>
      <c r="AF136" s="170">
        <v>0</v>
      </c>
      <c r="AG136" s="170">
        <v>0</v>
      </c>
      <c r="AH136" s="170">
        <v>5363.25</v>
      </c>
      <c r="AI136" s="170">
        <v>0</v>
      </c>
      <c r="AJ136" s="170">
        <v>0</v>
      </c>
      <c r="AK136" s="170">
        <v>0</v>
      </c>
      <c r="AL136" s="170">
        <v>0</v>
      </c>
      <c r="AM136" s="170">
        <v>0</v>
      </c>
      <c r="AN136" s="170">
        <v>0</v>
      </c>
      <c r="AO136" s="170">
        <v>0</v>
      </c>
      <c r="AP136" s="170">
        <v>223532</v>
      </c>
      <c r="AQ136" s="170">
        <v>33631.001893939392</v>
      </c>
      <c r="AR136" s="170">
        <v>164623.597129506</v>
      </c>
      <c r="AS136" s="170">
        <v>33261.676893939395</v>
      </c>
      <c r="AT136" s="172">
        <v>421786.59902344539</v>
      </c>
      <c r="AU136" s="170">
        <v>421786.59902344539</v>
      </c>
      <c r="AV136" s="170">
        <v>0</v>
      </c>
      <c r="AW136" s="170">
        <v>257163.00189393939</v>
      </c>
      <c r="AX136" s="170">
        <v>3136.1341694382854</v>
      </c>
      <c r="AY136" s="170">
        <v>2756.9153991649337</v>
      </c>
      <c r="AZ136" s="171">
        <v>0.13755183433928247</v>
      </c>
      <c r="BA136" s="171">
        <v>-0.13204183433928249</v>
      </c>
      <c r="BB136" s="170">
        <v>-29850.309646764144</v>
      </c>
      <c r="BC136" s="172">
        <v>391936.28937668126</v>
      </c>
      <c r="BD136" s="172">
        <v>4779.7108460570889</v>
      </c>
      <c r="BE136" s="171">
        <v>-8.6365822725731456E-2</v>
      </c>
      <c r="BF136" s="170">
        <v>-2481.3199999999997</v>
      </c>
      <c r="BG136" s="170">
        <v>389454.96937668126</v>
      </c>
      <c r="BH136" s="170">
        <v>-1362.8400000000001</v>
      </c>
      <c r="BI136" s="170">
        <v>388092.12937668123</v>
      </c>
      <c r="BJ136" s="170">
        <v>111033.97000000003</v>
      </c>
      <c r="BK136" s="170">
        <v>5275</v>
      </c>
    </row>
    <row r="137" spans="1:63" x14ac:dyDescent="0.25">
      <c r="A137" s="169">
        <v>137</v>
      </c>
      <c r="B137" s="169">
        <v>20</v>
      </c>
      <c r="C137" s="174">
        <v>124725</v>
      </c>
      <c r="D137" s="174">
        <v>9353081</v>
      </c>
      <c r="E137" s="173" t="s">
        <v>660</v>
      </c>
      <c r="F137" s="170">
        <v>122670</v>
      </c>
      <c r="G137" s="170">
        <v>0</v>
      </c>
      <c r="H137" s="170">
        <v>0</v>
      </c>
      <c r="I137" s="170">
        <v>1999.999999999998</v>
      </c>
      <c r="J137" s="170">
        <v>0</v>
      </c>
      <c r="K137" s="170">
        <v>307.12500000000028</v>
      </c>
      <c r="L137" s="170">
        <v>0</v>
      </c>
      <c r="M137" s="170">
        <v>0</v>
      </c>
      <c r="N137" s="170">
        <v>0</v>
      </c>
      <c r="O137" s="170">
        <v>0</v>
      </c>
      <c r="P137" s="170">
        <v>0</v>
      </c>
      <c r="Q137" s="170">
        <v>0</v>
      </c>
      <c r="R137" s="170">
        <v>0</v>
      </c>
      <c r="S137" s="170">
        <v>0</v>
      </c>
      <c r="T137" s="170">
        <v>0</v>
      </c>
      <c r="U137" s="170">
        <v>0</v>
      </c>
      <c r="V137" s="170">
        <v>0</v>
      </c>
      <c r="W137" s="170">
        <v>0</v>
      </c>
      <c r="X137" s="170">
        <v>0</v>
      </c>
      <c r="Y137" s="170">
        <v>0</v>
      </c>
      <c r="Z137" s="170">
        <v>9906.2806122449019</v>
      </c>
      <c r="AA137" s="170">
        <v>0</v>
      </c>
      <c r="AB137" s="170">
        <v>0</v>
      </c>
      <c r="AC137" s="170">
        <v>0</v>
      </c>
      <c r="AD137" s="170">
        <v>114000</v>
      </c>
      <c r="AE137" s="170">
        <v>69959.946595460613</v>
      </c>
      <c r="AF137" s="170">
        <v>0</v>
      </c>
      <c r="AG137" s="170">
        <v>0</v>
      </c>
      <c r="AH137" s="170">
        <v>5479.84</v>
      </c>
      <c r="AI137" s="170">
        <v>0</v>
      </c>
      <c r="AJ137" s="170">
        <v>0</v>
      </c>
      <c r="AK137" s="170">
        <v>0</v>
      </c>
      <c r="AL137" s="170">
        <v>0</v>
      </c>
      <c r="AM137" s="170">
        <v>0</v>
      </c>
      <c r="AN137" s="170">
        <v>0</v>
      </c>
      <c r="AO137" s="170">
        <v>0</v>
      </c>
      <c r="AP137" s="170">
        <v>122670</v>
      </c>
      <c r="AQ137" s="170">
        <v>12213.4056122449</v>
      </c>
      <c r="AR137" s="170">
        <v>189439.78659546061</v>
      </c>
      <c r="AS137" s="170">
        <v>21057.643112244899</v>
      </c>
      <c r="AT137" s="172">
        <v>324323.19220770552</v>
      </c>
      <c r="AU137" s="170">
        <v>324323.19220770552</v>
      </c>
      <c r="AV137" s="170">
        <v>0</v>
      </c>
      <c r="AW137" s="170">
        <v>134883.40561224491</v>
      </c>
      <c r="AX137" s="170">
        <v>2997.4090136054424</v>
      </c>
      <c r="AY137" s="170">
        <v>1579.413088061887</v>
      </c>
      <c r="AZ137" s="171">
        <v>0.89779927509882285</v>
      </c>
      <c r="BA137" s="171">
        <v>-0.89228927509882283</v>
      </c>
      <c r="BB137" s="170">
        <v>-63418.201174275055</v>
      </c>
      <c r="BC137" s="172">
        <v>260904.99103343047</v>
      </c>
      <c r="BD137" s="172">
        <v>5797.8886896317881</v>
      </c>
      <c r="BE137" s="171">
        <v>3.1146266423068392E-2</v>
      </c>
      <c r="BF137" s="170">
        <v>-1361.6999999999998</v>
      </c>
      <c r="BG137" s="170">
        <v>259543.29103343046</v>
      </c>
      <c r="BH137" s="170">
        <v>-747.90000000000009</v>
      </c>
      <c r="BI137" s="170">
        <v>258795.39103343047</v>
      </c>
      <c r="BJ137" s="170">
        <v>31767.049999999959</v>
      </c>
      <c r="BK137" s="170">
        <v>1635.38</v>
      </c>
    </row>
    <row r="138" spans="1:63" x14ac:dyDescent="0.25">
      <c r="A138" s="169">
        <v>138</v>
      </c>
      <c r="B138" s="169">
        <v>22</v>
      </c>
      <c r="C138" s="174">
        <v>124727</v>
      </c>
      <c r="D138" s="174">
        <v>9353083</v>
      </c>
      <c r="E138" s="173" t="s">
        <v>659</v>
      </c>
      <c r="F138" s="170">
        <v>302586</v>
      </c>
      <c r="G138" s="170">
        <v>0</v>
      </c>
      <c r="H138" s="170">
        <v>0</v>
      </c>
      <c r="I138" s="170">
        <v>6399.9999999999936</v>
      </c>
      <c r="J138" s="170">
        <v>0</v>
      </c>
      <c r="K138" s="170">
        <v>750.74999999999932</v>
      </c>
      <c r="L138" s="170">
        <v>982.79999999999905</v>
      </c>
      <c r="M138" s="170">
        <v>1119.3000000000002</v>
      </c>
      <c r="N138" s="170">
        <v>0</v>
      </c>
      <c r="O138" s="170">
        <v>14905.799999999987</v>
      </c>
      <c r="P138" s="170">
        <v>0</v>
      </c>
      <c r="Q138" s="170">
        <v>0</v>
      </c>
      <c r="R138" s="170">
        <v>0</v>
      </c>
      <c r="S138" s="170">
        <v>0</v>
      </c>
      <c r="T138" s="170">
        <v>0</v>
      </c>
      <c r="U138" s="170">
        <v>0</v>
      </c>
      <c r="V138" s="170">
        <v>0</v>
      </c>
      <c r="W138" s="170">
        <v>0</v>
      </c>
      <c r="X138" s="170">
        <v>0</v>
      </c>
      <c r="Y138" s="170">
        <v>0</v>
      </c>
      <c r="Z138" s="170">
        <v>20422.539473684203</v>
      </c>
      <c r="AA138" s="170">
        <v>0</v>
      </c>
      <c r="AB138" s="170">
        <v>0</v>
      </c>
      <c r="AC138" s="170">
        <v>0</v>
      </c>
      <c r="AD138" s="170">
        <v>114000</v>
      </c>
      <c r="AE138" s="170">
        <v>0</v>
      </c>
      <c r="AF138" s="170">
        <v>0</v>
      </c>
      <c r="AG138" s="170">
        <v>1000</v>
      </c>
      <c r="AH138" s="170">
        <v>6878.94</v>
      </c>
      <c r="AI138" s="170">
        <v>0</v>
      </c>
      <c r="AJ138" s="170">
        <v>0</v>
      </c>
      <c r="AK138" s="170">
        <v>0</v>
      </c>
      <c r="AL138" s="170">
        <v>0</v>
      </c>
      <c r="AM138" s="170">
        <v>0</v>
      </c>
      <c r="AN138" s="170">
        <v>0</v>
      </c>
      <c r="AO138" s="170">
        <v>0</v>
      </c>
      <c r="AP138" s="170">
        <v>302586</v>
      </c>
      <c r="AQ138" s="170">
        <v>44581.189473684179</v>
      </c>
      <c r="AR138" s="170">
        <v>121878.94</v>
      </c>
      <c r="AS138" s="170">
        <v>42499.664473684192</v>
      </c>
      <c r="AT138" s="172">
        <v>469046.12947368418</v>
      </c>
      <c r="AU138" s="170">
        <v>469046.12947368418</v>
      </c>
      <c r="AV138" s="170">
        <v>0</v>
      </c>
      <c r="AW138" s="170">
        <v>348167.18947368418</v>
      </c>
      <c r="AX138" s="170">
        <v>3136.6413466097674</v>
      </c>
      <c r="AY138" s="170">
        <v>3059.9820703305568</v>
      </c>
      <c r="AZ138" s="171">
        <v>2.5052197861711482E-2</v>
      </c>
      <c r="BA138" s="171">
        <v>-1.9542197861711481E-2</v>
      </c>
      <c r="BB138" s="170">
        <v>-6637.6640329575102</v>
      </c>
      <c r="BC138" s="172">
        <v>462408.46544072666</v>
      </c>
      <c r="BD138" s="172">
        <v>4165.8420309975372</v>
      </c>
      <c r="BE138" s="171">
        <v>-2.7608602305294605E-3</v>
      </c>
      <c r="BF138" s="170">
        <v>-3358.8599999999997</v>
      </c>
      <c r="BG138" s="170">
        <v>459049.60544072668</v>
      </c>
      <c r="BH138" s="170">
        <v>-1844.8200000000002</v>
      </c>
      <c r="BI138" s="170">
        <v>457204.78544072667</v>
      </c>
      <c r="BJ138" s="170">
        <v>65323.010000000068</v>
      </c>
      <c r="BK138" s="170">
        <v>6218.25</v>
      </c>
    </row>
    <row r="139" spans="1:63" x14ac:dyDescent="0.25">
      <c r="A139" s="169">
        <v>139</v>
      </c>
      <c r="B139" s="169">
        <v>26</v>
      </c>
      <c r="C139" s="174">
        <v>124728</v>
      </c>
      <c r="D139" s="174">
        <v>9353084</v>
      </c>
      <c r="E139" s="173" t="s">
        <v>658</v>
      </c>
      <c r="F139" s="170">
        <v>128122</v>
      </c>
      <c r="G139" s="170">
        <v>0</v>
      </c>
      <c r="H139" s="170">
        <v>0</v>
      </c>
      <c r="I139" s="170">
        <v>1999.9999999999955</v>
      </c>
      <c r="J139" s="170">
        <v>0</v>
      </c>
      <c r="K139" s="170">
        <v>0</v>
      </c>
      <c r="L139" s="170">
        <v>0</v>
      </c>
      <c r="M139" s="170">
        <v>0</v>
      </c>
      <c r="N139" s="170">
        <v>0</v>
      </c>
      <c r="O139" s="170">
        <v>0</v>
      </c>
      <c r="P139" s="170">
        <v>0</v>
      </c>
      <c r="Q139" s="170">
        <v>0</v>
      </c>
      <c r="R139" s="170">
        <v>0</v>
      </c>
      <c r="S139" s="170">
        <v>0</v>
      </c>
      <c r="T139" s="170">
        <v>0</v>
      </c>
      <c r="U139" s="170">
        <v>0</v>
      </c>
      <c r="V139" s="170">
        <v>0</v>
      </c>
      <c r="W139" s="170">
        <v>0</v>
      </c>
      <c r="X139" s="170">
        <v>0</v>
      </c>
      <c r="Y139" s="170">
        <v>0</v>
      </c>
      <c r="Z139" s="170">
        <v>9963.413167866629</v>
      </c>
      <c r="AA139" s="170">
        <v>0</v>
      </c>
      <c r="AB139" s="170">
        <v>0</v>
      </c>
      <c r="AC139" s="170">
        <v>0</v>
      </c>
      <c r="AD139" s="170">
        <v>114000</v>
      </c>
      <c r="AE139" s="170">
        <v>68624.833110814419</v>
      </c>
      <c r="AF139" s="170">
        <v>0</v>
      </c>
      <c r="AG139" s="170">
        <v>0</v>
      </c>
      <c r="AH139" s="170">
        <v>6878.94</v>
      </c>
      <c r="AI139" s="170">
        <v>0</v>
      </c>
      <c r="AJ139" s="170">
        <v>0</v>
      </c>
      <c r="AK139" s="170">
        <v>0</v>
      </c>
      <c r="AL139" s="170">
        <v>0</v>
      </c>
      <c r="AM139" s="170">
        <v>0</v>
      </c>
      <c r="AN139" s="170">
        <v>0</v>
      </c>
      <c r="AO139" s="170">
        <v>0</v>
      </c>
      <c r="AP139" s="170">
        <v>128122</v>
      </c>
      <c r="AQ139" s="170">
        <v>11963.413167866624</v>
      </c>
      <c r="AR139" s="170">
        <v>189503.77311081442</v>
      </c>
      <c r="AS139" s="170">
        <v>20961.213167866626</v>
      </c>
      <c r="AT139" s="172">
        <v>329589.18627868104</v>
      </c>
      <c r="AU139" s="170">
        <v>329589.18627868104</v>
      </c>
      <c r="AV139" s="170">
        <v>0</v>
      </c>
      <c r="AW139" s="170">
        <v>140085.41316786662</v>
      </c>
      <c r="AX139" s="170">
        <v>2980.5407056992899</v>
      </c>
      <c r="AY139" s="170">
        <v>944.03550045291115</v>
      </c>
      <c r="AZ139" s="171">
        <v>2.1572337102464298</v>
      </c>
      <c r="BA139" s="171">
        <v>-2.1517237102464297</v>
      </c>
      <c r="BB139" s="170">
        <v>-95471.267773027503</v>
      </c>
      <c r="BC139" s="172">
        <v>234117.91850565354</v>
      </c>
      <c r="BD139" s="172">
        <v>4981.2323086309261</v>
      </c>
      <c r="BE139" s="171">
        <v>-0.14334029127434378</v>
      </c>
      <c r="BF139" s="170">
        <v>-1422.2199999999998</v>
      </c>
      <c r="BG139" s="170">
        <v>232695.69850565353</v>
      </c>
      <c r="BH139" s="170">
        <v>-781.1400000000001</v>
      </c>
      <c r="BI139" s="170">
        <v>231914.55850565352</v>
      </c>
      <c r="BJ139" s="170">
        <v>49909.079999999958</v>
      </c>
      <c r="BK139" s="170">
        <v>12650.6</v>
      </c>
    </row>
    <row r="140" spans="1:63" x14ac:dyDescent="0.25">
      <c r="A140" s="169">
        <v>140</v>
      </c>
      <c r="B140" s="169">
        <v>223</v>
      </c>
      <c r="C140" s="174">
        <v>124729</v>
      </c>
      <c r="D140" s="174">
        <v>9353085</v>
      </c>
      <c r="E140" s="173" t="s">
        <v>657</v>
      </c>
      <c r="F140" s="170">
        <v>509762</v>
      </c>
      <c r="G140" s="170">
        <v>0</v>
      </c>
      <c r="H140" s="170">
        <v>0</v>
      </c>
      <c r="I140" s="170">
        <v>3600</v>
      </c>
      <c r="J140" s="170">
        <v>0</v>
      </c>
      <c r="K140" s="170">
        <v>0</v>
      </c>
      <c r="L140" s="170">
        <v>0</v>
      </c>
      <c r="M140" s="170">
        <v>2250.6354838709653</v>
      </c>
      <c r="N140" s="170">
        <v>1171.0623655913989</v>
      </c>
      <c r="O140" s="170">
        <v>1248.8282258064528</v>
      </c>
      <c r="P140" s="170">
        <v>0</v>
      </c>
      <c r="Q140" s="170">
        <v>0</v>
      </c>
      <c r="R140" s="170">
        <v>0</v>
      </c>
      <c r="S140" s="170">
        <v>0</v>
      </c>
      <c r="T140" s="170">
        <v>0</v>
      </c>
      <c r="U140" s="170">
        <v>0</v>
      </c>
      <c r="V140" s="170">
        <v>0</v>
      </c>
      <c r="W140" s="170">
        <v>1742.2360248447199</v>
      </c>
      <c r="X140" s="170">
        <v>0</v>
      </c>
      <c r="Y140" s="170">
        <v>0</v>
      </c>
      <c r="Z140" s="170">
        <v>25011.035782273884</v>
      </c>
      <c r="AA140" s="170">
        <v>0</v>
      </c>
      <c r="AB140" s="170">
        <v>0</v>
      </c>
      <c r="AC140" s="170">
        <v>0</v>
      </c>
      <c r="AD140" s="170">
        <v>114000</v>
      </c>
      <c r="AE140" s="170">
        <v>0</v>
      </c>
      <c r="AF140" s="170">
        <v>0</v>
      </c>
      <c r="AG140" s="170">
        <v>0</v>
      </c>
      <c r="AH140" s="170">
        <v>10777.5</v>
      </c>
      <c r="AI140" s="170">
        <v>0</v>
      </c>
      <c r="AJ140" s="170">
        <v>0</v>
      </c>
      <c r="AK140" s="170">
        <v>0</v>
      </c>
      <c r="AL140" s="170">
        <v>0</v>
      </c>
      <c r="AM140" s="170">
        <v>0</v>
      </c>
      <c r="AN140" s="170">
        <v>0</v>
      </c>
      <c r="AO140" s="170">
        <v>0</v>
      </c>
      <c r="AP140" s="170">
        <v>509762</v>
      </c>
      <c r="AQ140" s="170">
        <v>35023.797882387422</v>
      </c>
      <c r="AR140" s="170">
        <v>124777.5</v>
      </c>
      <c r="AS140" s="170">
        <v>39144.098819908293</v>
      </c>
      <c r="AT140" s="172">
        <v>669563.29788238741</v>
      </c>
      <c r="AU140" s="170">
        <v>669563.29788238741</v>
      </c>
      <c r="AV140" s="170">
        <v>0</v>
      </c>
      <c r="AW140" s="170">
        <v>544785.79788238741</v>
      </c>
      <c r="AX140" s="170">
        <v>2913.2930368042107</v>
      </c>
      <c r="AY140" s="170">
        <v>2904.2607356885001</v>
      </c>
      <c r="AZ140" s="171">
        <v>3.1100172944938448E-3</v>
      </c>
      <c r="BA140" s="171">
        <v>0</v>
      </c>
      <c r="BB140" s="170">
        <v>0</v>
      </c>
      <c r="BC140" s="172">
        <v>669563.29788238741</v>
      </c>
      <c r="BD140" s="172">
        <v>3580.552395092981</v>
      </c>
      <c r="BE140" s="171">
        <v>-1.495470353318451E-2</v>
      </c>
      <c r="BF140" s="170">
        <v>-5658.62</v>
      </c>
      <c r="BG140" s="170">
        <v>663904.67788238742</v>
      </c>
      <c r="BH140" s="170">
        <v>-3107.94</v>
      </c>
      <c r="BI140" s="170">
        <v>660796.73788238748</v>
      </c>
      <c r="BJ140" s="170">
        <v>60979.890000000014</v>
      </c>
      <c r="BK140" s="170">
        <v>2657.71</v>
      </c>
    </row>
    <row r="141" spans="1:63" x14ac:dyDescent="0.25">
      <c r="A141" s="169">
        <v>141</v>
      </c>
      <c r="B141" s="169">
        <v>36</v>
      </c>
      <c r="C141" s="174">
        <v>124731</v>
      </c>
      <c r="D141" s="174">
        <v>9353089</v>
      </c>
      <c r="E141" s="173" t="s">
        <v>656</v>
      </c>
      <c r="F141" s="170">
        <v>332572</v>
      </c>
      <c r="G141" s="170">
        <v>0</v>
      </c>
      <c r="H141" s="170">
        <v>0</v>
      </c>
      <c r="I141" s="170">
        <v>3600.0000000000009</v>
      </c>
      <c r="J141" s="170">
        <v>0</v>
      </c>
      <c r="K141" s="170">
        <v>0</v>
      </c>
      <c r="L141" s="170">
        <v>0</v>
      </c>
      <c r="M141" s="170">
        <v>0</v>
      </c>
      <c r="N141" s="170">
        <v>0</v>
      </c>
      <c r="O141" s="170">
        <v>0</v>
      </c>
      <c r="P141" s="170">
        <v>0</v>
      </c>
      <c r="Q141" s="170">
        <v>0</v>
      </c>
      <c r="R141" s="170">
        <v>0</v>
      </c>
      <c r="S141" s="170">
        <v>0</v>
      </c>
      <c r="T141" s="170">
        <v>0</v>
      </c>
      <c r="U141" s="170">
        <v>0</v>
      </c>
      <c r="V141" s="170">
        <v>0</v>
      </c>
      <c r="W141" s="170">
        <v>1811.8811881188115</v>
      </c>
      <c r="X141" s="170">
        <v>0</v>
      </c>
      <c r="Y141" s="170">
        <v>0</v>
      </c>
      <c r="Z141" s="170">
        <v>22335.819146466383</v>
      </c>
      <c r="AA141" s="170">
        <v>0</v>
      </c>
      <c r="AB141" s="170">
        <v>0</v>
      </c>
      <c r="AC141" s="170">
        <v>0</v>
      </c>
      <c r="AD141" s="170">
        <v>114000</v>
      </c>
      <c r="AE141" s="170">
        <v>18558.077436582109</v>
      </c>
      <c r="AF141" s="170">
        <v>0</v>
      </c>
      <c r="AG141" s="170">
        <v>0</v>
      </c>
      <c r="AH141" s="170">
        <v>16286</v>
      </c>
      <c r="AI141" s="170">
        <v>0</v>
      </c>
      <c r="AJ141" s="170">
        <v>0</v>
      </c>
      <c r="AK141" s="170">
        <v>0</v>
      </c>
      <c r="AL141" s="170">
        <v>0</v>
      </c>
      <c r="AM141" s="170">
        <v>0</v>
      </c>
      <c r="AN141" s="170">
        <v>0</v>
      </c>
      <c r="AO141" s="170">
        <v>0</v>
      </c>
      <c r="AP141" s="170">
        <v>332572</v>
      </c>
      <c r="AQ141" s="170">
        <v>27747.700334585195</v>
      </c>
      <c r="AR141" s="170">
        <v>148844.0774365821</v>
      </c>
      <c r="AS141" s="170">
        <v>34133.619146466386</v>
      </c>
      <c r="AT141" s="172">
        <v>509163.77777116734</v>
      </c>
      <c r="AU141" s="170">
        <v>509163.77777116734</v>
      </c>
      <c r="AV141" s="170">
        <v>0</v>
      </c>
      <c r="AW141" s="170">
        <v>360319.70033458527</v>
      </c>
      <c r="AX141" s="170">
        <v>2953.4401666769286</v>
      </c>
      <c r="AY141" s="170">
        <v>2998.9771841516349</v>
      </c>
      <c r="AZ141" s="171">
        <v>-1.5184182699138489E-2</v>
      </c>
      <c r="BA141" s="171">
        <v>1.8418269913848991E-4</v>
      </c>
      <c r="BB141" s="170">
        <v>67.387884916679127</v>
      </c>
      <c r="BC141" s="172">
        <v>509231.16565608402</v>
      </c>
      <c r="BD141" s="172">
        <v>4174.0259480006889</v>
      </c>
      <c r="BE141" s="171">
        <v>-3.0021170848556045E-2</v>
      </c>
      <c r="BF141" s="170">
        <v>-3691.72</v>
      </c>
      <c r="BG141" s="170">
        <v>505539.44565608405</v>
      </c>
      <c r="BH141" s="170">
        <v>-2027.64</v>
      </c>
      <c r="BI141" s="170">
        <v>503511.80565608403</v>
      </c>
      <c r="BJ141" s="170">
        <v>59230.280000000028</v>
      </c>
      <c r="BK141" s="170">
        <v>12099.23</v>
      </c>
    </row>
    <row r="142" spans="1:63" x14ac:dyDescent="0.25">
      <c r="A142" s="169">
        <v>142</v>
      </c>
      <c r="B142" s="169">
        <v>444</v>
      </c>
      <c r="C142" s="174">
        <v>124732</v>
      </c>
      <c r="D142" s="174">
        <v>9353090</v>
      </c>
      <c r="E142" s="173" t="s">
        <v>655</v>
      </c>
      <c r="F142" s="170">
        <v>381640</v>
      </c>
      <c r="G142" s="170">
        <v>0</v>
      </c>
      <c r="H142" s="170">
        <v>0</v>
      </c>
      <c r="I142" s="170">
        <v>4400.0000000000018</v>
      </c>
      <c r="J142" s="170">
        <v>0</v>
      </c>
      <c r="K142" s="170">
        <v>450.44999999999942</v>
      </c>
      <c r="L142" s="170">
        <v>1474.1999999999982</v>
      </c>
      <c r="M142" s="170">
        <v>3357.8999999999955</v>
      </c>
      <c r="N142" s="170">
        <v>0</v>
      </c>
      <c r="O142" s="170">
        <v>0</v>
      </c>
      <c r="P142" s="170">
        <v>0</v>
      </c>
      <c r="Q142" s="170">
        <v>0</v>
      </c>
      <c r="R142" s="170">
        <v>0</v>
      </c>
      <c r="S142" s="170">
        <v>0</v>
      </c>
      <c r="T142" s="170">
        <v>0</v>
      </c>
      <c r="U142" s="170">
        <v>0</v>
      </c>
      <c r="V142" s="170">
        <v>0</v>
      </c>
      <c r="W142" s="170">
        <v>0</v>
      </c>
      <c r="X142" s="170">
        <v>0</v>
      </c>
      <c r="Y142" s="170">
        <v>0</v>
      </c>
      <c r="Z142" s="170">
        <v>16728.734848484833</v>
      </c>
      <c r="AA142" s="170">
        <v>0</v>
      </c>
      <c r="AB142" s="170">
        <v>0</v>
      </c>
      <c r="AC142" s="170">
        <v>0</v>
      </c>
      <c r="AD142" s="170">
        <v>114000</v>
      </c>
      <c r="AE142" s="170">
        <v>0</v>
      </c>
      <c r="AF142" s="170">
        <v>0</v>
      </c>
      <c r="AG142" s="170">
        <v>0</v>
      </c>
      <c r="AH142" s="170">
        <v>8741.75</v>
      </c>
      <c r="AI142" s="170">
        <v>0</v>
      </c>
      <c r="AJ142" s="170">
        <v>0</v>
      </c>
      <c r="AK142" s="170">
        <v>0</v>
      </c>
      <c r="AL142" s="170">
        <v>0</v>
      </c>
      <c r="AM142" s="170">
        <v>0</v>
      </c>
      <c r="AN142" s="170">
        <v>0</v>
      </c>
      <c r="AO142" s="170">
        <v>0</v>
      </c>
      <c r="AP142" s="170">
        <v>381640</v>
      </c>
      <c r="AQ142" s="170">
        <v>26411.284848484829</v>
      </c>
      <c r="AR142" s="170">
        <v>122741.75</v>
      </c>
      <c r="AS142" s="170">
        <v>31567.809848484831</v>
      </c>
      <c r="AT142" s="172">
        <v>530793.03484848491</v>
      </c>
      <c r="AU142" s="170">
        <v>530793.03484848491</v>
      </c>
      <c r="AV142" s="170">
        <v>0</v>
      </c>
      <c r="AW142" s="170">
        <v>408051.28484848491</v>
      </c>
      <c r="AX142" s="170">
        <v>2914.6520346320349</v>
      </c>
      <c r="AY142" s="170">
        <v>2877.2387663547934</v>
      </c>
      <c r="AZ142" s="171">
        <v>1.3003185107449671E-2</v>
      </c>
      <c r="BA142" s="171">
        <v>-7.493185107449671E-3</v>
      </c>
      <c r="BB142" s="170">
        <v>-3018.3555744477239</v>
      </c>
      <c r="BC142" s="172">
        <v>527774.67927403713</v>
      </c>
      <c r="BD142" s="172">
        <v>3769.8191376716936</v>
      </c>
      <c r="BE142" s="171">
        <v>2.8487911889107931E-3</v>
      </c>
      <c r="BF142" s="170">
        <v>-4236.3999999999996</v>
      </c>
      <c r="BG142" s="170">
        <v>523538.27927403711</v>
      </c>
      <c r="BH142" s="170">
        <v>-2326.8000000000002</v>
      </c>
      <c r="BI142" s="170">
        <v>521211.47927403712</v>
      </c>
      <c r="BJ142" s="170">
        <v>35306.179999999935</v>
      </c>
      <c r="BK142" s="170">
        <v>3394.3900000000003</v>
      </c>
    </row>
    <row r="143" spans="1:63" x14ac:dyDescent="0.25">
      <c r="A143" s="169">
        <v>143</v>
      </c>
      <c r="B143" s="169">
        <v>449</v>
      </c>
      <c r="C143" s="174">
        <v>124733</v>
      </c>
      <c r="D143" s="174">
        <v>9353091</v>
      </c>
      <c r="E143" s="173" t="s">
        <v>654</v>
      </c>
      <c r="F143" s="170">
        <v>201724</v>
      </c>
      <c r="G143" s="170">
        <v>0</v>
      </c>
      <c r="H143" s="170">
        <v>0</v>
      </c>
      <c r="I143" s="170">
        <v>2400.0000000000009</v>
      </c>
      <c r="J143" s="170">
        <v>0</v>
      </c>
      <c r="K143" s="170">
        <v>300.29999999999973</v>
      </c>
      <c r="L143" s="170">
        <v>0</v>
      </c>
      <c r="M143" s="170">
        <v>0</v>
      </c>
      <c r="N143" s="170">
        <v>0</v>
      </c>
      <c r="O143" s="170">
        <v>0</v>
      </c>
      <c r="P143" s="170">
        <v>0</v>
      </c>
      <c r="Q143" s="170">
        <v>0</v>
      </c>
      <c r="R143" s="170">
        <v>0</v>
      </c>
      <c r="S143" s="170">
        <v>0</v>
      </c>
      <c r="T143" s="170">
        <v>0</v>
      </c>
      <c r="U143" s="170">
        <v>0</v>
      </c>
      <c r="V143" s="170">
        <v>0</v>
      </c>
      <c r="W143" s="170">
        <v>0</v>
      </c>
      <c r="X143" s="170">
        <v>0</v>
      </c>
      <c r="Y143" s="170">
        <v>0</v>
      </c>
      <c r="Z143" s="170">
        <v>14758.759230769223</v>
      </c>
      <c r="AA143" s="170">
        <v>0</v>
      </c>
      <c r="AB143" s="170">
        <v>0</v>
      </c>
      <c r="AC143" s="170">
        <v>0</v>
      </c>
      <c r="AD143" s="170">
        <v>114000</v>
      </c>
      <c r="AE143" s="170">
        <v>0</v>
      </c>
      <c r="AF143" s="170">
        <v>0</v>
      </c>
      <c r="AG143" s="170">
        <v>0</v>
      </c>
      <c r="AH143" s="170">
        <v>6062.8</v>
      </c>
      <c r="AI143" s="170">
        <v>0</v>
      </c>
      <c r="AJ143" s="170">
        <v>0</v>
      </c>
      <c r="AK143" s="170">
        <v>0</v>
      </c>
      <c r="AL143" s="170">
        <v>0</v>
      </c>
      <c r="AM143" s="170">
        <v>0</v>
      </c>
      <c r="AN143" s="170">
        <v>0</v>
      </c>
      <c r="AO143" s="170">
        <v>0</v>
      </c>
      <c r="AP143" s="170">
        <v>201724</v>
      </c>
      <c r="AQ143" s="170">
        <v>17459.059230769224</v>
      </c>
      <c r="AR143" s="170">
        <v>120062.8</v>
      </c>
      <c r="AS143" s="170">
        <v>26106.709230769222</v>
      </c>
      <c r="AT143" s="172">
        <v>339245.85923076922</v>
      </c>
      <c r="AU143" s="170">
        <v>339245.85923076922</v>
      </c>
      <c r="AV143" s="170">
        <v>0</v>
      </c>
      <c r="AW143" s="170">
        <v>219183.05923076923</v>
      </c>
      <c r="AX143" s="170">
        <v>2961.9332328482328</v>
      </c>
      <c r="AY143" s="170">
        <v>2922.8408931895883</v>
      </c>
      <c r="AZ143" s="171">
        <v>1.3374775120237379E-2</v>
      </c>
      <c r="BA143" s="171">
        <v>-7.86477512023738E-3</v>
      </c>
      <c r="BB143" s="170">
        <v>-1701.0739889505708</v>
      </c>
      <c r="BC143" s="172">
        <v>337544.78524181864</v>
      </c>
      <c r="BD143" s="172">
        <v>4561.4160167813334</v>
      </c>
      <c r="BE143" s="171">
        <v>-1.0316462256667935E-2</v>
      </c>
      <c r="BF143" s="170">
        <v>-2239.2399999999998</v>
      </c>
      <c r="BG143" s="170">
        <v>335305.54524181865</v>
      </c>
      <c r="BH143" s="170">
        <v>-1229.8800000000001</v>
      </c>
      <c r="BI143" s="170">
        <v>334075.66524181864</v>
      </c>
      <c r="BJ143" s="170">
        <v>18351.560000000056</v>
      </c>
      <c r="BK143" s="170">
        <v>1330.8499999999995</v>
      </c>
    </row>
    <row r="144" spans="1:63" x14ac:dyDescent="0.25">
      <c r="A144" s="169">
        <v>144</v>
      </c>
      <c r="B144" s="169">
        <v>243</v>
      </c>
      <c r="C144" s="174">
        <v>124734</v>
      </c>
      <c r="D144" s="174">
        <v>9353092</v>
      </c>
      <c r="E144" s="173" t="s">
        <v>653</v>
      </c>
      <c r="F144" s="170">
        <v>250792</v>
      </c>
      <c r="G144" s="170">
        <v>0</v>
      </c>
      <c r="H144" s="170">
        <v>0</v>
      </c>
      <c r="I144" s="170">
        <v>1199.9999999999995</v>
      </c>
      <c r="J144" s="170">
        <v>0</v>
      </c>
      <c r="K144" s="170">
        <v>150.14999999999995</v>
      </c>
      <c r="L144" s="170">
        <v>1474.1999999999994</v>
      </c>
      <c r="M144" s="170">
        <v>2238.599999999999</v>
      </c>
      <c r="N144" s="170">
        <v>0</v>
      </c>
      <c r="O144" s="170">
        <v>1242.1499999999996</v>
      </c>
      <c r="P144" s="170">
        <v>0</v>
      </c>
      <c r="Q144" s="170">
        <v>0</v>
      </c>
      <c r="R144" s="170">
        <v>0</v>
      </c>
      <c r="S144" s="170">
        <v>0</v>
      </c>
      <c r="T144" s="170">
        <v>0</v>
      </c>
      <c r="U144" s="170">
        <v>0</v>
      </c>
      <c r="V144" s="170">
        <v>0</v>
      </c>
      <c r="W144" s="170">
        <v>0</v>
      </c>
      <c r="X144" s="170">
        <v>0</v>
      </c>
      <c r="Y144" s="170">
        <v>0</v>
      </c>
      <c r="Z144" s="170">
        <v>7529.8728592162688</v>
      </c>
      <c r="AA144" s="170">
        <v>0</v>
      </c>
      <c r="AB144" s="170">
        <v>0</v>
      </c>
      <c r="AC144" s="170">
        <v>0</v>
      </c>
      <c r="AD144" s="170">
        <v>114000</v>
      </c>
      <c r="AE144" s="170">
        <v>38584.779706275032</v>
      </c>
      <c r="AF144" s="170">
        <v>0</v>
      </c>
      <c r="AG144" s="170">
        <v>0</v>
      </c>
      <c r="AH144" s="170">
        <v>5363.25</v>
      </c>
      <c r="AI144" s="170">
        <v>0</v>
      </c>
      <c r="AJ144" s="170">
        <v>0</v>
      </c>
      <c r="AK144" s="170">
        <v>0</v>
      </c>
      <c r="AL144" s="170">
        <v>0</v>
      </c>
      <c r="AM144" s="170">
        <v>0</v>
      </c>
      <c r="AN144" s="170">
        <v>0</v>
      </c>
      <c r="AO144" s="170">
        <v>0</v>
      </c>
      <c r="AP144" s="170">
        <v>250792</v>
      </c>
      <c r="AQ144" s="170">
        <v>13834.972859216265</v>
      </c>
      <c r="AR144" s="170">
        <v>157948.02970627503</v>
      </c>
      <c r="AS144" s="170">
        <v>20680.222859216265</v>
      </c>
      <c r="AT144" s="172">
        <v>422575.0025654913</v>
      </c>
      <c r="AU144" s="170">
        <v>422575.0025654913</v>
      </c>
      <c r="AV144" s="170">
        <v>0</v>
      </c>
      <c r="AW144" s="170">
        <v>264626.97285921627</v>
      </c>
      <c r="AX144" s="170">
        <v>2876.3801397740899</v>
      </c>
      <c r="AY144" s="170">
        <v>2672.8613836753011</v>
      </c>
      <c r="AZ144" s="171">
        <v>7.61426527173443E-2</v>
      </c>
      <c r="BA144" s="171">
        <v>-7.0632652717344299E-2</v>
      </c>
      <c r="BB144" s="170">
        <v>-17368.798668475887</v>
      </c>
      <c r="BC144" s="172">
        <v>405206.20389701542</v>
      </c>
      <c r="BD144" s="172">
        <v>4404.4152597501679</v>
      </c>
      <c r="BE144" s="171">
        <v>1.2114878093075987E-2</v>
      </c>
      <c r="BF144" s="170">
        <v>-2783.9199999999996</v>
      </c>
      <c r="BG144" s="170">
        <v>402422.28389701544</v>
      </c>
      <c r="BH144" s="170">
        <v>-1529.0400000000002</v>
      </c>
      <c r="BI144" s="170">
        <v>400893.24389701546</v>
      </c>
      <c r="BJ144" s="170">
        <v>44360.419999999867</v>
      </c>
      <c r="BK144" s="170">
        <v>2814.9100000000003</v>
      </c>
    </row>
    <row r="145" spans="1:63" x14ac:dyDescent="0.25">
      <c r="A145" s="169">
        <v>145</v>
      </c>
      <c r="B145" s="169">
        <v>50</v>
      </c>
      <c r="C145" s="174">
        <v>124735</v>
      </c>
      <c r="D145" s="174">
        <v>9353093</v>
      </c>
      <c r="E145" s="173" t="s">
        <v>652</v>
      </c>
      <c r="F145" s="170">
        <v>387092</v>
      </c>
      <c r="G145" s="170">
        <v>0</v>
      </c>
      <c r="H145" s="170">
        <v>0</v>
      </c>
      <c r="I145" s="170">
        <v>11199.999999999984</v>
      </c>
      <c r="J145" s="170">
        <v>0</v>
      </c>
      <c r="K145" s="170">
        <v>604.85957446808436</v>
      </c>
      <c r="L145" s="170">
        <v>0</v>
      </c>
      <c r="M145" s="170">
        <v>0</v>
      </c>
      <c r="N145" s="170">
        <v>0</v>
      </c>
      <c r="O145" s="170">
        <v>0</v>
      </c>
      <c r="P145" s="170">
        <v>0</v>
      </c>
      <c r="Q145" s="170">
        <v>0</v>
      </c>
      <c r="R145" s="170">
        <v>0</v>
      </c>
      <c r="S145" s="170">
        <v>0</v>
      </c>
      <c r="T145" s="170">
        <v>0</v>
      </c>
      <c r="U145" s="170">
        <v>0</v>
      </c>
      <c r="V145" s="170">
        <v>0</v>
      </c>
      <c r="W145" s="170">
        <v>0</v>
      </c>
      <c r="X145" s="170">
        <v>0</v>
      </c>
      <c r="Y145" s="170">
        <v>0</v>
      </c>
      <c r="Z145" s="170">
        <v>27698.485365853656</v>
      </c>
      <c r="AA145" s="170">
        <v>0</v>
      </c>
      <c r="AB145" s="170">
        <v>0</v>
      </c>
      <c r="AC145" s="170">
        <v>0</v>
      </c>
      <c r="AD145" s="170">
        <v>114000</v>
      </c>
      <c r="AE145" s="170">
        <v>0</v>
      </c>
      <c r="AF145" s="170">
        <v>0</v>
      </c>
      <c r="AG145" s="170">
        <v>0</v>
      </c>
      <c r="AH145" s="170">
        <v>7345.32</v>
      </c>
      <c r="AI145" s="170">
        <v>0</v>
      </c>
      <c r="AJ145" s="170">
        <v>0</v>
      </c>
      <c r="AK145" s="170">
        <v>0</v>
      </c>
      <c r="AL145" s="170">
        <v>0</v>
      </c>
      <c r="AM145" s="170">
        <v>0</v>
      </c>
      <c r="AN145" s="170">
        <v>0</v>
      </c>
      <c r="AO145" s="170">
        <v>0</v>
      </c>
      <c r="AP145" s="170">
        <v>387092</v>
      </c>
      <c r="AQ145" s="170">
        <v>39503.344940321724</v>
      </c>
      <c r="AR145" s="170">
        <v>121345.32</v>
      </c>
      <c r="AS145" s="170">
        <v>43598.715153087687</v>
      </c>
      <c r="AT145" s="172">
        <v>547940.66494032182</v>
      </c>
      <c r="AU145" s="170">
        <v>547940.66494032182</v>
      </c>
      <c r="AV145" s="170">
        <v>0</v>
      </c>
      <c r="AW145" s="170">
        <v>426595.34494032181</v>
      </c>
      <c r="AX145" s="170">
        <v>3004.1925700022662</v>
      </c>
      <c r="AY145" s="170">
        <v>3007.575777325429</v>
      </c>
      <c r="AZ145" s="171">
        <v>-1.1248951227328643E-3</v>
      </c>
      <c r="BA145" s="171">
        <v>0</v>
      </c>
      <c r="BB145" s="170">
        <v>0</v>
      </c>
      <c r="BC145" s="172">
        <v>547940.66494032182</v>
      </c>
      <c r="BD145" s="172">
        <v>3858.73707704452</v>
      </c>
      <c r="BE145" s="171">
        <v>-1.1785607029745626E-2</v>
      </c>
      <c r="BF145" s="170">
        <v>-4296.92</v>
      </c>
      <c r="BG145" s="170">
        <v>543643.74494032178</v>
      </c>
      <c r="BH145" s="170">
        <v>-2360.04</v>
      </c>
      <c r="BI145" s="170">
        <v>541283.70494032174</v>
      </c>
      <c r="BJ145" s="170">
        <v>131833.80000000022</v>
      </c>
      <c r="BK145" s="170">
        <v>19714.22</v>
      </c>
    </row>
    <row r="146" spans="1:63" x14ac:dyDescent="0.25">
      <c r="A146" s="169">
        <v>146</v>
      </c>
      <c r="B146" s="169">
        <v>80</v>
      </c>
      <c r="C146" s="174">
        <v>124737</v>
      </c>
      <c r="D146" s="174">
        <v>9353096</v>
      </c>
      <c r="E146" s="173" t="s">
        <v>221</v>
      </c>
      <c r="F146" s="170">
        <v>471598</v>
      </c>
      <c r="G146" s="170">
        <v>0</v>
      </c>
      <c r="H146" s="170">
        <v>0</v>
      </c>
      <c r="I146" s="170">
        <v>1199.9999999999968</v>
      </c>
      <c r="J146" s="170">
        <v>0</v>
      </c>
      <c r="K146" s="170">
        <v>0</v>
      </c>
      <c r="L146" s="170">
        <v>0</v>
      </c>
      <c r="M146" s="170">
        <v>2251.615116279072</v>
      </c>
      <c r="N146" s="170">
        <v>0</v>
      </c>
      <c r="O146" s="170">
        <v>0</v>
      </c>
      <c r="P146" s="170">
        <v>0</v>
      </c>
      <c r="Q146" s="170">
        <v>0</v>
      </c>
      <c r="R146" s="170">
        <v>0</v>
      </c>
      <c r="S146" s="170">
        <v>0</v>
      </c>
      <c r="T146" s="170">
        <v>0</v>
      </c>
      <c r="U146" s="170">
        <v>0</v>
      </c>
      <c r="V146" s="170">
        <v>0</v>
      </c>
      <c r="W146" s="170">
        <v>1789.655172413793</v>
      </c>
      <c r="X146" s="170">
        <v>0</v>
      </c>
      <c r="Y146" s="170">
        <v>1850</v>
      </c>
      <c r="Z146" s="170">
        <v>20025.710078768338</v>
      </c>
      <c r="AA146" s="170">
        <v>0</v>
      </c>
      <c r="AB146" s="170">
        <v>0</v>
      </c>
      <c r="AC146" s="170">
        <v>0</v>
      </c>
      <c r="AD146" s="170">
        <v>114000</v>
      </c>
      <c r="AE146" s="170">
        <v>0</v>
      </c>
      <c r="AF146" s="170">
        <v>0</v>
      </c>
      <c r="AG146" s="170">
        <v>0</v>
      </c>
      <c r="AH146" s="170">
        <v>12094.75</v>
      </c>
      <c r="AI146" s="170">
        <v>0</v>
      </c>
      <c r="AJ146" s="170">
        <v>0</v>
      </c>
      <c r="AK146" s="170">
        <v>0</v>
      </c>
      <c r="AL146" s="170">
        <v>0</v>
      </c>
      <c r="AM146" s="170">
        <v>0</v>
      </c>
      <c r="AN146" s="170">
        <v>0</v>
      </c>
      <c r="AO146" s="170">
        <v>0</v>
      </c>
      <c r="AP146" s="170">
        <v>471598</v>
      </c>
      <c r="AQ146" s="170">
        <v>27116.980367461198</v>
      </c>
      <c r="AR146" s="170">
        <v>126094.75</v>
      </c>
      <c r="AS146" s="170">
        <v>31749.317636907872</v>
      </c>
      <c r="AT146" s="172">
        <v>624809.73036746122</v>
      </c>
      <c r="AU146" s="170">
        <v>624809.73036746122</v>
      </c>
      <c r="AV146" s="170">
        <v>0</v>
      </c>
      <c r="AW146" s="170">
        <v>498714.98036746122</v>
      </c>
      <c r="AX146" s="170">
        <v>2882.7455512570014</v>
      </c>
      <c r="AY146" s="170">
        <v>2895.7097884069526</v>
      </c>
      <c r="AZ146" s="171">
        <v>-4.4770498762872956E-3</v>
      </c>
      <c r="BA146" s="171">
        <v>0</v>
      </c>
      <c r="BB146" s="170">
        <v>0</v>
      </c>
      <c r="BC146" s="172">
        <v>624809.73036746122</v>
      </c>
      <c r="BD146" s="172">
        <v>3611.6169385402382</v>
      </c>
      <c r="BE146" s="171">
        <v>-1.1976054893651278E-2</v>
      </c>
      <c r="BF146" s="170">
        <v>-5234.9799999999996</v>
      </c>
      <c r="BG146" s="170">
        <v>619574.75036746124</v>
      </c>
      <c r="BH146" s="170">
        <v>-2875.26</v>
      </c>
      <c r="BI146" s="170">
        <v>616699.49036746123</v>
      </c>
      <c r="BJ146" s="170">
        <v>14887.969999999506</v>
      </c>
      <c r="BK146" s="170">
        <v>3240.7599999999998</v>
      </c>
    </row>
    <row r="147" spans="1:63" x14ac:dyDescent="0.25">
      <c r="A147" s="169">
        <v>147</v>
      </c>
      <c r="B147" s="169">
        <v>93</v>
      </c>
      <c r="C147" s="174">
        <v>124741</v>
      </c>
      <c r="D147" s="174">
        <v>9353101</v>
      </c>
      <c r="E147" s="173" t="s">
        <v>235</v>
      </c>
      <c r="F147" s="170">
        <v>228984</v>
      </c>
      <c r="G147" s="170">
        <v>0</v>
      </c>
      <c r="H147" s="170">
        <v>0</v>
      </c>
      <c r="I147" s="170">
        <v>4800.0000000000045</v>
      </c>
      <c r="J147" s="170">
        <v>0</v>
      </c>
      <c r="K147" s="170">
        <v>450.44999999999982</v>
      </c>
      <c r="L147" s="170">
        <v>0</v>
      </c>
      <c r="M147" s="170">
        <v>0</v>
      </c>
      <c r="N147" s="170">
        <v>0</v>
      </c>
      <c r="O147" s="170">
        <v>1242.1499999999996</v>
      </c>
      <c r="P147" s="170">
        <v>0</v>
      </c>
      <c r="Q147" s="170">
        <v>0</v>
      </c>
      <c r="R147" s="170">
        <v>0</v>
      </c>
      <c r="S147" s="170">
        <v>0</v>
      </c>
      <c r="T147" s="170">
        <v>0</v>
      </c>
      <c r="U147" s="170">
        <v>0</v>
      </c>
      <c r="V147" s="170">
        <v>0</v>
      </c>
      <c r="W147" s="170">
        <v>0</v>
      </c>
      <c r="X147" s="170">
        <v>0</v>
      </c>
      <c r="Y147" s="170">
        <v>0</v>
      </c>
      <c r="Z147" s="170">
        <v>14049.012575634692</v>
      </c>
      <c r="AA147" s="170">
        <v>0</v>
      </c>
      <c r="AB147" s="170">
        <v>0</v>
      </c>
      <c r="AC147" s="170">
        <v>0</v>
      </c>
      <c r="AD147" s="170">
        <v>114000</v>
      </c>
      <c r="AE147" s="170">
        <v>0</v>
      </c>
      <c r="AF147" s="170">
        <v>0</v>
      </c>
      <c r="AG147" s="170">
        <v>0</v>
      </c>
      <c r="AH147" s="170">
        <v>2704.94</v>
      </c>
      <c r="AI147" s="170">
        <v>0</v>
      </c>
      <c r="AJ147" s="170">
        <v>0</v>
      </c>
      <c r="AK147" s="170">
        <v>0</v>
      </c>
      <c r="AL147" s="170">
        <v>0</v>
      </c>
      <c r="AM147" s="170">
        <v>0</v>
      </c>
      <c r="AN147" s="170">
        <v>0</v>
      </c>
      <c r="AO147" s="170">
        <v>0</v>
      </c>
      <c r="AP147" s="170">
        <v>228984</v>
      </c>
      <c r="AQ147" s="170">
        <v>20541.612575634696</v>
      </c>
      <c r="AR147" s="170">
        <v>116704.94</v>
      </c>
      <c r="AS147" s="170">
        <v>27293.112575634692</v>
      </c>
      <c r="AT147" s="172">
        <v>366230.55257563468</v>
      </c>
      <c r="AU147" s="170">
        <v>366230.55257563468</v>
      </c>
      <c r="AV147" s="170">
        <v>0</v>
      </c>
      <c r="AW147" s="170">
        <v>249525.61257563467</v>
      </c>
      <c r="AX147" s="170">
        <v>2970.543006852794</v>
      </c>
      <c r="AY147" s="170">
        <v>2983.7345112848984</v>
      </c>
      <c r="AZ147" s="171">
        <v>-4.4211388051491728E-3</v>
      </c>
      <c r="BA147" s="171">
        <v>0</v>
      </c>
      <c r="BB147" s="170">
        <v>0</v>
      </c>
      <c r="BC147" s="172">
        <v>366230.55257563468</v>
      </c>
      <c r="BD147" s="172">
        <v>4359.8875306623177</v>
      </c>
      <c r="BE147" s="171">
        <v>-8.0746741025690461E-2</v>
      </c>
      <c r="BF147" s="170">
        <v>-2541.8399999999997</v>
      </c>
      <c r="BG147" s="170">
        <v>363688.71257563465</v>
      </c>
      <c r="BH147" s="170">
        <v>-1396.0800000000002</v>
      </c>
      <c r="BI147" s="170">
        <v>362292.63257563463</v>
      </c>
      <c r="BJ147" s="170">
        <v>75030.20000000007</v>
      </c>
      <c r="BK147" s="170">
        <v>687</v>
      </c>
    </row>
    <row r="148" spans="1:63" x14ac:dyDescent="0.25">
      <c r="A148" s="169">
        <v>148</v>
      </c>
      <c r="B148" s="169">
        <v>102</v>
      </c>
      <c r="C148" s="174">
        <v>124742</v>
      </c>
      <c r="D148" s="174">
        <v>9353102</v>
      </c>
      <c r="E148" s="173" t="s">
        <v>651</v>
      </c>
      <c r="F148" s="170">
        <v>245340</v>
      </c>
      <c r="G148" s="170">
        <v>0</v>
      </c>
      <c r="H148" s="170">
        <v>0</v>
      </c>
      <c r="I148" s="170">
        <v>2000.0000000000018</v>
      </c>
      <c r="J148" s="170">
        <v>0</v>
      </c>
      <c r="K148" s="170">
        <v>0</v>
      </c>
      <c r="L148" s="170">
        <v>0</v>
      </c>
      <c r="M148" s="170">
        <v>0</v>
      </c>
      <c r="N148" s="170">
        <v>0</v>
      </c>
      <c r="O148" s="170">
        <v>0</v>
      </c>
      <c r="P148" s="170">
        <v>0</v>
      </c>
      <c r="Q148" s="170">
        <v>0</v>
      </c>
      <c r="R148" s="170">
        <v>0</v>
      </c>
      <c r="S148" s="170">
        <v>0</v>
      </c>
      <c r="T148" s="170">
        <v>0</v>
      </c>
      <c r="U148" s="170">
        <v>0</v>
      </c>
      <c r="V148" s="170">
        <v>0</v>
      </c>
      <c r="W148" s="170">
        <v>0</v>
      </c>
      <c r="X148" s="170">
        <v>0</v>
      </c>
      <c r="Y148" s="170">
        <v>0</v>
      </c>
      <c r="Z148" s="170">
        <v>15944.53708312591</v>
      </c>
      <c r="AA148" s="170">
        <v>0</v>
      </c>
      <c r="AB148" s="170">
        <v>0</v>
      </c>
      <c r="AC148" s="170">
        <v>0</v>
      </c>
      <c r="AD148" s="170">
        <v>114000</v>
      </c>
      <c r="AE148" s="170">
        <v>0</v>
      </c>
      <c r="AF148" s="170">
        <v>0</v>
      </c>
      <c r="AG148" s="170">
        <v>0</v>
      </c>
      <c r="AH148" s="170">
        <v>10538</v>
      </c>
      <c r="AI148" s="170">
        <v>0</v>
      </c>
      <c r="AJ148" s="170">
        <v>0</v>
      </c>
      <c r="AK148" s="170">
        <v>0</v>
      </c>
      <c r="AL148" s="170">
        <v>4801.26</v>
      </c>
      <c r="AM148" s="170">
        <v>0</v>
      </c>
      <c r="AN148" s="170">
        <v>0</v>
      </c>
      <c r="AO148" s="170">
        <v>0</v>
      </c>
      <c r="AP148" s="170">
        <v>245340</v>
      </c>
      <c r="AQ148" s="170">
        <v>17944.537083125913</v>
      </c>
      <c r="AR148" s="170">
        <v>129339.26</v>
      </c>
      <c r="AS148" s="170">
        <v>26942.337083125909</v>
      </c>
      <c r="AT148" s="172">
        <v>392623.79708312592</v>
      </c>
      <c r="AU148" s="170">
        <v>392623.79708312592</v>
      </c>
      <c r="AV148" s="170">
        <v>0</v>
      </c>
      <c r="AW148" s="170">
        <v>268085.79708312592</v>
      </c>
      <c r="AX148" s="170">
        <v>2978.7310787013989</v>
      </c>
      <c r="AY148" s="170">
        <v>2958.8310364009139</v>
      </c>
      <c r="AZ148" s="171">
        <v>6.7256433556581703E-3</v>
      </c>
      <c r="BA148" s="171">
        <v>-1.2156433556581702E-3</v>
      </c>
      <c r="BB148" s="170">
        <v>-323.71949609243535</v>
      </c>
      <c r="BC148" s="172">
        <v>392300.07758703351</v>
      </c>
      <c r="BD148" s="172">
        <v>4358.8897509670387</v>
      </c>
      <c r="BE148" s="171">
        <v>-8.0233663661467558E-3</v>
      </c>
      <c r="BF148" s="170">
        <v>-2723.3999999999996</v>
      </c>
      <c r="BG148" s="170">
        <v>389576.67758703348</v>
      </c>
      <c r="BH148" s="170">
        <v>-1495.8000000000002</v>
      </c>
      <c r="BI148" s="170">
        <v>388080.87758703349</v>
      </c>
      <c r="BJ148" s="170">
        <v>147742.91000000015</v>
      </c>
      <c r="BK148" s="170">
        <v>14429.15</v>
      </c>
    </row>
    <row r="149" spans="1:63" x14ac:dyDescent="0.25">
      <c r="A149" s="169">
        <v>149</v>
      </c>
      <c r="B149" s="169">
        <v>328</v>
      </c>
      <c r="C149" s="174">
        <v>124743</v>
      </c>
      <c r="D149" s="174">
        <v>9353103</v>
      </c>
      <c r="E149" s="173" t="s">
        <v>650</v>
      </c>
      <c r="F149" s="170">
        <v>62698</v>
      </c>
      <c r="G149" s="170">
        <v>0</v>
      </c>
      <c r="H149" s="170">
        <v>0</v>
      </c>
      <c r="I149" s="170">
        <v>1200.0000000000032</v>
      </c>
      <c r="J149" s="170">
        <v>0</v>
      </c>
      <c r="K149" s="170">
        <v>0</v>
      </c>
      <c r="L149" s="170">
        <v>491.39999999999986</v>
      </c>
      <c r="M149" s="170">
        <v>0</v>
      </c>
      <c r="N149" s="170">
        <v>3494.4000000000092</v>
      </c>
      <c r="O149" s="170">
        <v>0</v>
      </c>
      <c r="P149" s="170">
        <v>0</v>
      </c>
      <c r="Q149" s="170">
        <v>0</v>
      </c>
      <c r="R149" s="170">
        <v>0</v>
      </c>
      <c r="S149" s="170">
        <v>0</v>
      </c>
      <c r="T149" s="170">
        <v>0</v>
      </c>
      <c r="U149" s="170">
        <v>0</v>
      </c>
      <c r="V149" s="170">
        <v>0</v>
      </c>
      <c r="W149" s="170">
        <v>0</v>
      </c>
      <c r="X149" s="170">
        <v>0</v>
      </c>
      <c r="Y149" s="170">
        <v>1450.5681818181818</v>
      </c>
      <c r="Z149" s="170">
        <v>4938.7657894736831</v>
      </c>
      <c r="AA149" s="170">
        <v>0</v>
      </c>
      <c r="AB149" s="170">
        <v>0</v>
      </c>
      <c r="AC149" s="170">
        <v>0</v>
      </c>
      <c r="AD149" s="170">
        <v>114000</v>
      </c>
      <c r="AE149" s="170">
        <v>0</v>
      </c>
      <c r="AF149" s="170">
        <v>0</v>
      </c>
      <c r="AG149" s="170">
        <v>0</v>
      </c>
      <c r="AH149" s="170">
        <v>4150.68</v>
      </c>
      <c r="AI149" s="170">
        <v>0</v>
      </c>
      <c r="AJ149" s="170">
        <v>0</v>
      </c>
      <c r="AK149" s="170">
        <v>0</v>
      </c>
      <c r="AL149" s="170">
        <v>0</v>
      </c>
      <c r="AM149" s="170">
        <v>0</v>
      </c>
      <c r="AN149" s="170">
        <v>0</v>
      </c>
      <c r="AO149" s="170">
        <v>0</v>
      </c>
      <c r="AP149" s="170">
        <v>62698</v>
      </c>
      <c r="AQ149" s="170">
        <v>11575.133971291878</v>
      </c>
      <c r="AR149" s="170">
        <v>118150.68</v>
      </c>
      <c r="AS149" s="170">
        <v>17529.465789473688</v>
      </c>
      <c r="AT149" s="172">
        <v>192423.81397129188</v>
      </c>
      <c r="AU149" s="170">
        <v>192423.81397129188</v>
      </c>
      <c r="AV149" s="170">
        <v>0</v>
      </c>
      <c r="AW149" s="170">
        <v>74273.133971291885</v>
      </c>
      <c r="AX149" s="170">
        <v>3229.2666944039952</v>
      </c>
      <c r="AY149" s="170">
        <v>3151.3445152772092</v>
      </c>
      <c r="AZ149" s="171">
        <v>2.4726645642528716E-2</v>
      </c>
      <c r="BA149" s="171">
        <v>-1.9216645642528715E-2</v>
      </c>
      <c r="BB149" s="170">
        <v>-1392.8402294949965</v>
      </c>
      <c r="BC149" s="172">
        <v>191030.97374179689</v>
      </c>
      <c r="BD149" s="172">
        <v>8305.6945105129089</v>
      </c>
      <c r="BE149" s="171">
        <v>0.46094986462195764</v>
      </c>
      <c r="BF149" s="170">
        <v>-695.9799999999999</v>
      </c>
      <c r="BG149" s="170">
        <v>190334.99374179688</v>
      </c>
      <c r="BH149" s="170">
        <v>-382.26000000000005</v>
      </c>
      <c r="BI149" s="170">
        <v>189952.73374179687</v>
      </c>
      <c r="BJ149" s="170">
        <v>24855.729999999865</v>
      </c>
      <c r="BK149" s="170">
        <v>20156</v>
      </c>
    </row>
    <row r="150" spans="1:63" x14ac:dyDescent="0.25">
      <c r="A150" s="169">
        <v>150</v>
      </c>
      <c r="B150" s="169">
        <v>331</v>
      </c>
      <c r="C150" s="174">
        <v>124744</v>
      </c>
      <c r="D150" s="174">
        <v>9353104</v>
      </c>
      <c r="E150" s="173" t="s">
        <v>343</v>
      </c>
      <c r="F150" s="170">
        <v>226258</v>
      </c>
      <c r="G150" s="170">
        <v>0</v>
      </c>
      <c r="H150" s="170">
        <v>0</v>
      </c>
      <c r="I150" s="170">
        <v>3999.9999999999873</v>
      </c>
      <c r="J150" s="170">
        <v>0</v>
      </c>
      <c r="K150" s="170">
        <v>0</v>
      </c>
      <c r="L150" s="170">
        <v>3439.8000000000015</v>
      </c>
      <c r="M150" s="170">
        <v>11192.999999999964</v>
      </c>
      <c r="N150" s="170">
        <v>5824.0000000000009</v>
      </c>
      <c r="O150" s="170">
        <v>0</v>
      </c>
      <c r="P150" s="170">
        <v>0</v>
      </c>
      <c r="Q150" s="170">
        <v>0</v>
      </c>
      <c r="R150" s="170">
        <v>0</v>
      </c>
      <c r="S150" s="170">
        <v>0</v>
      </c>
      <c r="T150" s="170">
        <v>0</v>
      </c>
      <c r="U150" s="170">
        <v>0</v>
      </c>
      <c r="V150" s="170">
        <v>0</v>
      </c>
      <c r="W150" s="170">
        <v>0</v>
      </c>
      <c r="X150" s="170">
        <v>0</v>
      </c>
      <c r="Y150" s="170">
        <v>0</v>
      </c>
      <c r="Z150" s="170">
        <v>20187.162352941192</v>
      </c>
      <c r="AA150" s="170">
        <v>0</v>
      </c>
      <c r="AB150" s="170">
        <v>0</v>
      </c>
      <c r="AC150" s="170">
        <v>0</v>
      </c>
      <c r="AD150" s="170">
        <v>114000</v>
      </c>
      <c r="AE150" s="170">
        <v>0</v>
      </c>
      <c r="AF150" s="170">
        <v>0</v>
      </c>
      <c r="AG150" s="170">
        <v>0</v>
      </c>
      <c r="AH150" s="170">
        <v>4243.96</v>
      </c>
      <c r="AI150" s="170">
        <v>0</v>
      </c>
      <c r="AJ150" s="170">
        <v>0</v>
      </c>
      <c r="AK150" s="170">
        <v>0</v>
      </c>
      <c r="AL150" s="170">
        <v>0</v>
      </c>
      <c r="AM150" s="170">
        <v>0</v>
      </c>
      <c r="AN150" s="170">
        <v>0</v>
      </c>
      <c r="AO150" s="170">
        <v>0</v>
      </c>
      <c r="AP150" s="170">
        <v>226258</v>
      </c>
      <c r="AQ150" s="170">
        <v>44643.962352941147</v>
      </c>
      <c r="AR150" s="170">
        <v>118243.96</v>
      </c>
      <c r="AS150" s="170">
        <v>42413.362352941171</v>
      </c>
      <c r="AT150" s="172">
        <v>389145.92235294118</v>
      </c>
      <c r="AU150" s="170">
        <v>389145.92235294118</v>
      </c>
      <c r="AV150" s="170">
        <v>0</v>
      </c>
      <c r="AW150" s="170">
        <v>270901.96235294116</v>
      </c>
      <c r="AX150" s="170">
        <v>3263.8790644932669</v>
      </c>
      <c r="AY150" s="170">
        <v>3143.1849644947524</v>
      </c>
      <c r="AZ150" s="171">
        <v>3.8398662936438212E-2</v>
      </c>
      <c r="BA150" s="171">
        <v>-3.2888662936438211E-2</v>
      </c>
      <c r="BB150" s="170">
        <v>-8580.1375200643197</v>
      </c>
      <c r="BC150" s="172">
        <v>380565.78483287687</v>
      </c>
      <c r="BD150" s="172">
        <v>4585.1299377455043</v>
      </c>
      <c r="BE150" s="171">
        <v>-5.0190710456728405E-2</v>
      </c>
      <c r="BF150" s="170">
        <v>-2511.58</v>
      </c>
      <c r="BG150" s="170">
        <v>378054.20483287686</v>
      </c>
      <c r="BH150" s="170">
        <v>-1379.46</v>
      </c>
      <c r="BI150" s="170">
        <v>376674.74483287684</v>
      </c>
      <c r="BJ150" s="170">
        <v>39305.229999999981</v>
      </c>
      <c r="BK150" s="170">
        <v>-1</v>
      </c>
    </row>
    <row r="151" spans="1:63" x14ac:dyDescent="0.25">
      <c r="A151" s="169">
        <v>151</v>
      </c>
      <c r="B151" s="169">
        <v>106</v>
      </c>
      <c r="C151" s="174">
        <v>124745</v>
      </c>
      <c r="D151" s="174">
        <v>9353105</v>
      </c>
      <c r="E151" s="173" t="s">
        <v>246</v>
      </c>
      <c r="F151" s="170">
        <v>218080</v>
      </c>
      <c r="G151" s="170">
        <v>0</v>
      </c>
      <c r="H151" s="170">
        <v>0</v>
      </c>
      <c r="I151" s="170">
        <v>400</v>
      </c>
      <c r="J151" s="170">
        <v>0</v>
      </c>
      <c r="K151" s="170">
        <v>0</v>
      </c>
      <c r="L151" s="170">
        <v>0</v>
      </c>
      <c r="M151" s="170">
        <v>0</v>
      </c>
      <c r="N151" s="170">
        <v>0</v>
      </c>
      <c r="O151" s="170">
        <v>0</v>
      </c>
      <c r="P151" s="170">
        <v>0</v>
      </c>
      <c r="Q151" s="170">
        <v>0</v>
      </c>
      <c r="R151" s="170">
        <v>0</v>
      </c>
      <c r="S151" s="170">
        <v>0</v>
      </c>
      <c r="T151" s="170">
        <v>0</v>
      </c>
      <c r="U151" s="170">
        <v>0</v>
      </c>
      <c r="V151" s="170">
        <v>0</v>
      </c>
      <c r="W151" s="170">
        <v>1818.1818181818239</v>
      </c>
      <c r="X151" s="170">
        <v>0</v>
      </c>
      <c r="Y151" s="170">
        <v>2740.7407407407404</v>
      </c>
      <c r="Z151" s="170">
        <v>20893.365973072232</v>
      </c>
      <c r="AA151" s="170">
        <v>0</v>
      </c>
      <c r="AB151" s="170">
        <v>0</v>
      </c>
      <c r="AC151" s="170">
        <v>0</v>
      </c>
      <c r="AD151" s="170">
        <v>114000</v>
      </c>
      <c r="AE151" s="170">
        <v>0</v>
      </c>
      <c r="AF151" s="170">
        <v>0</v>
      </c>
      <c r="AG151" s="170">
        <v>1000</v>
      </c>
      <c r="AH151" s="170">
        <v>3730.96</v>
      </c>
      <c r="AI151" s="170">
        <v>0</v>
      </c>
      <c r="AJ151" s="170">
        <v>0</v>
      </c>
      <c r="AK151" s="170">
        <v>0</v>
      </c>
      <c r="AL151" s="170">
        <v>0</v>
      </c>
      <c r="AM151" s="170">
        <v>0</v>
      </c>
      <c r="AN151" s="170">
        <v>0</v>
      </c>
      <c r="AO151" s="170">
        <v>0</v>
      </c>
      <c r="AP151" s="170">
        <v>218080</v>
      </c>
      <c r="AQ151" s="170">
        <v>25852.288531994796</v>
      </c>
      <c r="AR151" s="170">
        <v>118730.96</v>
      </c>
      <c r="AS151" s="170">
        <v>31091.165973072231</v>
      </c>
      <c r="AT151" s="172">
        <v>362663.24853199482</v>
      </c>
      <c r="AU151" s="170">
        <v>362663.24853199482</v>
      </c>
      <c r="AV151" s="170">
        <v>0</v>
      </c>
      <c r="AW151" s="170">
        <v>244932.28853199483</v>
      </c>
      <c r="AX151" s="170">
        <v>3061.6536066499352</v>
      </c>
      <c r="AY151" s="170">
        <v>3073.3153358477734</v>
      </c>
      <c r="AZ151" s="171">
        <v>-3.7945111137192588E-3</v>
      </c>
      <c r="BA151" s="171">
        <v>0</v>
      </c>
      <c r="BB151" s="170">
        <v>0</v>
      </c>
      <c r="BC151" s="172">
        <v>362663.24853199482</v>
      </c>
      <c r="BD151" s="172">
        <v>4533.2906066499354</v>
      </c>
      <c r="BE151" s="171">
        <v>-6.4932619184274731E-3</v>
      </c>
      <c r="BF151" s="170">
        <v>-2420.7999999999997</v>
      </c>
      <c r="BG151" s="170">
        <v>360242.44853199483</v>
      </c>
      <c r="BH151" s="170">
        <v>-1329.6000000000001</v>
      </c>
      <c r="BI151" s="170">
        <v>358912.84853199485</v>
      </c>
      <c r="BJ151" s="170">
        <v>10135.820000000065</v>
      </c>
      <c r="BK151" s="170">
        <v>338.00999999999976</v>
      </c>
    </row>
    <row r="152" spans="1:63" x14ac:dyDescent="0.25">
      <c r="A152" s="169">
        <v>152</v>
      </c>
      <c r="B152" s="169">
        <v>110</v>
      </c>
      <c r="C152" s="174">
        <v>124746</v>
      </c>
      <c r="D152" s="174">
        <v>9353108</v>
      </c>
      <c r="E152" s="173" t="s">
        <v>649</v>
      </c>
      <c r="F152" s="170">
        <v>158108</v>
      </c>
      <c r="G152" s="170">
        <v>0</v>
      </c>
      <c r="H152" s="170">
        <v>0</v>
      </c>
      <c r="I152" s="170">
        <v>800.00000000000102</v>
      </c>
      <c r="J152" s="170">
        <v>0</v>
      </c>
      <c r="K152" s="170">
        <v>0</v>
      </c>
      <c r="L152" s="170">
        <v>0</v>
      </c>
      <c r="M152" s="170">
        <v>0</v>
      </c>
      <c r="N152" s="170">
        <v>0</v>
      </c>
      <c r="O152" s="170">
        <v>0</v>
      </c>
      <c r="P152" s="170">
        <v>0</v>
      </c>
      <c r="Q152" s="170">
        <v>0</v>
      </c>
      <c r="R152" s="170">
        <v>0</v>
      </c>
      <c r="S152" s="170">
        <v>0</v>
      </c>
      <c r="T152" s="170">
        <v>0</v>
      </c>
      <c r="U152" s="170">
        <v>0</v>
      </c>
      <c r="V152" s="170">
        <v>0</v>
      </c>
      <c r="W152" s="170">
        <v>1611.1111111111095</v>
      </c>
      <c r="X152" s="170">
        <v>0</v>
      </c>
      <c r="Y152" s="170">
        <v>0</v>
      </c>
      <c r="Z152" s="170">
        <v>8849.6722222222179</v>
      </c>
      <c r="AA152" s="170">
        <v>0</v>
      </c>
      <c r="AB152" s="170">
        <v>0</v>
      </c>
      <c r="AC152" s="170">
        <v>0</v>
      </c>
      <c r="AD152" s="170">
        <v>114000</v>
      </c>
      <c r="AE152" s="170">
        <v>0</v>
      </c>
      <c r="AF152" s="170">
        <v>0</v>
      </c>
      <c r="AG152" s="170">
        <v>0</v>
      </c>
      <c r="AH152" s="170">
        <v>5829.61</v>
      </c>
      <c r="AI152" s="170">
        <v>0</v>
      </c>
      <c r="AJ152" s="170">
        <v>0</v>
      </c>
      <c r="AK152" s="170">
        <v>0</v>
      </c>
      <c r="AL152" s="170">
        <v>3850</v>
      </c>
      <c r="AM152" s="170">
        <v>0</v>
      </c>
      <c r="AN152" s="170">
        <v>0</v>
      </c>
      <c r="AO152" s="170">
        <v>0</v>
      </c>
      <c r="AP152" s="170">
        <v>158108</v>
      </c>
      <c r="AQ152" s="170">
        <v>11260.783333333329</v>
      </c>
      <c r="AR152" s="170">
        <v>123679.61</v>
      </c>
      <c r="AS152" s="170">
        <v>19247.472222222219</v>
      </c>
      <c r="AT152" s="172">
        <v>293048.39333333331</v>
      </c>
      <c r="AU152" s="170">
        <v>293048.39333333337</v>
      </c>
      <c r="AV152" s="170">
        <v>0</v>
      </c>
      <c r="AW152" s="170">
        <v>173218.78333333333</v>
      </c>
      <c r="AX152" s="170">
        <v>2986.5307471264368</v>
      </c>
      <c r="AY152" s="170">
        <v>3056.1358962718828</v>
      </c>
      <c r="AZ152" s="171">
        <v>-2.2775541241590667E-2</v>
      </c>
      <c r="BA152" s="171">
        <v>7.775541241590668E-3</v>
      </c>
      <c r="BB152" s="170">
        <v>1378.2604206793255</v>
      </c>
      <c r="BC152" s="172">
        <v>294426.65375401266</v>
      </c>
      <c r="BD152" s="172">
        <v>5076.3216164484938</v>
      </c>
      <c r="BE152" s="171">
        <v>6.0385773277402244E-2</v>
      </c>
      <c r="BF152" s="170">
        <v>-1755.08</v>
      </c>
      <c r="BG152" s="170">
        <v>292671.57375401264</v>
      </c>
      <c r="BH152" s="170">
        <v>-963.96</v>
      </c>
      <c r="BI152" s="170">
        <v>291707.61375401262</v>
      </c>
      <c r="BJ152" s="170">
        <v>32488.090000000084</v>
      </c>
      <c r="BK152" s="170">
        <v>1775.7299999999996</v>
      </c>
    </row>
    <row r="153" spans="1:63" x14ac:dyDescent="0.25">
      <c r="A153" s="169">
        <v>153</v>
      </c>
      <c r="B153" s="169">
        <v>112</v>
      </c>
      <c r="C153" s="174">
        <v>124747</v>
      </c>
      <c r="D153" s="174">
        <v>9353109</v>
      </c>
      <c r="E153" s="173" t="s">
        <v>648</v>
      </c>
      <c r="F153" s="170">
        <v>174464</v>
      </c>
      <c r="G153" s="170">
        <v>0</v>
      </c>
      <c r="H153" s="170">
        <v>0</v>
      </c>
      <c r="I153" s="170">
        <v>800</v>
      </c>
      <c r="J153" s="170">
        <v>0</v>
      </c>
      <c r="K153" s="170">
        <v>0</v>
      </c>
      <c r="L153" s="170">
        <v>0</v>
      </c>
      <c r="M153" s="170">
        <v>0</v>
      </c>
      <c r="N153" s="170">
        <v>0</v>
      </c>
      <c r="O153" s="170">
        <v>0</v>
      </c>
      <c r="P153" s="170">
        <v>0</v>
      </c>
      <c r="Q153" s="170">
        <v>0</v>
      </c>
      <c r="R153" s="170">
        <v>0</v>
      </c>
      <c r="S153" s="170">
        <v>0</v>
      </c>
      <c r="T153" s="170">
        <v>0</v>
      </c>
      <c r="U153" s="170">
        <v>0</v>
      </c>
      <c r="V153" s="170">
        <v>0</v>
      </c>
      <c r="W153" s="170">
        <v>0</v>
      </c>
      <c r="X153" s="170">
        <v>0</v>
      </c>
      <c r="Y153" s="170">
        <v>3335.211267605634</v>
      </c>
      <c r="Z153" s="170">
        <v>9640.2888438133814</v>
      </c>
      <c r="AA153" s="170">
        <v>0</v>
      </c>
      <c r="AB153" s="170">
        <v>0</v>
      </c>
      <c r="AC153" s="170">
        <v>0</v>
      </c>
      <c r="AD153" s="170">
        <v>114000</v>
      </c>
      <c r="AE153" s="170">
        <v>0</v>
      </c>
      <c r="AF153" s="170">
        <v>0</v>
      </c>
      <c r="AG153" s="170">
        <v>0</v>
      </c>
      <c r="AH153" s="170">
        <v>9699.75</v>
      </c>
      <c r="AI153" s="170">
        <v>0</v>
      </c>
      <c r="AJ153" s="170">
        <v>0</v>
      </c>
      <c r="AK153" s="170">
        <v>0</v>
      </c>
      <c r="AL153" s="170">
        <v>0</v>
      </c>
      <c r="AM153" s="170">
        <v>0</v>
      </c>
      <c r="AN153" s="170">
        <v>0</v>
      </c>
      <c r="AO153" s="170">
        <v>0</v>
      </c>
      <c r="AP153" s="170">
        <v>174464</v>
      </c>
      <c r="AQ153" s="170">
        <v>13775.500111419016</v>
      </c>
      <c r="AR153" s="170">
        <v>123699.75</v>
      </c>
      <c r="AS153" s="170">
        <v>20038.088843813381</v>
      </c>
      <c r="AT153" s="172">
        <v>311939.25011141901</v>
      </c>
      <c r="AU153" s="170">
        <v>311939.25011141901</v>
      </c>
      <c r="AV153" s="170">
        <v>0</v>
      </c>
      <c r="AW153" s="170">
        <v>188239.50011141901</v>
      </c>
      <c r="AX153" s="170">
        <v>2941.242189240922</v>
      </c>
      <c r="AY153" s="170">
        <v>2915.6669253069999</v>
      </c>
      <c r="AZ153" s="171">
        <v>8.771668571583905E-3</v>
      </c>
      <c r="BA153" s="171">
        <v>-3.2616685715839049E-3</v>
      </c>
      <c r="BB153" s="170">
        <v>-608.63610723075317</v>
      </c>
      <c r="BC153" s="172">
        <v>311330.61400418828</v>
      </c>
      <c r="BD153" s="172">
        <v>4864.5408438154418</v>
      </c>
      <c r="BE153" s="171">
        <v>1.7100273303182645E-2</v>
      </c>
      <c r="BF153" s="170">
        <v>-1936.6399999999999</v>
      </c>
      <c r="BG153" s="170">
        <v>309393.97400418826</v>
      </c>
      <c r="BH153" s="170">
        <v>-1063.68</v>
      </c>
      <c r="BI153" s="170">
        <v>308330.29400418827</v>
      </c>
      <c r="BJ153" s="170">
        <v>75120.250000000116</v>
      </c>
      <c r="BK153" s="170">
        <v>4761.7000000000007</v>
      </c>
    </row>
    <row r="154" spans="1:63" x14ac:dyDescent="0.25">
      <c r="A154" s="169">
        <v>154</v>
      </c>
      <c r="B154" s="169">
        <v>113</v>
      </c>
      <c r="C154" s="174">
        <v>124748</v>
      </c>
      <c r="D154" s="174">
        <v>9353111</v>
      </c>
      <c r="E154" s="173" t="s">
        <v>647</v>
      </c>
      <c r="F154" s="170">
        <v>913210</v>
      </c>
      <c r="G154" s="170">
        <v>0</v>
      </c>
      <c r="H154" s="170">
        <v>0</v>
      </c>
      <c r="I154" s="170">
        <v>7200.0000000000018</v>
      </c>
      <c r="J154" s="170">
        <v>0</v>
      </c>
      <c r="K154" s="170">
        <v>2402.3999999999978</v>
      </c>
      <c r="L154" s="170">
        <v>0</v>
      </c>
      <c r="M154" s="170">
        <v>1119.2999999999993</v>
      </c>
      <c r="N154" s="170">
        <v>0</v>
      </c>
      <c r="O154" s="170">
        <v>22358.700000000004</v>
      </c>
      <c r="P154" s="170">
        <v>0</v>
      </c>
      <c r="Q154" s="170">
        <v>0</v>
      </c>
      <c r="R154" s="170">
        <v>0</v>
      </c>
      <c r="S154" s="170">
        <v>0</v>
      </c>
      <c r="T154" s="170">
        <v>0</v>
      </c>
      <c r="U154" s="170">
        <v>0</v>
      </c>
      <c r="V154" s="170">
        <v>0</v>
      </c>
      <c r="W154" s="170">
        <v>1732.7586206896574</v>
      </c>
      <c r="X154" s="170">
        <v>0</v>
      </c>
      <c r="Y154" s="170">
        <v>0</v>
      </c>
      <c r="Z154" s="170">
        <v>55352.261565284796</v>
      </c>
      <c r="AA154" s="170">
        <v>0</v>
      </c>
      <c r="AB154" s="170">
        <v>0</v>
      </c>
      <c r="AC154" s="170">
        <v>0</v>
      </c>
      <c r="AD154" s="170">
        <v>114000</v>
      </c>
      <c r="AE154" s="170">
        <v>0</v>
      </c>
      <c r="AF154" s="170">
        <v>0</v>
      </c>
      <c r="AG154" s="170">
        <v>0</v>
      </c>
      <c r="AH154" s="170">
        <v>10538</v>
      </c>
      <c r="AI154" s="170">
        <v>0</v>
      </c>
      <c r="AJ154" s="170">
        <v>0</v>
      </c>
      <c r="AK154" s="170">
        <v>0</v>
      </c>
      <c r="AL154" s="170">
        <v>0</v>
      </c>
      <c r="AM154" s="170">
        <v>0</v>
      </c>
      <c r="AN154" s="170">
        <v>0</v>
      </c>
      <c r="AO154" s="170">
        <v>0</v>
      </c>
      <c r="AP154" s="170">
        <v>913210</v>
      </c>
      <c r="AQ154" s="170">
        <v>90165.42018597445</v>
      </c>
      <c r="AR154" s="170">
        <v>124538</v>
      </c>
      <c r="AS154" s="170">
        <v>81890.261565284804</v>
      </c>
      <c r="AT154" s="172">
        <v>1127913.4201859743</v>
      </c>
      <c r="AU154" s="170">
        <v>1127913.4201859743</v>
      </c>
      <c r="AV154" s="170">
        <v>0</v>
      </c>
      <c r="AW154" s="170">
        <v>1003375.4201859743</v>
      </c>
      <c r="AX154" s="170">
        <v>2995.150508017834</v>
      </c>
      <c r="AY154" s="170">
        <v>2954.7903138644442</v>
      </c>
      <c r="AZ154" s="171">
        <v>1.3659241389824514E-2</v>
      </c>
      <c r="BA154" s="171">
        <v>-8.1492413898245145E-3</v>
      </c>
      <c r="BB154" s="170">
        <v>-8066.565340538893</v>
      </c>
      <c r="BC154" s="172">
        <v>1119846.8548454354</v>
      </c>
      <c r="BD154" s="172">
        <v>3342.8264323744338</v>
      </c>
      <c r="BE154" s="171">
        <v>-1.4925165855104172E-3</v>
      </c>
      <c r="BF154" s="170">
        <v>-10137.099999999999</v>
      </c>
      <c r="BG154" s="170">
        <v>1109709.7548454353</v>
      </c>
      <c r="BH154" s="170">
        <v>-5567.7000000000007</v>
      </c>
      <c r="BI154" s="170">
        <v>1104142.0548454353</v>
      </c>
      <c r="BJ154" s="170">
        <v>54907.740000000107</v>
      </c>
      <c r="BK154" s="170">
        <v>12054.580000000002</v>
      </c>
    </row>
    <row r="155" spans="1:63" x14ac:dyDescent="0.25">
      <c r="A155" s="169">
        <v>155</v>
      </c>
      <c r="B155" s="169">
        <v>216</v>
      </c>
      <c r="C155" s="174">
        <v>124749</v>
      </c>
      <c r="D155" s="174">
        <v>9353112</v>
      </c>
      <c r="E155" s="173" t="s">
        <v>646</v>
      </c>
      <c r="F155" s="170">
        <v>725116</v>
      </c>
      <c r="G155" s="170">
        <v>0</v>
      </c>
      <c r="H155" s="170">
        <v>0</v>
      </c>
      <c r="I155" s="170">
        <v>4799.9999999999982</v>
      </c>
      <c r="J155" s="170">
        <v>0</v>
      </c>
      <c r="K155" s="170">
        <v>150.14999999999995</v>
      </c>
      <c r="L155" s="170">
        <v>1474.1999999999996</v>
      </c>
      <c r="M155" s="170">
        <v>4477.199999999998</v>
      </c>
      <c r="N155" s="170">
        <v>3494.3999999999987</v>
      </c>
      <c r="O155" s="170">
        <v>2484.2999999999993</v>
      </c>
      <c r="P155" s="170">
        <v>0</v>
      </c>
      <c r="Q155" s="170">
        <v>0</v>
      </c>
      <c r="R155" s="170">
        <v>0</v>
      </c>
      <c r="S155" s="170">
        <v>0</v>
      </c>
      <c r="T155" s="170">
        <v>0</v>
      </c>
      <c r="U155" s="170">
        <v>0</v>
      </c>
      <c r="V155" s="170">
        <v>0</v>
      </c>
      <c r="W155" s="170">
        <v>10058.823529411748</v>
      </c>
      <c r="X155" s="170">
        <v>0</v>
      </c>
      <c r="Y155" s="170">
        <v>907.9335793357933</v>
      </c>
      <c r="Z155" s="170">
        <v>33795.5548956356</v>
      </c>
      <c r="AA155" s="170">
        <v>0</v>
      </c>
      <c r="AB155" s="170">
        <v>0</v>
      </c>
      <c r="AC155" s="170">
        <v>0</v>
      </c>
      <c r="AD155" s="170">
        <v>114000</v>
      </c>
      <c r="AE155" s="170">
        <v>0</v>
      </c>
      <c r="AF155" s="170">
        <v>0</v>
      </c>
      <c r="AG155" s="170">
        <v>0</v>
      </c>
      <c r="AH155" s="170">
        <v>17842.75</v>
      </c>
      <c r="AI155" s="170">
        <v>0</v>
      </c>
      <c r="AJ155" s="170">
        <v>0</v>
      </c>
      <c r="AK155" s="170">
        <v>0</v>
      </c>
      <c r="AL155" s="170">
        <v>0</v>
      </c>
      <c r="AM155" s="170">
        <v>0</v>
      </c>
      <c r="AN155" s="170">
        <v>0</v>
      </c>
      <c r="AO155" s="170">
        <v>0</v>
      </c>
      <c r="AP155" s="170">
        <v>725116</v>
      </c>
      <c r="AQ155" s="170">
        <v>61642.56200438313</v>
      </c>
      <c r="AR155" s="170">
        <v>131842.75</v>
      </c>
      <c r="AS155" s="170">
        <v>52233.479895635595</v>
      </c>
      <c r="AT155" s="172">
        <v>918601.31200438319</v>
      </c>
      <c r="AU155" s="170">
        <v>918601.31200438319</v>
      </c>
      <c r="AV155" s="170">
        <v>0</v>
      </c>
      <c r="AW155" s="170">
        <v>786758.56200438319</v>
      </c>
      <c r="AX155" s="170">
        <v>2957.7389549036961</v>
      </c>
      <c r="AY155" s="170">
        <v>2940.8954883061115</v>
      </c>
      <c r="AZ155" s="171">
        <v>5.7273257973836115E-3</v>
      </c>
      <c r="BA155" s="171">
        <v>-2.1732579738361138E-4</v>
      </c>
      <c r="BB155" s="170">
        <v>-170.00923356678555</v>
      </c>
      <c r="BC155" s="172">
        <v>918431.30277081637</v>
      </c>
      <c r="BD155" s="172">
        <v>3452.7492585369037</v>
      </c>
      <c r="BE155" s="171">
        <v>9.8697001362779702E-6</v>
      </c>
      <c r="BF155" s="170">
        <v>-8049.16</v>
      </c>
      <c r="BG155" s="170">
        <v>910382.14277081634</v>
      </c>
      <c r="BH155" s="170">
        <v>-4420.92</v>
      </c>
      <c r="BI155" s="170">
        <v>905961.2227708163</v>
      </c>
      <c r="BJ155" s="170">
        <v>83603.890000000247</v>
      </c>
      <c r="BK155" s="170">
        <v>14441.619999999999</v>
      </c>
    </row>
    <row r="156" spans="1:63" x14ac:dyDescent="0.25">
      <c r="A156" s="169">
        <v>156</v>
      </c>
      <c r="B156" s="169">
        <v>114</v>
      </c>
      <c r="C156" s="174">
        <v>124750</v>
      </c>
      <c r="D156" s="174">
        <v>9353113</v>
      </c>
      <c r="E156" s="173" t="s">
        <v>645</v>
      </c>
      <c r="F156" s="170">
        <v>122670</v>
      </c>
      <c r="G156" s="170">
        <v>0</v>
      </c>
      <c r="H156" s="170">
        <v>0</v>
      </c>
      <c r="I156" s="170">
        <v>3999.9999999999959</v>
      </c>
      <c r="J156" s="170">
        <v>0</v>
      </c>
      <c r="K156" s="170">
        <v>0</v>
      </c>
      <c r="L156" s="170">
        <v>0</v>
      </c>
      <c r="M156" s="170">
        <v>0</v>
      </c>
      <c r="N156" s="170">
        <v>0</v>
      </c>
      <c r="O156" s="170">
        <v>0</v>
      </c>
      <c r="P156" s="170">
        <v>0</v>
      </c>
      <c r="Q156" s="170">
        <v>0</v>
      </c>
      <c r="R156" s="170">
        <v>0</v>
      </c>
      <c r="S156" s="170">
        <v>0</v>
      </c>
      <c r="T156" s="170">
        <v>0</v>
      </c>
      <c r="U156" s="170">
        <v>0</v>
      </c>
      <c r="V156" s="170">
        <v>0</v>
      </c>
      <c r="W156" s="170">
        <v>1687.5</v>
      </c>
      <c r="X156" s="170">
        <v>0</v>
      </c>
      <c r="Y156" s="170">
        <v>0</v>
      </c>
      <c r="Z156" s="170">
        <v>7686.2250000000085</v>
      </c>
      <c r="AA156" s="170">
        <v>0</v>
      </c>
      <c r="AB156" s="170">
        <v>0</v>
      </c>
      <c r="AC156" s="170">
        <v>0</v>
      </c>
      <c r="AD156" s="170">
        <v>114000</v>
      </c>
      <c r="AE156" s="170">
        <v>0</v>
      </c>
      <c r="AF156" s="170">
        <v>0</v>
      </c>
      <c r="AG156" s="170">
        <v>1000</v>
      </c>
      <c r="AH156" s="170">
        <v>2844.86</v>
      </c>
      <c r="AI156" s="170">
        <v>0</v>
      </c>
      <c r="AJ156" s="170">
        <v>0</v>
      </c>
      <c r="AK156" s="170">
        <v>0</v>
      </c>
      <c r="AL156" s="170">
        <v>0</v>
      </c>
      <c r="AM156" s="170">
        <v>0</v>
      </c>
      <c r="AN156" s="170">
        <v>0</v>
      </c>
      <c r="AO156" s="170">
        <v>0</v>
      </c>
      <c r="AP156" s="170">
        <v>122670</v>
      </c>
      <c r="AQ156" s="170">
        <v>13373.725000000006</v>
      </c>
      <c r="AR156" s="170">
        <v>117844.86</v>
      </c>
      <c r="AS156" s="170">
        <v>19684.025000000005</v>
      </c>
      <c r="AT156" s="172">
        <v>253888.58500000002</v>
      </c>
      <c r="AU156" s="170">
        <v>253888.58500000002</v>
      </c>
      <c r="AV156" s="170">
        <v>0</v>
      </c>
      <c r="AW156" s="170">
        <v>137043.72500000003</v>
      </c>
      <c r="AX156" s="170">
        <v>3045.4161111111121</v>
      </c>
      <c r="AY156" s="170">
        <v>3090.5602915089144</v>
      </c>
      <c r="AZ156" s="171">
        <v>-1.4607118496226265E-2</v>
      </c>
      <c r="BA156" s="171">
        <v>0</v>
      </c>
      <c r="BB156" s="170">
        <v>0</v>
      </c>
      <c r="BC156" s="172">
        <v>253888.58500000002</v>
      </c>
      <c r="BD156" s="172">
        <v>5641.9685555555561</v>
      </c>
      <c r="BE156" s="171">
        <v>-7.59397336869293E-2</v>
      </c>
      <c r="BF156" s="170">
        <v>-1361.6999999999998</v>
      </c>
      <c r="BG156" s="170">
        <v>252526.88500000001</v>
      </c>
      <c r="BH156" s="170">
        <v>-747.90000000000009</v>
      </c>
      <c r="BI156" s="170">
        <v>251778.98500000002</v>
      </c>
      <c r="BJ156" s="170">
        <v>17350.469999999856</v>
      </c>
      <c r="BK156" s="170">
        <v>14785.830000000002</v>
      </c>
    </row>
    <row r="157" spans="1:63" x14ac:dyDescent="0.25">
      <c r="A157" s="169">
        <v>157</v>
      </c>
      <c r="B157" s="169">
        <v>12</v>
      </c>
      <c r="C157" s="174">
        <v>124751</v>
      </c>
      <c r="D157" s="174">
        <v>9353114</v>
      </c>
      <c r="E157" s="173" t="s">
        <v>644</v>
      </c>
      <c r="F157" s="170">
        <v>537022</v>
      </c>
      <c r="G157" s="170">
        <v>0</v>
      </c>
      <c r="H157" s="170">
        <v>0</v>
      </c>
      <c r="I157" s="170">
        <v>4799.9999999999964</v>
      </c>
      <c r="J157" s="170">
        <v>0</v>
      </c>
      <c r="K157" s="170">
        <v>2702.6999999999994</v>
      </c>
      <c r="L157" s="170">
        <v>2457.0000000000023</v>
      </c>
      <c r="M157" s="170">
        <v>1119.3000000000009</v>
      </c>
      <c r="N157" s="170">
        <v>1164.8000000000011</v>
      </c>
      <c r="O157" s="170">
        <v>3726.4500000000035</v>
      </c>
      <c r="P157" s="170">
        <v>2921.1000000000026</v>
      </c>
      <c r="Q157" s="170">
        <v>0</v>
      </c>
      <c r="R157" s="170">
        <v>0</v>
      </c>
      <c r="S157" s="170">
        <v>0</v>
      </c>
      <c r="T157" s="170">
        <v>0</v>
      </c>
      <c r="U157" s="170">
        <v>0</v>
      </c>
      <c r="V157" s="170">
        <v>0</v>
      </c>
      <c r="W157" s="170">
        <v>1769.4610778443118</v>
      </c>
      <c r="X157" s="170">
        <v>0</v>
      </c>
      <c r="Y157" s="170">
        <v>0</v>
      </c>
      <c r="Z157" s="170">
        <v>36362.633043659014</v>
      </c>
      <c r="AA157" s="170">
        <v>0</v>
      </c>
      <c r="AB157" s="170">
        <v>0</v>
      </c>
      <c r="AC157" s="170">
        <v>0</v>
      </c>
      <c r="AD157" s="170">
        <v>114000</v>
      </c>
      <c r="AE157" s="170">
        <v>0</v>
      </c>
      <c r="AF157" s="170">
        <v>0</v>
      </c>
      <c r="AG157" s="170">
        <v>0</v>
      </c>
      <c r="AH157" s="170">
        <v>18321.75</v>
      </c>
      <c r="AI157" s="170">
        <v>0</v>
      </c>
      <c r="AJ157" s="170">
        <v>0</v>
      </c>
      <c r="AK157" s="170">
        <v>0</v>
      </c>
      <c r="AL157" s="170">
        <v>0</v>
      </c>
      <c r="AM157" s="170">
        <v>0</v>
      </c>
      <c r="AN157" s="170">
        <v>0</v>
      </c>
      <c r="AO157" s="170">
        <v>0</v>
      </c>
      <c r="AP157" s="170">
        <v>537022</v>
      </c>
      <c r="AQ157" s="170">
        <v>57023.444121503329</v>
      </c>
      <c r="AR157" s="170">
        <v>132321.75</v>
      </c>
      <c r="AS157" s="170">
        <v>55806.108043659013</v>
      </c>
      <c r="AT157" s="172">
        <v>726367.19412150327</v>
      </c>
      <c r="AU157" s="170">
        <v>726367.19412150327</v>
      </c>
      <c r="AV157" s="170">
        <v>0</v>
      </c>
      <c r="AW157" s="170">
        <v>594045.44412150327</v>
      </c>
      <c r="AX157" s="170">
        <v>3015.4591072157527</v>
      </c>
      <c r="AY157" s="170">
        <v>3006.0977667347292</v>
      </c>
      <c r="AZ157" s="171">
        <v>3.1141171071065745E-3</v>
      </c>
      <c r="BA157" s="171">
        <v>0</v>
      </c>
      <c r="BB157" s="170">
        <v>0</v>
      </c>
      <c r="BC157" s="172">
        <v>726367.19412150327</v>
      </c>
      <c r="BD157" s="172">
        <v>3687.1431173680371</v>
      </c>
      <c r="BE157" s="171">
        <v>-1.8546876715458738E-2</v>
      </c>
      <c r="BF157" s="170">
        <v>-5961.2199999999993</v>
      </c>
      <c r="BG157" s="170">
        <v>720405.9741215033</v>
      </c>
      <c r="BH157" s="170">
        <v>-3274.1400000000003</v>
      </c>
      <c r="BI157" s="170">
        <v>717131.83412150329</v>
      </c>
      <c r="BJ157" s="170">
        <v>110694.78000000014</v>
      </c>
      <c r="BK157" s="170">
        <v>4210.0599999999995</v>
      </c>
    </row>
    <row r="158" spans="1:63" x14ac:dyDescent="0.25">
      <c r="A158" s="169">
        <v>158</v>
      </c>
      <c r="B158" s="169">
        <v>203</v>
      </c>
      <c r="C158" s="174">
        <v>124754</v>
      </c>
      <c r="D158" s="174">
        <v>9353117</v>
      </c>
      <c r="E158" s="173" t="s">
        <v>643</v>
      </c>
      <c r="F158" s="170">
        <v>149930</v>
      </c>
      <c r="G158" s="170">
        <v>0</v>
      </c>
      <c r="H158" s="170">
        <v>0</v>
      </c>
      <c r="I158" s="170">
        <v>800.00000000000068</v>
      </c>
      <c r="J158" s="170">
        <v>0</v>
      </c>
      <c r="K158" s="170">
        <v>0</v>
      </c>
      <c r="L158" s="170">
        <v>1474.1999999999989</v>
      </c>
      <c r="M158" s="170">
        <v>2238.6000000000017</v>
      </c>
      <c r="N158" s="170">
        <v>2329.6000000000022</v>
      </c>
      <c r="O158" s="170">
        <v>0</v>
      </c>
      <c r="P158" s="170">
        <v>0</v>
      </c>
      <c r="Q158" s="170">
        <v>0</v>
      </c>
      <c r="R158" s="170">
        <v>0</v>
      </c>
      <c r="S158" s="170">
        <v>0</v>
      </c>
      <c r="T158" s="170">
        <v>0</v>
      </c>
      <c r="U158" s="170">
        <v>0</v>
      </c>
      <c r="V158" s="170">
        <v>0</v>
      </c>
      <c r="W158" s="170">
        <v>0</v>
      </c>
      <c r="X158" s="170">
        <v>0</v>
      </c>
      <c r="Y158" s="170">
        <v>0</v>
      </c>
      <c r="Z158" s="170">
        <v>10241.575075987836</v>
      </c>
      <c r="AA158" s="170">
        <v>0</v>
      </c>
      <c r="AB158" s="170">
        <v>0</v>
      </c>
      <c r="AC158" s="170">
        <v>0</v>
      </c>
      <c r="AD158" s="170">
        <v>114000</v>
      </c>
      <c r="AE158" s="170">
        <v>0</v>
      </c>
      <c r="AF158" s="170">
        <v>0</v>
      </c>
      <c r="AG158" s="170">
        <v>1000</v>
      </c>
      <c r="AH158" s="170">
        <v>4383.87</v>
      </c>
      <c r="AI158" s="170">
        <v>0</v>
      </c>
      <c r="AJ158" s="170">
        <v>0</v>
      </c>
      <c r="AK158" s="170">
        <v>0</v>
      </c>
      <c r="AL158" s="170">
        <v>0</v>
      </c>
      <c r="AM158" s="170">
        <v>0</v>
      </c>
      <c r="AN158" s="170">
        <v>0</v>
      </c>
      <c r="AO158" s="170">
        <v>0</v>
      </c>
      <c r="AP158" s="170">
        <v>149930</v>
      </c>
      <c r="AQ158" s="170">
        <v>17083.975075987837</v>
      </c>
      <c r="AR158" s="170">
        <v>119383.87</v>
      </c>
      <c r="AS158" s="170">
        <v>23660.575075987836</v>
      </c>
      <c r="AT158" s="172">
        <v>286397.84507598786</v>
      </c>
      <c r="AU158" s="170">
        <v>286397.84507598786</v>
      </c>
      <c r="AV158" s="170">
        <v>0</v>
      </c>
      <c r="AW158" s="170">
        <v>168013.97507598787</v>
      </c>
      <c r="AX158" s="170">
        <v>3054.7995468361432</v>
      </c>
      <c r="AY158" s="170">
        <v>3053.638108936455</v>
      </c>
      <c r="AZ158" s="171">
        <v>3.8034562651328556E-4</v>
      </c>
      <c r="BA158" s="171">
        <v>0</v>
      </c>
      <c r="BB158" s="170">
        <v>0</v>
      </c>
      <c r="BC158" s="172">
        <v>286397.84507598786</v>
      </c>
      <c r="BD158" s="172">
        <v>5207.2335468361425</v>
      </c>
      <c r="BE158" s="171">
        <v>-0.13694124311873301</v>
      </c>
      <c r="BF158" s="170">
        <v>-1664.3</v>
      </c>
      <c r="BG158" s="170">
        <v>284733.54507598787</v>
      </c>
      <c r="BH158" s="170">
        <v>-914.1</v>
      </c>
      <c r="BI158" s="170">
        <v>283819.4450759879</v>
      </c>
      <c r="BJ158" s="170">
        <v>92570.590000000026</v>
      </c>
      <c r="BK158" s="170">
        <v>6654.8600000000006</v>
      </c>
    </row>
    <row r="159" spans="1:63" x14ac:dyDescent="0.25">
      <c r="A159" s="169">
        <v>159</v>
      </c>
      <c r="B159" s="169">
        <v>217</v>
      </c>
      <c r="C159" s="174">
        <v>124755</v>
      </c>
      <c r="D159" s="174">
        <v>9353121</v>
      </c>
      <c r="E159" s="173" t="s">
        <v>272</v>
      </c>
      <c r="F159" s="170">
        <v>297134</v>
      </c>
      <c r="G159" s="170">
        <v>0</v>
      </c>
      <c r="H159" s="170">
        <v>0</v>
      </c>
      <c r="I159" s="170">
        <v>4000.0000000000027</v>
      </c>
      <c r="J159" s="170">
        <v>0</v>
      </c>
      <c r="K159" s="170">
        <v>0</v>
      </c>
      <c r="L159" s="170">
        <v>1965.599999999999</v>
      </c>
      <c r="M159" s="170">
        <v>7835.0999999999949</v>
      </c>
      <c r="N159" s="170">
        <v>3494.3999999999983</v>
      </c>
      <c r="O159" s="170">
        <v>1242.150000000001</v>
      </c>
      <c r="P159" s="170">
        <v>0</v>
      </c>
      <c r="Q159" s="170">
        <v>0</v>
      </c>
      <c r="R159" s="170">
        <v>0</v>
      </c>
      <c r="S159" s="170">
        <v>0</v>
      </c>
      <c r="T159" s="170">
        <v>0</v>
      </c>
      <c r="U159" s="170">
        <v>0</v>
      </c>
      <c r="V159" s="170">
        <v>0</v>
      </c>
      <c r="W159" s="170">
        <v>0</v>
      </c>
      <c r="X159" s="170">
        <v>0</v>
      </c>
      <c r="Y159" s="170">
        <v>0</v>
      </c>
      <c r="Z159" s="170">
        <v>16301.566515837088</v>
      </c>
      <c r="AA159" s="170">
        <v>0</v>
      </c>
      <c r="AB159" s="170">
        <v>0</v>
      </c>
      <c r="AC159" s="170">
        <v>0</v>
      </c>
      <c r="AD159" s="170">
        <v>114000</v>
      </c>
      <c r="AE159" s="170">
        <v>0</v>
      </c>
      <c r="AF159" s="170">
        <v>0</v>
      </c>
      <c r="AG159" s="170">
        <v>0</v>
      </c>
      <c r="AH159" s="170">
        <v>6179.39</v>
      </c>
      <c r="AI159" s="170">
        <v>0</v>
      </c>
      <c r="AJ159" s="170">
        <v>0</v>
      </c>
      <c r="AK159" s="170">
        <v>0</v>
      </c>
      <c r="AL159" s="170">
        <v>0</v>
      </c>
      <c r="AM159" s="170">
        <v>0</v>
      </c>
      <c r="AN159" s="170">
        <v>0</v>
      </c>
      <c r="AO159" s="170">
        <v>0</v>
      </c>
      <c r="AP159" s="170">
        <v>297134</v>
      </c>
      <c r="AQ159" s="170">
        <v>34838.816515837083</v>
      </c>
      <c r="AR159" s="170">
        <v>120179.39</v>
      </c>
      <c r="AS159" s="170">
        <v>35567.991515837086</v>
      </c>
      <c r="AT159" s="172">
        <v>452152.20651583711</v>
      </c>
      <c r="AU159" s="170">
        <v>452152.20651583711</v>
      </c>
      <c r="AV159" s="170">
        <v>0</v>
      </c>
      <c r="AW159" s="170">
        <v>331972.8165158371</v>
      </c>
      <c r="AX159" s="170">
        <v>3045.6221698700651</v>
      </c>
      <c r="AY159" s="170">
        <v>3047.0542817983801</v>
      </c>
      <c r="AZ159" s="171">
        <v>-4.6999882373927266E-4</v>
      </c>
      <c r="BA159" s="171">
        <v>0</v>
      </c>
      <c r="BB159" s="170">
        <v>0</v>
      </c>
      <c r="BC159" s="172">
        <v>452152.20651583711</v>
      </c>
      <c r="BD159" s="172">
        <v>4148.1853808792393</v>
      </c>
      <c r="BE159" s="171">
        <v>2.0072408349698145E-2</v>
      </c>
      <c r="BF159" s="170">
        <v>-3298.3399999999997</v>
      </c>
      <c r="BG159" s="170">
        <v>448853.86651583709</v>
      </c>
      <c r="BH159" s="170">
        <v>-1811.5800000000002</v>
      </c>
      <c r="BI159" s="170">
        <v>447042.28651583707</v>
      </c>
      <c r="BJ159" s="170">
        <v>68678.410000000091</v>
      </c>
      <c r="BK159" s="170">
        <v>22445.629999999997</v>
      </c>
    </row>
    <row r="160" spans="1:63" x14ac:dyDescent="0.25">
      <c r="A160" s="169">
        <v>160</v>
      </c>
      <c r="B160" s="169">
        <v>496</v>
      </c>
      <c r="C160" s="174">
        <v>124756</v>
      </c>
      <c r="D160" s="174">
        <v>9353123</v>
      </c>
      <c r="E160" s="173" t="s">
        <v>642</v>
      </c>
      <c r="F160" s="170">
        <v>531570</v>
      </c>
      <c r="G160" s="170">
        <v>0</v>
      </c>
      <c r="H160" s="170">
        <v>0</v>
      </c>
      <c r="I160" s="170">
        <v>4799.9999999999973</v>
      </c>
      <c r="J160" s="170">
        <v>0</v>
      </c>
      <c r="K160" s="170">
        <v>150.15000000000006</v>
      </c>
      <c r="L160" s="170">
        <v>491.40000000000026</v>
      </c>
      <c r="M160" s="170">
        <v>0</v>
      </c>
      <c r="N160" s="170">
        <v>0</v>
      </c>
      <c r="O160" s="170">
        <v>0</v>
      </c>
      <c r="P160" s="170">
        <v>0</v>
      </c>
      <c r="Q160" s="170">
        <v>0</v>
      </c>
      <c r="R160" s="170">
        <v>0</v>
      </c>
      <c r="S160" s="170">
        <v>0</v>
      </c>
      <c r="T160" s="170">
        <v>0</v>
      </c>
      <c r="U160" s="170">
        <v>0</v>
      </c>
      <c r="V160" s="170">
        <v>0</v>
      </c>
      <c r="W160" s="170">
        <v>0</v>
      </c>
      <c r="X160" s="170">
        <v>0</v>
      </c>
      <c r="Y160" s="170">
        <v>0</v>
      </c>
      <c r="Z160" s="170">
        <v>31589.810857064604</v>
      </c>
      <c r="AA160" s="170">
        <v>0</v>
      </c>
      <c r="AB160" s="170">
        <v>0</v>
      </c>
      <c r="AC160" s="170">
        <v>0</v>
      </c>
      <c r="AD160" s="170">
        <v>114000</v>
      </c>
      <c r="AE160" s="170">
        <v>0</v>
      </c>
      <c r="AF160" s="170">
        <v>0</v>
      </c>
      <c r="AG160" s="170">
        <v>1000</v>
      </c>
      <c r="AH160" s="170">
        <v>6062.8</v>
      </c>
      <c r="AI160" s="170">
        <v>0</v>
      </c>
      <c r="AJ160" s="170">
        <v>0</v>
      </c>
      <c r="AK160" s="170">
        <v>0</v>
      </c>
      <c r="AL160" s="170">
        <v>0</v>
      </c>
      <c r="AM160" s="170">
        <v>0</v>
      </c>
      <c r="AN160" s="170">
        <v>0</v>
      </c>
      <c r="AO160" s="170">
        <v>0</v>
      </c>
      <c r="AP160" s="170">
        <v>531570</v>
      </c>
      <c r="AQ160" s="170">
        <v>37031.360857064603</v>
      </c>
      <c r="AR160" s="170">
        <v>121062.8</v>
      </c>
      <c r="AS160" s="170">
        <v>44308.385857064597</v>
      </c>
      <c r="AT160" s="172">
        <v>689664.16085706465</v>
      </c>
      <c r="AU160" s="170">
        <v>689664.16085706465</v>
      </c>
      <c r="AV160" s="170">
        <v>0</v>
      </c>
      <c r="AW160" s="170">
        <v>569601.3608570646</v>
      </c>
      <c r="AX160" s="170">
        <v>2921.0326197798186</v>
      </c>
      <c r="AY160" s="170">
        <v>2916.4275146881673</v>
      </c>
      <c r="AZ160" s="171">
        <v>1.5790226461855441E-3</v>
      </c>
      <c r="BA160" s="171">
        <v>0</v>
      </c>
      <c r="BB160" s="170">
        <v>0</v>
      </c>
      <c r="BC160" s="172">
        <v>689664.16085706465</v>
      </c>
      <c r="BD160" s="172">
        <v>3536.7392864464855</v>
      </c>
      <c r="BE160" s="171">
        <v>-5.159387032164342E-3</v>
      </c>
      <c r="BF160" s="170">
        <v>-5900.7</v>
      </c>
      <c r="BG160" s="170">
        <v>683763.4608570647</v>
      </c>
      <c r="BH160" s="170">
        <v>-3240.9</v>
      </c>
      <c r="BI160" s="170">
        <v>680522.56085706467</v>
      </c>
      <c r="BJ160" s="170">
        <v>65844.879999999655</v>
      </c>
      <c r="BK160" s="170">
        <v>6151.1299999999992</v>
      </c>
    </row>
    <row r="161" spans="1:63" x14ac:dyDescent="0.25">
      <c r="A161" s="169">
        <v>161</v>
      </c>
      <c r="B161" s="169">
        <v>507</v>
      </c>
      <c r="C161" s="174">
        <v>124757</v>
      </c>
      <c r="D161" s="174">
        <v>9353124</v>
      </c>
      <c r="E161" s="173" t="s">
        <v>449</v>
      </c>
      <c r="F161" s="170">
        <v>575186</v>
      </c>
      <c r="G161" s="170">
        <v>0</v>
      </c>
      <c r="H161" s="170">
        <v>0</v>
      </c>
      <c r="I161" s="170">
        <v>9499.5670995671371</v>
      </c>
      <c r="J161" s="170">
        <v>0</v>
      </c>
      <c r="K161" s="170">
        <v>4800.2500000000155</v>
      </c>
      <c r="L161" s="170">
        <v>3590.8363636363601</v>
      </c>
      <c r="M161" s="170">
        <v>14313.472727272725</v>
      </c>
      <c r="N161" s="170">
        <v>7447.6606060606055</v>
      </c>
      <c r="O161" s="170">
        <v>2269.2090909090916</v>
      </c>
      <c r="P161" s="170">
        <v>0</v>
      </c>
      <c r="Q161" s="170">
        <v>0</v>
      </c>
      <c r="R161" s="170">
        <v>0</v>
      </c>
      <c r="S161" s="170">
        <v>0</v>
      </c>
      <c r="T161" s="170">
        <v>0</v>
      </c>
      <c r="U161" s="170">
        <v>0</v>
      </c>
      <c r="V161" s="170">
        <v>0</v>
      </c>
      <c r="W161" s="170">
        <v>1566.8316831683167</v>
      </c>
      <c r="X161" s="170">
        <v>0</v>
      </c>
      <c r="Y161" s="170">
        <v>803.18930041152271</v>
      </c>
      <c r="Z161" s="170">
        <v>38972.304406318537</v>
      </c>
      <c r="AA161" s="170">
        <v>0</v>
      </c>
      <c r="AB161" s="170">
        <v>0</v>
      </c>
      <c r="AC161" s="170">
        <v>0</v>
      </c>
      <c r="AD161" s="170">
        <v>114000</v>
      </c>
      <c r="AE161" s="170">
        <v>0</v>
      </c>
      <c r="AF161" s="170">
        <v>0</v>
      </c>
      <c r="AG161" s="170">
        <v>0</v>
      </c>
      <c r="AH161" s="170">
        <v>23351.25</v>
      </c>
      <c r="AI161" s="170">
        <v>0</v>
      </c>
      <c r="AJ161" s="170">
        <v>0</v>
      </c>
      <c r="AK161" s="170">
        <v>0</v>
      </c>
      <c r="AL161" s="170">
        <v>0</v>
      </c>
      <c r="AM161" s="170">
        <v>0</v>
      </c>
      <c r="AN161" s="170">
        <v>0</v>
      </c>
      <c r="AO161" s="170">
        <v>0</v>
      </c>
      <c r="AP161" s="170">
        <v>575186</v>
      </c>
      <c r="AQ161" s="170">
        <v>83263.321277344308</v>
      </c>
      <c r="AR161" s="170">
        <v>137351.25</v>
      </c>
      <c r="AS161" s="170">
        <v>69930.602350041503</v>
      </c>
      <c r="AT161" s="172">
        <v>795800.57127734437</v>
      </c>
      <c r="AU161" s="170">
        <v>795800.57127734437</v>
      </c>
      <c r="AV161" s="170">
        <v>0</v>
      </c>
      <c r="AW161" s="170">
        <v>658449.32127734437</v>
      </c>
      <c r="AX161" s="170">
        <v>3120.6128970490254</v>
      </c>
      <c r="AY161" s="170">
        <v>3402.6826167362406</v>
      </c>
      <c r="AZ161" s="171">
        <v>-8.2896276690586176E-2</v>
      </c>
      <c r="BA161" s="171">
        <v>6.7896276690586177E-2</v>
      </c>
      <c r="BB161" s="170">
        <v>48747.220372032207</v>
      </c>
      <c r="BC161" s="172">
        <v>844547.79164937662</v>
      </c>
      <c r="BD161" s="172">
        <v>4002.5961689543915</v>
      </c>
      <c r="BE161" s="171">
        <v>-8.7006216649815338E-3</v>
      </c>
      <c r="BF161" s="170">
        <v>-6384.86</v>
      </c>
      <c r="BG161" s="170">
        <v>838162.93164937664</v>
      </c>
      <c r="BH161" s="170">
        <v>-3506.82</v>
      </c>
      <c r="BI161" s="170">
        <v>834656.11164937669</v>
      </c>
      <c r="BJ161" s="170">
        <v>213901.00999999954</v>
      </c>
      <c r="BK161" s="170">
        <v>27595.42</v>
      </c>
    </row>
    <row r="162" spans="1:63" x14ac:dyDescent="0.25">
      <c r="A162" s="169">
        <v>162</v>
      </c>
      <c r="B162" s="169">
        <v>17</v>
      </c>
      <c r="C162" s="174">
        <v>124758</v>
      </c>
      <c r="D162" s="174">
        <v>9353125</v>
      </c>
      <c r="E162" s="173" t="s">
        <v>641</v>
      </c>
      <c r="F162" s="170">
        <v>490680</v>
      </c>
      <c r="G162" s="170">
        <v>0</v>
      </c>
      <c r="H162" s="170">
        <v>0</v>
      </c>
      <c r="I162" s="170">
        <v>7600.0000000000309</v>
      </c>
      <c r="J162" s="170">
        <v>0</v>
      </c>
      <c r="K162" s="170">
        <v>0</v>
      </c>
      <c r="L162" s="170">
        <v>0</v>
      </c>
      <c r="M162" s="170">
        <v>0</v>
      </c>
      <c r="N162" s="170">
        <v>0</v>
      </c>
      <c r="O162" s="170">
        <v>0</v>
      </c>
      <c r="P162" s="170">
        <v>0</v>
      </c>
      <c r="Q162" s="170">
        <v>0</v>
      </c>
      <c r="R162" s="170">
        <v>0</v>
      </c>
      <c r="S162" s="170">
        <v>0</v>
      </c>
      <c r="T162" s="170">
        <v>0</v>
      </c>
      <c r="U162" s="170">
        <v>0</v>
      </c>
      <c r="V162" s="170">
        <v>0</v>
      </c>
      <c r="W162" s="170">
        <v>0</v>
      </c>
      <c r="X162" s="170">
        <v>0</v>
      </c>
      <c r="Y162" s="170">
        <v>0</v>
      </c>
      <c r="Z162" s="170">
        <v>33379.777894736791</v>
      </c>
      <c r="AA162" s="170">
        <v>0</v>
      </c>
      <c r="AB162" s="170">
        <v>0</v>
      </c>
      <c r="AC162" s="170">
        <v>0</v>
      </c>
      <c r="AD162" s="170">
        <v>114000</v>
      </c>
      <c r="AE162" s="170">
        <v>0</v>
      </c>
      <c r="AF162" s="170">
        <v>0</v>
      </c>
      <c r="AG162" s="170">
        <v>0</v>
      </c>
      <c r="AH162" s="170">
        <v>22153.75</v>
      </c>
      <c r="AI162" s="170">
        <v>0</v>
      </c>
      <c r="AJ162" s="170">
        <v>0</v>
      </c>
      <c r="AK162" s="170">
        <v>0</v>
      </c>
      <c r="AL162" s="170">
        <v>0</v>
      </c>
      <c r="AM162" s="170">
        <v>0</v>
      </c>
      <c r="AN162" s="170">
        <v>0</v>
      </c>
      <c r="AO162" s="170">
        <v>0</v>
      </c>
      <c r="AP162" s="170">
        <v>490680</v>
      </c>
      <c r="AQ162" s="170">
        <v>40979.777894736821</v>
      </c>
      <c r="AR162" s="170">
        <v>136153.75</v>
      </c>
      <c r="AS162" s="170">
        <v>47177.577894736809</v>
      </c>
      <c r="AT162" s="172">
        <v>667813.52789473685</v>
      </c>
      <c r="AU162" s="170">
        <v>667813.52789473685</v>
      </c>
      <c r="AV162" s="170">
        <v>0</v>
      </c>
      <c r="AW162" s="170">
        <v>531659.77789473685</v>
      </c>
      <c r="AX162" s="170">
        <v>2953.665432748538</v>
      </c>
      <c r="AY162" s="170">
        <v>2912.1129191759073</v>
      </c>
      <c r="AZ162" s="171">
        <v>1.4268853827409118E-2</v>
      </c>
      <c r="BA162" s="171">
        <v>-8.7588538274091174E-3</v>
      </c>
      <c r="BB162" s="170">
        <v>-4591.2188498348578</v>
      </c>
      <c r="BC162" s="172">
        <v>663222.30904490198</v>
      </c>
      <c r="BD162" s="172">
        <v>3684.5683835827886</v>
      </c>
      <c r="BE162" s="171">
        <v>-1.0564105444884175E-2</v>
      </c>
      <c r="BF162" s="170">
        <v>-5446.7999999999993</v>
      </c>
      <c r="BG162" s="170">
        <v>657775.50904490193</v>
      </c>
      <c r="BH162" s="170">
        <v>-2991.6000000000004</v>
      </c>
      <c r="BI162" s="170">
        <v>654783.90904490196</v>
      </c>
      <c r="BJ162" s="170">
        <v>119117.9300000004</v>
      </c>
      <c r="BK162" s="170">
        <v>7008.1399999999994</v>
      </c>
    </row>
    <row r="163" spans="1:63" x14ac:dyDescent="0.25">
      <c r="A163" s="169">
        <v>163</v>
      </c>
      <c r="B163" s="169">
        <v>481</v>
      </c>
      <c r="C163" s="174">
        <v>124761</v>
      </c>
      <c r="D163" s="174">
        <v>9353305</v>
      </c>
      <c r="E163" s="173" t="s">
        <v>640</v>
      </c>
      <c r="F163" s="170">
        <v>531570</v>
      </c>
      <c r="G163" s="170">
        <v>0</v>
      </c>
      <c r="H163" s="170">
        <v>0</v>
      </c>
      <c r="I163" s="170">
        <v>5999.9999999999982</v>
      </c>
      <c r="J163" s="170">
        <v>0</v>
      </c>
      <c r="K163" s="170">
        <v>3303.3000000000056</v>
      </c>
      <c r="L163" s="170">
        <v>0</v>
      </c>
      <c r="M163" s="170">
        <v>0</v>
      </c>
      <c r="N163" s="170">
        <v>0</v>
      </c>
      <c r="O163" s="170">
        <v>0</v>
      </c>
      <c r="P163" s="170">
        <v>0</v>
      </c>
      <c r="Q163" s="170">
        <v>0</v>
      </c>
      <c r="R163" s="170">
        <v>0</v>
      </c>
      <c r="S163" s="170">
        <v>0</v>
      </c>
      <c r="T163" s="170">
        <v>0</v>
      </c>
      <c r="U163" s="170">
        <v>0</v>
      </c>
      <c r="V163" s="170">
        <v>0</v>
      </c>
      <c r="W163" s="170">
        <v>12409.090909090903</v>
      </c>
      <c r="X163" s="170">
        <v>0</v>
      </c>
      <c r="Y163" s="170">
        <v>915.60913705583755</v>
      </c>
      <c r="Z163" s="170">
        <v>43227.16899708956</v>
      </c>
      <c r="AA163" s="170">
        <v>0</v>
      </c>
      <c r="AB163" s="170">
        <v>0</v>
      </c>
      <c r="AC163" s="170">
        <v>0</v>
      </c>
      <c r="AD163" s="170">
        <v>114000</v>
      </c>
      <c r="AE163" s="170">
        <v>0</v>
      </c>
      <c r="AF163" s="170">
        <v>0</v>
      </c>
      <c r="AG163" s="170">
        <v>0</v>
      </c>
      <c r="AH163" s="170">
        <v>2275.25</v>
      </c>
      <c r="AI163" s="170">
        <v>0</v>
      </c>
      <c r="AJ163" s="170">
        <v>0</v>
      </c>
      <c r="AK163" s="170">
        <v>0</v>
      </c>
      <c r="AL163" s="170">
        <v>0</v>
      </c>
      <c r="AM163" s="170">
        <v>0</v>
      </c>
      <c r="AN163" s="170">
        <v>0</v>
      </c>
      <c r="AO163" s="170">
        <v>0</v>
      </c>
      <c r="AP163" s="170">
        <v>531570</v>
      </c>
      <c r="AQ163" s="170">
        <v>65855.16904323631</v>
      </c>
      <c r="AR163" s="170">
        <v>116275.25</v>
      </c>
      <c r="AS163" s="170">
        <v>57876.618997089565</v>
      </c>
      <c r="AT163" s="172">
        <v>713700.4190432363</v>
      </c>
      <c r="AU163" s="170">
        <v>713700.41904323641</v>
      </c>
      <c r="AV163" s="170">
        <v>0</v>
      </c>
      <c r="AW163" s="170">
        <v>597425.1690432363</v>
      </c>
      <c r="AX163" s="170">
        <v>3063.7188156063398</v>
      </c>
      <c r="AY163" s="170">
        <v>3223.514739570026</v>
      </c>
      <c r="AZ163" s="171">
        <v>-4.9571953868280068E-2</v>
      </c>
      <c r="BA163" s="171">
        <v>3.4571953868280068E-2</v>
      </c>
      <c r="BB163" s="170">
        <v>21731.424559676478</v>
      </c>
      <c r="BC163" s="172">
        <v>735431.84360291273</v>
      </c>
      <c r="BD163" s="172">
        <v>3771.4453518098089</v>
      </c>
      <c r="BE163" s="171">
        <v>-1.1086652249100215E-2</v>
      </c>
      <c r="BF163" s="170">
        <v>-5900.7</v>
      </c>
      <c r="BG163" s="170">
        <v>729531.14360291278</v>
      </c>
      <c r="BH163" s="170">
        <v>-3240.9</v>
      </c>
      <c r="BI163" s="170">
        <v>726290.24360291276</v>
      </c>
      <c r="BJ163" s="170">
        <v>66124.299999999814</v>
      </c>
      <c r="BK163" s="170">
        <v>0</v>
      </c>
    </row>
    <row r="164" spans="1:63" x14ac:dyDescent="0.25">
      <c r="A164" s="169">
        <v>164</v>
      </c>
      <c r="B164" s="169">
        <v>421</v>
      </c>
      <c r="C164" s="174">
        <v>124762</v>
      </c>
      <c r="D164" s="174">
        <v>9353308</v>
      </c>
      <c r="E164" s="173" t="s">
        <v>639</v>
      </c>
      <c r="F164" s="170">
        <v>736020</v>
      </c>
      <c r="G164" s="170">
        <v>0</v>
      </c>
      <c r="H164" s="170">
        <v>0</v>
      </c>
      <c r="I164" s="170">
        <v>12800.000000000051</v>
      </c>
      <c r="J164" s="170">
        <v>0</v>
      </c>
      <c r="K164" s="170">
        <v>5555.5499999999993</v>
      </c>
      <c r="L164" s="170">
        <v>0</v>
      </c>
      <c r="M164" s="170">
        <v>7835.0999999999922</v>
      </c>
      <c r="N164" s="170">
        <v>0</v>
      </c>
      <c r="O164" s="170">
        <v>0</v>
      </c>
      <c r="P164" s="170">
        <v>0</v>
      </c>
      <c r="Q164" s="170">
        <v>0</v>
      </c>
      <c r="R164" s="170">
        <v>0</v>
      </c>
      <c r="S164" s="170">
        <v>0</v>
      </c>
      <c r="T164" s="170">
        <v>0</v>
      </c>
      <c r="U164" s="170">
        <v>0</v>
      </c>
      <c r="V164" s="170">
        <v>0</v>
      </c>
      <c r="W164" s="170">
        <v>12599.999999999995</v>
      </c>
      <c r="X164" s="170">
        <v>0</v>
      </c>
      <c r="Y164" s="170">
        <v>0</v>
      </c>
      <c r="Z164" s="170">
        <v>56893.030530612217</v>
      </c>
      <c r="AA164" s="170">
        <v>0</v>
      </c>
      <c r="AB164" s="170">
        <v>0</v>
      </c>
      <c r="AC164" s="170">
        <v>0</v>
      </c>
      <c r="AD164" s="170">
        <v>114000</v>
      </c>
      <c r="AE164" s="170">
        <v>0</v>
      </c>
      <c r="AF164" s="170">
        <v>0</v>
      </c>
      <c r="AG164" s="170">
        <v>0</v>
      </c>
      <c r="AH164" s="170">
        <v>2083.65</v>
      </c>
      <c r="AI164" s="170">
        <v>0</v>
      </c>
      <c r="AJ164" s="170">
        <v>0</v>
      </c>
      <c r="AK164" s="170">
        <v>0</v>
      </c>
      <c r="AL164" s="170">
        <v>0</v>
      </c>
      <c r="AM164" s="170">
        <v>0</v>
      </c>
      <c r="AN164" s="170">
        <v>0</v>
      </c>
      <c r="AO164" s="170">
        <v>0</v>
      </c>
      <c r="AP164" s="170">
        <v>736020</v>
      </c>
      <c r="AQ164" s="170">
        <v>95683.680530612255</v>
      </c>
      <c r="AR164" s="170">
        <v>116083.65</v>
      </c>
      <c r="AS164" s="170">
        <v>79986.155530612246</v>
      </c>
      <c r="AT164" s="172">
        <v>947787.33053061226</v>
      </c>
      <c r="AU164" s="170">
        <v>947787.33053061226</v>
      </c>
      <c r="AV164" s="170">
        <v>0</v>
      </c>
      <c r="AW164" s="170">
        <v>831703.68053061224</v>
      </c>
      <c r="AX164" s="170">
        <v>3080.3840019652307</v>
      </c>
      <c r="AY164" s="170">
        <v>3070.1047576662259</v>
      </c>
      <c r="AZ164" s="171">
        <v>3.3481737954827117E-3</v>
      </c>
      <c r="BA164" s="171">
        <v>0</v>
      </c>
      <c r="BB164" s="170">
        <v>0</v>
      </c>
      <c r="BC164" s="172">
        <v>947787.33053061226</v>
      </c>
      <c r="BD164" s="172">
        <v>3510.3234464096749</v>
      </c>
      <c r="BE164" s="171">
        <v>-7.1691105293342217E-3</v>
      </c>
      <c r="BF164" s="170">
        <v>-8170.2</v>
      </c>
      <c r="BG164" s="170">
        <v>939617.13053061231</v>
      </c>
      <c r="BH164" s="170">
        <v>-4487.4000000000005</v>
      </c>
      <c r="BI164" s="170">
        <v>935129.73053061229</v>
      </c>
      <c r="BJ164" s="170">
        <v>21770.179999999702</v>
      </c>
      <c r="BK164" s="170">
        <v>0</v>
      </c>
    </row>
    <row r="165" spans="1:63" x14ac:dyDescent="0.25">
      <c r="A165" s="169">
        <v>165</v>
      </c>
      <c r="B165" s="169">
        <v>509</v>
      </c>
      <c r="C165" s="174">
        <v>124763</v>
      </c>
      <c r="D165" s="174">
        <v>9353310</v>
      </c>
      <c r="E165" s="173" t="s">
        <v>638</v>
      </c>
      <c r="F165" s="170">
        <v>368010</v>
      </c>
      <c r="G165" s="170">
        <v>0</v>
      </c>
      <c r="H165" s="170">
        <v>0</v>
      </c>
      <c r="I165" s="170">
        <v>4000.0000000000014</v>
      </c>
      <c r="J165" s="170">
        <v>0</v>
      </c>
      <c r="K165" s="170">
        <v>3303.3000000000011</v>
      </c>
      <c r="L165" s="170">
        <v>982.79999999999905</v>
      </c>
      <c r="M165" s="170">
        <v>11193.000000000004</v>
      </c>
      <c r="N165" s="170">
        <v>9318.4000000000051</v>
      </c>
      <c r="O165" s="170">
        <v>0</v>
      </c>
      <c r="P165" s="170">
        <v>0</v>
      </c>
      <c r="Q165" s="170">
        <v>0</v>
      </c>
      <c r="R165" s="170">
        <v>0</v>
      </c>
      <c r="S165" s="170">
        <v>0</v>
      </c>
      <c r="T165" s="170">
        <v>0</v>
      </c>
      <c r="U165" s="170">
        <v>0</v>
      </c>
      <c r="V165" s="170">
        <v>0</v>
      </c>
      <c r="W165" s="170">
        <v>3648.6486486486456</v>
      </c>
      <c r="X165" s="170">
        <v>0</v>
      </c>
      <c r="Y165" s="170">
        <v>0</v>
      </c>
      <c r="Z165" s="170">
        <v>27371.395888846608</v>
      </c>
      <c r="AA165" s="170">
        <v>0</v>
      </c>
      <c r="AB165" s="170">
        <v>0</v>
      </c>
      <c r="AC165" s="170">
        <v>0</v>
      </c>
      <c r="AD165" s="170">
        <v>114000</v>
      </c>
      <c r="AE165" s="170">
        <v>0</v>
      </c>
      <c r="AF165" s="170">
        <v>0</v>
      </c>
      <c r="AG165" s="170">
        <v>0</v>
      </c>
      <c r="AH165" s="170">
        <v>1580.7</v>
      </c>
      <c r="AI165" s="170">
        <v>0</v>
      </c>
      <c r="AJ165" s="170">
        <v>0</v>
      </c>
      <c r="AK165" s="170">
        <v>0</v>
      </c>
      <c r="AL165" s="170">
        <v>0</v>
      </c>
      <c r="AM165" s="170">
        <v>0</v>
      </c>
      <c r="AN165" s="170">
        <v>0</v>
      </c>
      <c r="AO165" s="170">
        <v>0</v>
      </c>
      <c r="AP165" s="170">
        <v>368010</v>
      </c>
      <c r="AQ165" s="170">
        <v>59817.544537495269</v>
      </c>
      <c r="AR165" s="170">
        <v>115580.7</v>
      </c>
      <c r="AS165" s="170">
        <v>51767.945888846618</v>
      </c>
      <c r="AT165" s="172">
        <v>543408.24453749519</v>
      </c>
      <c r="AU165" s="170">
        <v>543408.24453749519</v>
      </c>
      <c r="AV165" s="170">
        <v>0</v>
      </c>
      <c r="AW165" s="170">
        <v>427827.54453749518</v>
      </c>
      <c r="AX165" s="170">
        <v>3169.0929224999645</v>
      </c>
      <c r="AY165" s="170">
        <v>3204.5170520921502</v>
      </c>
      <c r="AZ165" s="171">
        <v>-1.1054436289879654E-2</v>
      </c>
      <c r="BA165" s="171">
        <v>0</v>
      </c>
      <c r="BB165" s="170">
        <v>0</v>
      </c>
      <c r="BC165" s="172">
        <v>543408.24453749519</v>
      </c>
      <c r="BD165" s="172">
        <v>4025.2462558332977</v>
      </c>
      <c r="BE165" s="171">
        <v>-8.4122680886531409E-3</v>
      </c>
      <c r="BF165" s="170">
        <v>-4085.1</v>
      </c>
      <c r="BG165" s="170">
        <v>539323.14453749522</v>
      </c>
      <c r="BH165" s="170">
        <v>-2243.7000000000003</v>
      </c>
      <c r="BI165" s="170">
        <v>537079.44453749526</v>
      </c>
      <c r="BJ165" s="170">
        <v>136850.71999999986</v>
      </c>
      <c r="BK165" s="170">
        <v>0</v>
      </c>
    </row>
    <row r="166" spans="1:63" x14ac:dyDescent="0.25">
      <c r="A166" s="169">
        <v>166</v>
      </c>
      <c r="B166" s="169">
        <v>420</v>
      </c>
      <c r="C166" s="174">
        <v>124764</v>
      </c>
      <c r="D166" s="174">
        <v>9353311</v>
      </c>
      <c r="E166" s="173" t="s">
        <v>637</v>
      </c>
      <c r="F166" s="170">
        <v>1060414</v>
      </c>
      <c r="G166" s="170">
        <v>0</v>
      </c>
      <c r="H166" s="170">
        <v>0</v>
      </c>
      <c r="I166" s="170">
        <v>10800.000000000005</v>
      </c>
      <c r="J166" s="170">
        <v>0</v>
      </c>
      <c r="K166" s="170">
        <v>8731.145103092771</v>
      </c>
      <c r="L166" s="170">
        <v>4433.9984536082493</v>
      </c>
      <c r="M166" s="170">
        <v>25810.250257731954</v>
      </c>
      <c r="N166" s="170">
        <v>0</v>
      </c>
      <c r="O166" s="170">
        <v>1245.3514175257751</v>
      </c>
      <c r="P166" s="170">
        <v>0</v>
      </c>
      <c r="Q166" s="170">
        <v>0</v>
      </c>
      <c r="R166" s="170">
        <v>0</v>
      </c>
      <c r="S166" s="170">
        <v>0</v>
      </c>
      <c r="T166" s="170">
        <v>0</v>
      </c>
      <c r="U166" s="170">
        <v>0</v>
      </c>
      <c r="V166" s="170">
        <v>0</v>
      </c>
      <c r="W166" s="170">
        <v>37316.86046511626</v>
      </c>
      <c r="X166" s="170">
        <v>0</v>
      </c>
      <c r="Y166" s="170">
        <v>1036.9596541786743</v>
      </c>
      <c r="Z166" s="170">
        <v>40201.377166540718</v>
      </c>
      <c r="AA166" s="170">
        <v>0</v>
      </c>
      <c r="AB166" s="170">
        <v>0</v>
      </c>
      <c r="AC166" s="170">
        <v>0</v>
      </c>
      <c r="AD166" s="170">
        <v>114000</v>
      </c>
      <c r="AE166" s="170">
        <v>0</v>
      </c>
      <c r="AF166" s="170">
        <v>0</v>
      </c>
      <c r="AG166" s="170">
        <v>0</v>
      </c>
      <c r="AH166" s="170">
        <v>3113.5</v>
      </c>
      <c r="AI166" s="170">
        <v>0</v>
      </c>
      <c r="AJ166" s="170">
        <v>0</v>
      </c>
      <c r="AK166" s="170">
        <v>0</v>
      </c>
      <c r="AL166" s="170">
        <v>0</v>
      </c>
      <c r="AM166" s="170">
        <v>0</v>
      </c>
      <c r="AN166" s="170">
        <v>0</v>
      </c>
      <c r="AO166" s="170">
        <v>0</v>
      </c>
      <c r="AP166" s="170">
        <v>1060414</v>
      </c>
      <c r="AQ166" s="170">
        <v>129575.94251779441</v>
      </c>
      <c r="AR166" s="170">
        <v>117113.5</v>
      </c>
      <c r="AS166" s="170">
        <v>75709.549782520102</v>
      </c>
      <c r="AT166" s="172">
        <v>1307103.4425177944</v>
      </c>
      <c r="AU166" s="170">
        <v>1307103.4425177944</v>
      </c>
      <c r="AV166" s="170">
        <v>0</v>
      </c>
      <c r="AW166" s="170">
        <v>1189989.9425177944</v>
      </c>
      <c r="AX166" s="170">
        <v>3059.1001093002428</v>
      </c>
      <c r="AY166" s="170">
        <v>3099.4065032612816</v>
      </c>
      <c r="AZ166" s="171">
        <v>-1.3004552296908226E-2</v>
      </c>
      <c r="BA166" s="171">
        <v>0</v>
      </c>
      <c r="BB166" s="170">
        <v>0</v>
      </c>
      <c r="BC166" s="172">
        <v>1307103.4425177944</v>
      </c>
      <c r="BD166" s="172">
        <v>3360.1630913053841</v>
      </c>
      <c r="BE166" s="171">
        <v>-1.8620703206456257E-2</v>
      </c>
      <c r="BF166" s="170">
        <v>-11771.14</v>
      </c>
      <c r="BG166" s="170">
        <v>1295332.3025177945</v>
      </c>
      <c r="BH166" s="170">
        <v>-6465.18</v>
      </c>
      <c r="BI166" s="170">
        <v>1288867.1225177946</v>
      </c>
      <c r="BJ166" s="170">
        <v>142895.63000000035</v>
      </c>
      <c r="BK166" s="170">
        <v>0</v>
      </c>
    </row>
    <row r="167" spans="1:63" x14ac:dyDescent="0.25">
      <c r="A167" s="169">
        <v>167</v>
      </c>
      <c r="B167" s="169">
        <v>432</v>
      </c>
      <c r="C167" s="174">
        <v>124770</v>
      </c>
      <c r="D167" s="174">
        <v>9353322</v>
      </c>
      <c r="E167" s="173" t="s">
        <v>636</v>
      </c>
      <c r="F167" s="170">
        <v>212628</v>
      </c>
      <c r="G167" s="170">
        <v>0</v>
      </c>
      <c r="H167" s="170">
        <v>0</v>
      </c>
      <c r="I167" s="170">
        <v>1200.0000000000011</v>
      </c>
      <c r="J167" s="170">
        <v>0</v>
      </c>
      <c r="K167" s="170">
        <v>300.2999999999995</v>
      </c>
      <c r="L167" s="170">
        <v>0</v>
      </c>
      <c r="M167" s="170">
        <v>1119.2999999999981</v>
      </c>
      <c r="N167" s="170">
        <v>0</v>
      </c>
      <c r="O167" s="170">
        <v>0</v>
      </c>
      <c r="P167" s="170">
        <v>0</v>
      </c>
      <c r="Q167" s="170">
        <v>0</v>
      </c>
      <c r="R167" s="170">
        <v>0</v>
      </c>
      <c r="S167" s="170">
        <v>0</v>
      </c>
      <c r="T167" s="170">
        <v>0</v>
      </c>
      <c r="U167" s="170">
        <v>0</v>
      </c>
      <c r="V167" s="170">
        <v>0</v>
      </c>
      <c r="W167" s="170">
        <v>1695.652173913043</v>
      </c>
      <c r="X167" s="170">
        <v>0</v>
      </c>
      <c r="Y167" s="170">
        <v>0</v>
      </c>
      <c r="Z167" s="170">
        <v>14862.459130434783</v>
      </c>
      <c r="AA167" s="170">
        <v>0</v>
      </c>
      <c r="AB167" s="170">
        <v>0</v>
      </c>
      <c r="AC167" s="170">
        <v>0</v>
      </c>
      <c r="AD167" s="170">
        <v>114000</v>
      </c>
      <c r="AE167" s="170">
        <v>0</v>
      </c>
      <c r="AF167" s="170">
        <v>0</v>
      </c>
      <c r="AG167" s="170">
        <v>0</v>
      </c>
      <c r="AH167" s="170">
        <v>435.89</v>
      </c>
      <c r="AI167" s="170">
        <v>0</v>
      </c>
      <c r="AJ167" s="170">
        <v>0</v>
      </c>
      <c r="AK167" s="170">
        <v>0</v>
      </c>
      <c r="AL167" s="170">
        <v>0</v>
      </c>
      <c r="AM167" s="170">
        <v>0</v>
      </c>
      <c r="AN167" s="170">
        <v>0</v>
      </c>
      <c r="AO167" s="170">
        <v>0</v>
      </c>
      <c r="AP167" s="170">
        <v>212628</v>
      </c>
      <c r="AQ167" s="170">
        <v>19177.711304347824</v>
      </c>
      <c r="AR167" s="170">
        <v>114435.89</v>
      </c>
      <c r="AS167" s="170">
        <v>26170.059130434784</v>
      </c>
      <c r="AT167" s="172">
        <v>346241.6013043478</v>
      </c>
      <c r="AU167" s="170">
        <v>346241.6013043478</v>
      </c>
      <c r="AV167" s="170">
        <v>0</v>
      </c>
      <c r="AW167" s="170">
        <v>231805.71130434779</v>
      </c>
      <c r="AX167" s="170">
        <v>2971.8680936454844</v>
      </c>
      <c r="AY167" s="170">
        <v>3303.3196338204689</v>
      </c>
      <c r="AZ167" s="171">
        <v>-0.10033892475359485</v>
      </c>
      <c r="BA167" s="171">
        <v>8.533892475359485E-2</v>
      </c>
      <c r="BB167" s="170">
        <v>21988.336162078842</v>
      </c>
      <c r="BC167" s="172">
        <v>368229.93746642664</v>
      </c>
      <c r="BD167" s="172">
        <v>4720.8966341849573</v>
      </c>
      <c r="BE167" s="171">
        <v>4.5123291657096498E-3</v>
      </c>
      <c r="BF167" s="170">
        <v>-2360.2799999999997</v>
      </c>
      <c r="BG167" s="170">
        <v>365869.65746642661</v>
      </c>
      <c r="BH167" s="170">
        <v>-1296.3600000000001</v>
      </c>
      <c r="BI167" s="170">
        <v>364573.29746642662</v>
      </c>
      <c r="BJ167" s="170">
        <v>44792.539999999863</v>
      </c>
      <c r="BK167" s="170">
        <v>167</v>
      </c>
    </row>
    <row r="168" spans="1:63" x14ac:dyDescent="0.25">
      <c r="A168" s="169">
        <v>168</v>
      </c>
      <c r="B168" s="169">
        <v>31</v>
      </c>
      <c r="C168" s="174">
        <v>124771</v>
      </c>
      <c r="D168" s="174">
        <v>9353323</v>
      </c>
      <c r="E168" s="173" t="s">
        <v>635</v>
      </c>
      <c r="F168" s="170">
        <v>501584</v>
      </c>
      <c r="G168" s="170">
        <v>0</v>
      </c>
      <c r="H168" s="170">
        <v>0</v>
      </c>
      <c r="I168" s="170">
        <v>6800</v>
      </c>
      <c r="J168" s="170">
        <v>0</v>
      </c>
      <c r="K168" s="170">
        <v>150.14999999999995</v>
      </c>
      <c r="L168" s="170">
        <v>0</v>
      </c>
      <c r="M168" s="170">
        <v>1119.2999999999995</v>
      </c>
      <c r="N168" s="170">
        <v>0</v>
      </c>
      <c r="O168" s="170">
        <v>0</v>
      </c>
      <c r="P168" s="170">
        <v>0</v>
      </c>
      <c r="Q168" s="170">
        <v>0</v>
      </c>
      <c r="R168" s="170">
        <v>0</v>
      </c>
      <c r="S168" s="170">
        <v>0</v>
      </c>
      <c r="T168" s="170">
        <v>0</v>
      </c>
      <c r="U168" s="170">
        <v>0</v>
      </c>
      <c r="V168" s="170">
        <v>0</v>
      </c>
      <c r="W168" s="170">
        <v>3407.4074074074133</v>
      </c>
      <c r="X168" s="170">
        <v>0</v>
      </c>
      <c r="Y168" s="170">
        <v>0</v>
      </c>
      <c r="Z168" s="170">
        <v>28550.529993430333</v>
      </c>
      <c r="AA168" s="170">
        <v>0</v>
      </c>
      <c r="AB168" s="170">
        <v>0</v>
      </c>
      <c r="AC168" s="170">
        <v>0</v>
      </c>
      <c r="AD168" s="170">
        <v>114000</v>
      </c>
      <c r="AE168" s="170">
        <v>0</v>
      </c>
      <c r="AF168" s="170">
        <v>0</v>
      </c>
      <c r="AG168" s="170">
        <v>0</v>
      </c>
      <c r="AH168" s="170">
        <v>2131.5500000000002</v>
      </c>
      <c r="AI168" s="170">
        <v>0</v>
      </c>
      <c r="AJ168" s="170">
        <v>0</v>
      </c>
      <c r="AK168" s="170">
        <v>0</v>
      </c>
      <c r="AL168" s="170">
        <v>0</v>
      </c>
      <c r="AM168" s="170">
        <v>0</v>
      </c>
      <c r="AN168" s="170">
        <v>0</v>
      </c>
      <c r="AO168" s="170">
        <v>0</v>
      </c>
      <c r="AP168" s="170">
        <v>501584</v>
      </c>
      <c r="AQ168" s="170">
        <v>40027.387400837746</v>
      </c>
      <c r="AR168" s="170">
        <v>116131.55</v>
      </c>
      <c r="AS168" s="170">
        <v>42583.054993430327</v>
      </c>
      <c r="AT168" s="172">
        <v>657742.93740083778</v>
      </c>
      <c r="AU168" s="170">
        <v>657742.93740083778</v>
      </c>
      <c r="AV168" s="170">
        <v>0</v>
      </c>
      <c r="AW168" s="170">
        <v>541611.38740083773</v>
      </c>
      <c r="AX168" s="170">
        <v>2943.5401489175965</v>
      </c>
      <c r="AY168" s="170">
        <v>2960.8595687341649</v>
      </c>
      <c r="AZ168" s="171">
        <v>-5.8494566913799353E-3</v>
      </c>
      <c r="BA168" s="171">
        <v>0</v>
      </c>
      <c r="BB168" s="170">
        <v>0</v>
      </c>
      <c r="BC168" s="172">
        <v>657742.93740083778</v>
      </c>
      <c r="BD168" s="172">
        <v>3574.6898771784663</v>
      </c>
      <c r="BE168" s="171">
        <v>-5.5464656310620919E-3</v>
      </c>
      <c r="BF168" s="170">
        <v>-5567.8399999999992</v>
      </c>
      <c r="BG168" s="170">
        <v>652175.09740083781</v>
      </c>
      <c r="BH168" s="170">
        <v>-3058.0800000000004</v>
      </c>
      <c r="BI168" s="170">
        <v>649117.01740083785</v>
      </c>
      <c r="BJ168" s="170">
        <v>-45901.820000000182</v>
      </c>
      <c r="BK168" s="170">
        <v>0</v>
      </c>
    </row>
    <row r="169" spans="1:63" x14ac:dyDescent="0.25">
      <c r="A169" s="169">
        <v>169</v>
      </c>
      <c r="B169" s="169">
        <v>101</v>
      </c>
      <c r="C169" s="174">
        <v>124772</v>
      </c>
      <c r="D169" s="174">
        <v>9353327</v>
      </c>
      <c r="E169" s="173" t="s">
        <v>634</v>
      </c>
      <c r="F169" s="170">
        <v>482502</v>
      </c>
      <c r="G169" s="170">
        <v>0</v>
      </c>
      <c r="H169" s="170">
        <v>0</v>
      </c>
      <c r="I169" s="170">
        <v>1600.0000000000018</v>
      </c>
      <c r="J169" s="170">
        <v>0</v>
      </c>
      <c r="K169" s="170">
        <v>0</v>
      </c>
      <c r="L169" s="170">
        <v>0</v>
      </c>
      <c r="M169" s="170">
        <v>0</v>
      </c>
      <c r="N169" s="170">
        <v>0</v>
      </c>
      <c r="O169" s="170">
        <v>0</v>
      </c>
      <c r="P169" s="170">
        <v>0</v>
      </c>
      <c r="Q169" s="170">
        <v>0</v>
      </c>
      <c r="R169" s="170">
        <v>0</v>
      </c>
      <c r="S169" s="170">
        <v>0</v>
      </c>
      <c r="T169" s="170">
        <v>0</v>
      </c>
      <c r="U169" s="170">
        <v>0</v>
      </c>
      <c r="V169" s="170">
        <v>0</v>
      </c>
      <c r="W169" s="170">
        <v>0</v>
      </c>
      <c r="X169" s="170">
        <v>0</v>
      </c>
      <c r="Y169" s="170">
        <v>919.80337078651689</v>
      </c>
      <c r="Z169" s="170">
        <v>26138.835775302741</v>
      </c>
      <c r="AA169" s="170">
        <v>0</v>
      </c>
      <c r="AB169" s="170">
        <v>0</v>
      </c>
      <c r="AC169" s="170">
        <v>0</v>
      </c>
      <c r="AD169" s="170">
        <v>114000</v>
      </c>
      <c r="AE169" s="170">
        <v>0</v>
      </c>
      <c r="AF169" s="170">
        <v>0</v>
      </c>
      <c r="AG169" s="170">
        <v>0</v>
      </c>
      <c r="AH169" s="170">
        <v>2778.2</v>
      </c>
      <c r="AI169" s="170">
        <v>0</v>
      </c>
      <c r="AJ169" s="170">
        <v>0</v>
      </c>
      <c r="AK169" s="170">
        <v>0</v>
      </c>
      <c r="AL169" s="170">
        <v>0</v>
      </c>
      <c r="AM169" s="170">
        <v>0</v>
      </c>
      <c r="AN169" s="170">
        <v>0</v>
      </c>
      <c r="AO169" s="170">
        <v>0</v>
      </c>
      <c r="AP169" s="170">
        <v>482502</v>
      </c>
      <c r="AQ169" s="170">
        <v>28658.639146089259</v>
      </c>
      <c r="AR169" s="170">
        <v>116778.2</v>
      </c>
      <c r="AS169" s="170">
        <v>36936.635775302741</v>
      </c>
      <c r="AT169" s="172">
        <v>627938.83914608927</v>
      </c>
      <c r="AU169" s="170">
        <v>627938.83914608927</v>
      </c>
      <c r="AV169" s="170">
        <v>0</v>
      </c>
      <c r="AW169" s="170">
        <v>511160.63914608926</v>
      </c>
      <c r="AX169" s="170">
        <v>2887.9132155146285</v>
      </c>
      <c r="AY169" s="170">
        <v>2890.0828396565348</v>
      </c>
      <c r="AZ169" s="171">
        <v>-7.5071347856732755E-4</v>
      </c>
      <c r="BA169" s="171">
        <v>0</v>
      </c>
      <c r="BB169" s="170">
        <v>0</v>
      </c>
      <c r="BC169" s="172">
        <v>627938.83914608927</v>
      </c>
      <c r="BD169" s="172">
        <v>3547.6770573225381</v>
      </c>
      <c r="BE169" s="171">
        <v>-7.1514177271408963E-3</v>
      </c>
      <c r="BF169" s="170">
        <v>-5356.0199999999995</v>
      </c>
      <c r="BG169" s="170">
        <v>622582.81914608926</v>
      </c>
      <c r="BH169" s="170">
        <v>-2941.7400000000002</v>
      </c>
      <c r="BI169" s="170">
        <v>619641.07914608927</v>
      </c>
      <c r="BJ169" s="170">
        <v>47148.839999999735</v>
      </c>
      <c r="BK169" s="170">
        <v>3168.9099999999989</v>
      </c>
    </row>
    <row r="170" spans="1:63" x14ac:dyDescent="0.25">
      <c r="A170" s="169">
        <v>170</v>
      </c>
      <c r="B170" s="169">
        <v>25</v>
      </c>
      <c r="C170" s="174">
        <v>124774</v>
      </c>
      <c r="D170" s="174">
        <v>9353329</v>
      </c>
      <c r="E170" s="173" t="s">
        <v>633</v>
      </c>
      <c r="F170" s="170">
        <v>539748</v>
      </c>
      <c r="G170" s="170">
        <v>0</v>
      </c>
      <c r="H170" s="170">
        <v>0</v>
      </c>
      <c r="I170" s="170">
        <v>8799.9999999999909</v>
      </c>
      <c r="J170" s="170">
        <v>0</v>
      </c>
      <c r="K170" s="170">
        <v>0</v>
      </c>
      <c r="L170" s="170">
        <v>0</v>
      </c>
      <c r="M170" s="170">
        <v>0</v>
      </c>
      <c r="N170" s="170">
        <v>0</v>
      </c>
      <c r="O170" s="170">
        <v>0</v>
      </c>
      <c r="P170" s="170">
        <v>0</v>
      </c>
      <c r="Q170" s="170">
        <v>0</v>
      </c>
      <c r="R170" s="170">
        <v>0</v>
      </c>
      <c r="S170" s="170">
        <v>0</v>
      </c>
      <c r="T170" s="170">
        <v>0</v>
      </c>
      <c r="U170" s="170">
        <v>0</v>
      </c>
      <c r="V170" s="170">
        <v>0</v>
      </c>
      <c r="W170" s="170">
        <v>0</v>
      </c>
      <c r="X170" s="170">
        <v>0</v>
      </c>
      <c r="Y170" s="170">
        <v>0</v>
      </c>
      <c r="Z170" s="170">
        <v>22728.641392314512</v>
      </c>
      <c r="AA170" s="170">
        <v>0</v>
      </c>
      <c r="AB170" s="170">
        <v>0</v>
      </c>
      <c r="AC170" s="170">
        <v>0</v>
      </c>
      <c r="AD170" s="170">
        <v>114000</v>
      </c>
      <c r="AE170" s="170">
        <v>0</v>
      </c>
      <c r="AF170" s="170">
        <v>0</v>
      </c>
      <c r="AG170" s="170">
        <v>0</v>
      </c>
      <c r="AH170" s="170">
        <v>3424.85</v>
      </c>
      <c r="AI170" s="170">
        <v>0</v>
      </c>
      <c r="AJ170" s="170">
        <v>0</v>
      </c>
      <c r="AK170" s="170">
        <v>0</v>
      </c>
      <c r="AL170" s="170">
        <v>0</v>
      </c>
      <c r="AM170" s="170">
        <v>0</v>
      </c>
      <c r="AN170" s="170">
        <v>0</v>
      </c>
      <c r="AO170" s="170">
        <v>0</v>
      </c>
      <c r="AP170" s="170">
        <v>539748</v>
      </c>
      <c r="AQ170" s="170">
        <v>31528.641392314501</v>
      </c>
      <c r="AR170" s="170">
        <v>117424.85</v>
      </c>
      <c r="AS170" s="170">
        <v>37126.441392314504</v>
      </c>
      <c r="AT170" s="172">
        <v>688701.49139231443</v>
      </c>
      <c r="AU170" s="170">
        <v>688701.49139231443</v>
      </c>
      <c r="AV170" s="170">
        <v>0</v>
      </c>
      <c r="AW170" s="170">
        <v>571276.64139231446</v>
      </c>
      <c r="AX170" s="170">
        <v>2885.2355625874466</v>
      </c>
      <c r="AY170" s="170">
        <v>2841.8285615042391</v>
      </c>
      <c r="AZ170" s="171">
        <v>1.5274320791621294E-2</v>
      </c>
      <c r="BA170" s="171">
        <v>-9.7643207916212928E-3</v>
      </c>
      <c r="BB170" s="170">
        <v>-5494.2080904451759</v>
      </c>
      <c r="BC170" s="172">
        <v>683207.28330186929</v>
      </c>
      <c r="BD170" s="172">
        <v>3450.5418348579256</v>
      </c>
      <c r="BE170" s="171">
        <v>8.6994763900949401E-4</v>
      </c>
      <c r="BF170" s="170">
        <v>-5991.48</v>
      </c>
      <c r="BG170" s="170">
        <v>677215.80330186931</v>
      </c>
      <c r="BH170" s="170">
        <v>-3290.76</v>
      </c>
      <c r="BI170" s="170">
        <v>673925.0433018693</v>
      </c>
      <c r="BJ170" s="170">
        <v>81482.859999999986</v>
      </c>
      <c r="BK170" s="170">
        <v>0</v>
      </c>
    </row>
    <row r="171" spans="1:63" x14ac:dyDescent="0.25">
      <c r="A171" s="169">
        <v>171</v>
      </c>
      <c r="B171" s="169">
        <v>35</v>
      </c>
      <c r="C171" s="174">
        <v>124775</v>
      </c>
      <c r="D171" s="174">
        <v>9353330</v>
      </c>
      <c r="E171" s="173" t="s">
        <v>632</v>
      </c>
      <c r="F171" s="170">
        <v>817800</v>
      </c>
      <c r="G171" s="170">
        <v>0</v>
      </c>
      <c r="H171" s="170">
        <v>0</v>
      </c>
      <c r="I171" s="170">
        <v>5600.0000000000036</v>
      </c>
      <c r="J171" s="170">
        <v>0</v>
      </c>
      <c r="K171" s="170">
        <v>0</v>
      </c>
      <c r="L171" s="170">
        <v>491.39999999999952</v>
      </c>
      <c r="M171" s="170">
        <v>0</v>
      </c>
      <c r="N171" s="170">
        <v>0</v>
      </c>
      <c r="O171" s="170">
        <v>0</v>
      </c>
      <c r="P171" s="170">
        <v>0</v>
      </c>
      <c r="Q171" s="170">
        <v>0</v>
      </c>
      <c r="R171" s="170">
        <v>0</v>
      </c>
      <c r="S171" s="170">
        <v>0</v>
      </c>
      <c r="T171" s="170">
        <v>0</v>
      </c>
      <c r="U171" s="170">
        <v>0</v>
      </c>
      <c r="V171" s="170">
        <v>0</v>
      </c>
      <c r="W171" s="170">
        <v>6923.0769230769292</v>
      </c>
      <c r="X171" s="170">
        <v>0</v>
      </c>
      <c r="Y171" s="170">
        <v>1831.6831683168316</v>
      </c>
      <c r="Z171" s="170">
        <v>42263.366552475884</v>
      </c>
      <c r="AA171" s="170">
        <v>0</v>
      </c>
      <c r="AB171" s="170">
        <v>0</v>
      </c>
      <c r="AC171" s="170">
        <v>0</v>
      </c>
      <c r="AD171" s="170">
        <v>114000</v>
      </c>
      <c r="AE171" s="170">
        <v>0</v>
      </c>
      <c r="AF171" s="170">
        <v>0</v>
      </c>
      <c r="AG171" s="170">
        <v>0</v>
      </c>
      <c r="AH171" s="170">
        <v>4981.6000000000004</v>
      </c>
      <c r="AI171" s="170">
        <v>0</v>
      </c>
      <c r="AJ171" s="170">
        <v>0</v>
      </c>
      <c r="AK171" s="170">
        <v>0</v>
      </c>
      <c r="AL171" s="170">
        <v>0</v>
      </c>
      <c r="AM171" s="170">
        <v>0</v>
      </c>
      <c r="AN171" s="170">
        <v>0</v>
      </c>
      <c r="AO171" s="170">
        <v>0</v>
      </c>
      <c r="AP171" s="170">
        <v>817800</v>
      </c>
      <c r="AQ171" s="170">
        <v>57109.526643869649</v>
      </c>
      <c r="AR171" s="170">
        <v>118981.6</v>
      </c>
      <c r="AS171" s="170">
        <v>55306.866552475884</v>
      </c>
      <c r="AT171" s="172">
        <v>993891.12664386968</v>
      </c>
      <c r="AU171" s="170">
        <v>993891.12664386956</v>
      </c>
      <c r="AV171" s="170">
        <v>0</v>
      </c>
      <c r="AW171" s="170">
        <v>874909.5266438697</v>
      </c>
      <c r="AX171" s="170">
        <v>2916.3650888128991</v>
      </c>
      <c r="AY171" s="170">
        <v>2893.6878331976764</v>
      </c>
      <c r="AZ171" s="171">
        <v>7.8368009690123336E-3</v>
      </c>
      <c r="BA171" s="171">
        <v>-2.3268009690123334E-3</v>
      </c>
      <c r="BB171" s="170">
        <v>-2019.9106962910657</v>
      </c>
      <c r="BC171" s="172">
        <v>991871.21594757866</v>
      </c>
      <c r="BD171" s="172">
        <v>3306.2373864919286</v>
      </c>
      <c r="BE171" s="171">
        <v>3.1468314197464764E-3</v>
      </c>
      <c r="BF171" s="170">
        <v>-9078</v>
      </c>
      <c r="BG171" s="170">
        <v>982793.21594757866</v>
      </c>
      <c r="BH171" s="170">
        <v>-4986</v>
      </c>
      <c r="BI171" s="170">
        <v>977807.21594757866</v>
      </c>
      <c r="BJ171" s="170">
        <v>222083.93000000017</v>
      </c>
      <c r="BK171" s="170">
        <v>0</v>
      </c>
    </row>
    <row r="172" spans="1:63" x14ac:dyDescent="0.25">
      <c r="A172" s="169">
        <v>172</v>
      </c>
      <c r="B172" s="169">
        <v>56</v>
      </c>
      <c r="C172" s="174">
        <v>124776</v>
      </c>
      <c r="D172" s="174">
        <v>9353331</v>
      </c>
      <c r="E172" s="173" t="s">
        <v>631</v>
      </c>
      <c r="F172" s="170">
        <v>231710</v>
      </c>
      <c r="G172" s="170">
        <v>0</v>
      </c>
      <c r="H172" s="170">
        <v>0</v>
      </c>
      <c r="I172" s="170">
        <v>399.99999999999858</v>
      </c>
      <c r="J172" s="170">
        <v>0</v>
      </c>
      <c r="K172" s="170">
        <v>0</v>
      </c>
      <c r="L172" s="170">
        <v>0</v>
      </c>
      <c r="M172" s="170">
        <v>0</v>
      </c>
      <c r="N172" s="170">
        <v>0</v>
      </c>
      <c r="O172" s="170">
        <v>0</v>
      </c>
      <c r="P172" s="170">
        <v>0</v>
      </c>
      <c r="Q172" s="170">
        <v>0</v>
      </c>
      <c r="R172" s="170">
        <v>0</v>
      </c>
      <c r="S172" s="170">
        <v>0</v>
      </c>
      <c r="T172" s="170">
        <v>0</v>
      </c>
      <c r="U172" s="170">
        <v>0</v>
      </c>
      <c r="V172" s="170">
        <v>0</v>
      </c>
      <c r="W172" s="170">
        <v>0</v>
      </c>
      <c r="X172" s="170">
        <v>0</v>
      </c>
      <c r="Y172" s="170">
        <v>1077.0547945205478</v>
      </c>
      <c r="Z172" s="170">
        <v>12079.224198158154</v>
      </c>
      <c r="AA172" s="170">
        <v>0</v>
      </c>
      <c r="AB172" s="170">
        <v>0</v>
      </c>
      <c r="AC172" s="170">
        <v>0</v>
      </c>
      <c r="AD172" s="170">
        <v>114000</v>
      </c>
      <c r="AE172" s="170">
        <v>43257.67690253671</v>
      </c>
      <c r="AF172" s="170">
        <v>0</v>
      </c>
      <c r="AG172" s="170">
        <v>0</v>
      </c>
      <c r="AH172" s="170">
        <v>1772.3</v>
      </c>
      <c r="AI172" s="170">
        <v>0</v>
      </c>
      <c r="AJ172" s="170">
        <v>0</v>
      </c>
      <c r="AK172" s="170">
        <v>0</v>
      </c>
      <c r="AL172" s="170">
        <v>0</v>
      </c>
      <c r="AM172" s="170">
        <v>0</v>
      </c>
      <c r="AN172" s="170">
        <v>0</v>
      </c>
      <c r="AO172" s="170">
        <v>0</v>
      </c>
      <c r="AP172" s="170">
        <v>231710</v>
      </c>
      <c r="AQ172" s="170">
        <v>13556.278992678701</v>
      </c>
      <c r="AR172" s="170">
        <v>159029.9769025367</v>
      </c>
      <c r="AS172" s="170">
        <v>22277.024198158153</v>
      </c>
      <c r="AT172" s="172">
        <v>404296.25589521544</v>
      </c>
      <c r="AU172" s="170">
        <v>404296.25589521544</v>
      </c>
      <c r="AV172" s="170">
        <v>0</v>
      </c>
      <c r="AW172" s="170">
        <v>245266.27899267874</v>
      </c>
      <c r="AX172" s="170">
        <v>2885.4856352079851</v>
      </c>
      <c r="AY172" s="170">
        <v>2650.4550758216192</v>
      </c>
      <c r="AZ172" s="171">
        <v>8.8675549165272441E-2</v>
      </c>
      <c r="BA172" s="171">
        <v>-8.316554916527244E-2</v>
      </c>
      <c r="BB172" s="170">
        <v>-18736.256913080044</v>
      </c>
      <c r="BC172" s="172">
        <v>385559.99898213538</v>
      </c>
      <c r="BD172" s="172">
        <v>4535.9999880251225</v>
      </c>
      <c r="BE172" s="171">
        <v>-6.9369109057970668E-2</v>
      </c>
      <c r="BF172" s="170">
        <v>-2572.1</v>
      </c>
      <c r="BG172" s="170">
        <v>382987.8989821354</v>
      </c>
      <c r="BH172" s="170">
        <v>-1412.7</v>
      </c>
      <c r="BI172" s="170">
        <v>381575.19898213539</v>
      </c>
      <c r="BJ172" s="170">
        <v>107524.37000000023</v>
      </c>
      <c r="BK172" s="170">
        <v>0</v>
      </c>
    </row>
    <row r="173" spans="1:63" x14ac:dyDescent="0.25">
      <c r="A173" s="169">
        <v>173</v>
      </c>
      <c r="B173" s="169">
        <v>317</v>
      </c>
      <c r="C173" s="174">
        <v>124777</v>
      </c>
      <c r="D173" s="174">
        <v>9353332</v>
      </c>
      <c r="E173" s="173" t="s">
        <v>334</v>
      </c>
      <c r="F173" s="170">
        <v>169012</v>
      </c>
      <c r="G173" s="170">
        <v>0</v>
      </c>
      <c r="H173" s="170">
        <v>0</v>
      </c>
      <c r="I173" s="170">
        <v>2800.0000000000095</v>
      </c>
      <c r="J173" s="170">
        <v>0</v>
      </c>
      <c r="K173" s="170">
        <v>0</v>
      </c>
      <c r="L173" s="170">
        <v>0</v>
      </c>
      <c r="M173" s="170">
        <v>0</v>
      </c>
      <c r="N173" s="170">
        <v>0</v>
      </c>
      <c r="O173" s="170">
        <v>0</v>
      </c>
      <c r="P173" s="170">
        <v>0</v>
      </c>
      <c r="Q173" s="170">
        <v>0</v>
      </c>
      <c r="R173" s="170">
        <v>0</v>
      </c>
      <c r="S173" s="170">
        <v>0</v>
      </c>
      <c r="T173" s="170">
        <v>0</v>
      </c>
      <c r="U173" s="170">
        <v>0</v>
      </c>
      <c r="V173" s="170">
        <v>0</v>
      </c>
      <c r="W173" s="170">
        <v>0</v>
      </c>
      <c r="X173" s="170">
        <v>0</v>
      </c>
      <c r="Y173" s="170">
        <v>0</v>
      </c>
      <c r="Z173" s="170">
        <v>10611.273949579832</v>
      </c>
      <c r="AA173" s="170">
        <v>0</v>
      </c>
      <c r="AB173" s="170">
        <v>0</v>
      </c>
      <c r="AC173" s="170">
        <v>0</v>
      </c>
      <c r="AD173" s="170">
        <v>114000</v>
      </c>
      <c r="AE173" s="170">
        <v>58611.481975967952</v>
      </c>
      <c r="AF173" s="170">
        <v>0</v>
      </c>
      <c r="AG173" s="170">
        <v>0</v>
      </c>
      <c r="AH173" s="170">
        <v>1077.75</v>
      </c>
      <c r="AI173" s="170">
        <v>0</v>
      </c>
      <c r="AJ173" s="170">
        <v>0</v>
      </c>
      <c r="AK173" s="170">
        <v>0</v>
      </c>
      <c r="AL173" s="170">
        <v>0</v>
      </c>
      <c r="AM173" s="170">
        <v>0</v>
      </c>
      <c r="AN173" s="170">
        <v>0</v>
      </c>
      <c r="AO173" s="170">
        <v>0</v>
      </c>
      <c r="AP173" s="170">
        <v>169012</v>
      </c>
      <c r="AQ173" s="170">
        <v>13411.273949579841</v>
      </c>
      <c r="AR173" s="170">
        <v>173689.23197596794</v>
      </c>
      <c r="AS173" s="170">
        <v>22009.073949579837</v>
      </c>
      <c r="AT173" s="172">
        <v>356112.5059255478</v>
      </c>
      <c r="AU173" s="170">
        <v>356112.5059255478</v>
      </c>
      <c r="AV173" s="170">
        <v>0</v>
      </c>
      <c r="AW173" s="170">
        <v>182423.27394957986</v>
      </c>
      <c r="AX173" s="170">
        <v>2942.3108701545139</v>
      </c>
      <c r="AY173" s="170">
        <v>2039.4653960187925</v>
      </c>
      <c r="AZ173" s="171">
        <v>0.44268732183353121</v>
      </c>
      <c r="BA173" s="171">
        <v>-0.4371773218335312</v>
      </c>
      <c r="BB173" s="170">
        <v>-55279.697227826786</v>
      </c>
      <c r="BC173" s="172">
        <v>300832.80869772099</v>
      </c>
      <c r="BD173" s="172">
        <v>4852.1420757696933</v>
      </c>
      <c r="BE173" s="171">
        <v>-1.8921111800364154E-2</v>
      </c>
      <c r="BF173" s="170">
        <v>-1876.12</v>
      </c>
      <c r="BG173" s="170">
        <v>298956.68869772099</v>
      </c>
      <c r="BH173" s="170">
        <v>-1030.44</v>
      </c>
      <c r="BI173" s="170">
        <v>297926.24869772099</v>
      </c>
      <c r="BJ173" s="170">
        <v>15360.910000000324</v>
      </c>
      <c r="BK173" s="170">
        <v>0</v>
      </c>
    </row>
    <row r="174" spans="1:63" x14ac:dyDescent="0.25">
      <c r="A174" s="169">
        <v>174</v>
      </c>
      <c r="B174" s="169">
        <v>284</v>
      </c>
      <c r="C174" s="174">
        <v>124781</v>
      </c>
      <c r="D174" s="174">
        <v>9353337</v>
      </c>
      <c r="E174" s="173" t="s">
        <v>630</v>
      </c>
      <c r="F174" s="170">
        <v>575186</v>
      </c>
      <c r="G174" s="170">
        <v>0</v>
      </c>
      <c r="H174" s="170">
        <v>0</v>
      </c>
      <c r="I174" s="170">
        <v>400.00000000000034</v>
      </c>
      <c r="J174" s="170">
        <v>0</v>
      </c>
      <c r="K174" s="170">
        <v>452.59500000000043</v>
      </c>
      <c r="L174" s="170">
        <v>987.47999999999956</v>
      </c>
      <c r="M174" s="170">
        <v>1124.6299999999994</v>
      </c>
      <c r="N174" s="170">
        <v>0</v>
      </c>
      <c r="O174" s="170">
        <v>0</v>
      </c>
      <c r="P174" s="170">
        <v>0</v>
      </c>
      <c r="Q174" s="170">
        <v>0</v>
      </c>
      <c r="R174" s="170">
        <v>0</v>
      </c>
      <c r="S174" s="170">
        <v>0</v>
      </c>
      <c r="T174" s="170">
        <v>0</v>
      </c>
      <c r="U174" s="170">
        <v>0</v>
      </c>
      <c r="V174" s="170">
        <v>0</v>
      </c>
      <c r="W174" s="170">
        <v>5245.8563535911553</v>
      </c>
      <c r="X174" s="170">
        <v>0</v>
      </c>
      <c r="Y174" s="170">
        <v>0</v>
      </c>
      <c r="Z174" s="170">
        <v>22956.663441199711</v>
      </c>
      <c r="AA174" s="170">
        <v>0</v>
      </c>
      <c r="AB174" s="170">
        <v>0</v>
      </c>
      <c r="AC174" s="170">
        <v>0</v>
      </c>
      <c r="AD174" s="170">
        <v>114000</v>
      </c>
      <c r="AE174" s="170">
        <v>0</v>
      </c>
      <c r="AF174" s="170">
        <v>0</v>
      </c>
      <c r="AG174" s="170">
        <v>0</v>
      </c>
      <c r="AH174" s="170">
        <v>2658.45</v>
      </c>
      <c r="AI174" s="170">
        <v>0</v>
      </c>
      <c r="AJ174" s="170">
        <v>0</v>
      </c>
      <c r="AK174" s="170">
        <v>0</v>
      </c>
      <c r="AL174" s="170">
        <v>0</v>
      </c>
      <c r="AM174" s="170">
        <v>0</v>
      </c>
      <c r="AN174" s="170">
        <v>0</v>
      </c>
      <c r="AO174" s="170">
        <v>0</v>
      </c>
      <c r="AP174" s="170">
        <v>575186</v>
      </c>
      <c r="AQ174" s="170">
        <v>31167.224794790865</v>
      </c>
      <c r="AR174" s="170">
        <v>116658.45</v>
      </c>
      <c r="AS174" s="170">
        <v>34436.815941199711</v>
      </c>
      <c r="AT174" s="172">
        <v>723011.6747947908</v>
      </c>
      <c r="AU174" s="170">
        <v>723011.6747947908</v>
      </c>
      <c r="AV174" s="170">
        <v>0</v>
      </c>
      <c r="AW174" s="170">
        <v>606353.22479479085</v>
      </c>
      <c r="AX174" s="170">
        <v>2873.7119658520892</v>
      </c>
      <c r="AY174" s="170">
        <v>2886.9074829500692</v>
      </c>
      <c r="AZ174" s="171">
        <v>-4.5708139855232758E-3</v>
      </c>
      <c r="BA174" s="171">
        <v>0</v>
      </c>
      <c r="BB174" s="170">
        <v>0</v>
      </c>
      <c r="BC174" s="172">
        <v>723011.6747947908</v>
      </c>
      <c r="BD174" s="172">
        <v>3426.5956151411888</v>
      </c>
      <c r="BE174" s="171">
        <v>-9.1189655703304284E-3</v>
      </c>
      <c r="BF174" s="170">
        <v>-6384.86</v>
      </c>
      <c r="BG174" s="170">
        <v>716626.81479479081</v>
      </c>
      <c r="BH174" s="170">
        <v>-3506.82</v>
      </c>
      <c r="BI174" s="170">
        <v>713119.99479479087</v>
      </c>
      <c r="BJ174" s="170">
        <v>225021.05999999994</v>
      </c>
      <c r="BK174" s="170">
        <v>0</v>
      </c>
    </row>
    <row r="175" spans="1:63" x14ac:dyDescent="0.25">
      <c r="A175" s="169">
        <v>175</v>
      </c>
      <c r="B175" s="169">
        <v>285</v>
      </c>
      <c r="C175" s="174">
        <v>124782</v>
      </c>
      <c r="D175" s="174">
        <v>9353338</v>
      </c>
      <c r="E175" s="173" t="s">
        <v>629</v>
      </c>
      <c r="F175" s="170">
        <v>894128</v>
      </c>
      <c r="G175" s="170">
        <v>0</v>
      </c>
      <c r="H175" s="170">
        <v>0</v>
      </c>
      <c r="I175" s="170">
        <v>8399.9999999999945</v>
      </c>
      <c r="J175" s="170">
        <v>0</v>
      </c>
      <c r="K175" s="170">
        <v>13663.650000000005</v>
      </c>
      <c r="L175" s="170">
        <v>9828.0000000000073</v>
      </c>
      <c r="M175" s="170">
        <v>13431.599999999986</v>
      </c>
      <c r="N175" s="170">
        <v>3494.3999999999983</v>
      </c>
      <c r="O175" s="170">
        <v>2484.300000000002</v>
      </c>
      <c r="P175" s="170">
        <v>2921.1000000000017</v>
      </c>
      <c r="Q175" s="170">
        <v>0</v>
      </c>
      <c r="R175" s="170">
        <v>0</v>
      </c>
      <c r="S175" s="170">
        <v>0</v>
      </c>
      <c r="T175" s="170">
        <v>0</v>
      </c>
      <c r="U175" s="170">
        <v>0</v>
      </c>
      <c r="V175" s="170">
        <v>0</v>
      </c>
      <c r="W175" s="170">
        <v>44390.977443609008</v>
      </c>
      <c r="X175" s="170">
        <v>0</v>
      </c>
      <c r="Y175" s="170">
        <v>0</v>
      </c>
      <c r="Z175" s="170">
        <v>46355.363527539906</v>
      </c>
      <c r="AA175" s="170">
        <v>0</v>
      </c>
      <c r="AB175" s="170">
        <v>0</v>
      </c>
      <c r="AC175" s="170">
        <v>0</v>
      </c>
      <c r="AD175" s="170">
        <v>114000</v>
      </c>
      <c r="AE175" s="170">
        <v>0</v>
      </c>
      <c r="AF175" s="170">
        <v>0</v>
      </c>
      <c r="AG175" s="170">
        <v>0</v>
      </c>
      <c r="AH175" s="170">
        <v>2347.1</v>
      </c>
      <c r="AI175" s="170">
        <v>0</v>
      </c>
      <c r="AJ175" s="170">
        <v>0</v>
      </c>
      <c r="AK175" s="170">
        <v>0</v>
      </c>
      <c r="AL175" s="170">
        <v>0</v>
      </c>
      <c r="AM175" s="170">
        <v>0</v>
      </c>
      <c r="AN175" s="170">
        <v>0</v>
      </c>
      <c r="AO175" s="170">
        <v>0</v>
      </c>
      <c r="AP175" s="170">
        <v>894128</v>
      </c>
      <c r="AQ175" s="170">
        <v>144969.39097114891</v>
      </c>
      <c r="AR175" s="170">
        <v>116347.1</v>
      </c>
      <c r="AS175" s="170">
        <v>83464.688527539911</v>
      </c>
      <c r="AT175" s="172">
        <v>1155444.4909711489</v>
      </c>
      <c r="AU175" s="170">
        <v>1155444.4909711489</v>
      </c>
      <c r="AV175" s="170">
        <v>0</v>
      </c>
      <c r="AW175" s="170">
        <v>1039097.390971149</v>
      </c>
      <c r="AX175" s="170">
        <v>3167.9798505217955</v>
      </c>
      <c r="AY175" s="170">
        <v>3079.5482844919334</v>
      </c>
      <c r="AZ175" s="171">
        <v>2.8715758890739917E-2</v>
      </c>
      <c r="BA175" s="171">
        <v>-2.3205758890739916E-2</v>
      </c>
      <c r="BB175" s="170">
        <v>-23439.947634198186</v>
      </c>
      <c r="BC175" s="172">
        <v>1132004.5433369507</v>
      </c>
      <c r="BD175" s="172">
        <v>3451.233363832167</v>
      </c>
      <c r="BE175" s="171">
        <v>-9.0133320491398994E-3</v>
      </c>
      <c r="BF175" s="170">
        <v>-9925.2799999999988</v>
      </c>
      <c r="BG175" s="170">
        <v>1122079.2633369507</v>
      </c>
      <c r="BH175" s="170">
        <v>-5451.3600000000006</v>
      </c>
      <c r="BI175" s="170">
        <v>1116627.9033369506</v>
      </c>
      <c r="BJ175" s="170">
        <v>43222.659999999567</v>
      </c>
      <c r="BK175" s="170">
        <v>0</v>
      </c>
    </row>
    <row r="176" spans="1:63" x14ac:dyDescent="0.25">
      <c r="A176" s="169">
        <v>176</v>
      </c>
      <c r="B176" s="169">
        <v>288</v>
      </c>
      <c r="C176" s="174">
        <v>124783</v>
      </c>
      <c r="D176" s="174">
        <v>9353339</v>
      </c>
      <c r="E176" s="173" t="s">
        <v>628</v>
      </c>
      <c r="F176" s="170">
        <v>1131290</v>
      </c>
      <c r="G176" s="170">
        <v>0</v>
      </c>
      <c r="H176" s="170">
        <v>0</v>
      </c>
      <c r="I176" s="170">
        <v>22000.000000000047</v>
      </c>
      <c r="J176" s="170">
        <v>0</v>
      </c>
      <c r="K176" s="170">
        <v>8408.4000000000251</v>
      </c>
      <c r="L176" s="170">
        <v>27027.000000000062</v>
      </c>
      <c r="M176" s="170">
        <v>148866.89999999979</v>
      </c>
      <c r="N176" s="170">
        <v>29120.000000000007</v>
      </c>
      <c r="O176" s="170">
        <v>4968.6000000000004</v>
      </c>
      <c r="P176" s="170">
        <v>7302.7499999999764</v>
      </c>
      <c r="Q176" s="170">
        <v>0</v>
      </c>
      <c r="R176" s="170">
        <v>0</v>
      </c>
      <c r="S176" s="170">
        <v>0</v>
      </c>
      <c r="T176" s="170">
        <v>0</v>
      </c>
      <c r="U176" s="170">
        <v>0</v>
      </c>
      <c r="V176" s="170">
        <v>0</v>
      </c>
      <c r="W176" s="170">
        <v>83463.687150838115</v>
      </c>
      <c r="X176" s="170">
        <v>0</v>
      </c>
      <c r="Y176" s="170">
        <v>916.16945107398567</v>
      </c>
      <c r="Z176" s="170">
        <v>115375.80462287401</v>
      </c>
      <c r="AA176" s="170">
        <v>0</v>
      </c>
      <c r="AB176" s="170">
        <v>0</v>
      </c>
      <c r="AC176" s="170">
        <v>0</v>
      </c>
      <c r="AD176" s="170">
        <v>114000</v>
      </c>
      <c r="AE176" s="170">
        <v>0</v>
      </c>
      <c r="AF176" s="170">
        <v>0</v>
      </c>
      <c r="AG176" s="170">
        <v>0</v>
      </c>
      <c r="AH176" s="170">
        <v>3640.4</v>
      </c>
      <c r="AI176" s="170">
        <v>0</v>
      </c>
      <c r="AJ176" s="170">
        <v>0</v>
      </c>
      <c r="AK176" s="170">
        <v>0</v>
      </c>
      <c r="AL176" s="170">
        <v>0</v>
      </c>
      <c r="AM176" s="170">
        <v>0</v>
      </c>
      <c r="AN176" s="170">
        <v>0</v>
      </c>
      <c r="AO176" s="170">
        <v>0</v>
      </c>
      <c r="AP176" s="170">
        <v>1131290</v>
      </c>
      <c r="AQ176" s="170">
        <v>447449.31122478598</v>
      </c>
      <c r="AR176" s="170">
        <v>117640.4</v>
      </c>
      <c r="AS176" s="170">
        <v>249220.42962287395</v>
      </c>
      <c r="AT176" s="172">
        <v>1696379.711224786</v>
      </c>
      <c r="AU176" s="170">
        <v>1696379.7112247858</v>
      </c>
      <c r="AV176" s="170">
        <v>0</v>
      </c>
      <c r="AW176" s="170">
        <v>1578739.3112247861</v>
      </c>
      <c r="AX176" s="170">
        <v>3804.1911113850269</v>
      </c>
      <c r="AY176" s="170">
        <v>3788.6006679149082</v>
      </c>
      <c r="AZ176" s="171">
        <v>4.1150928368228149E-3</v>
      </c>
      <c r="BA176" s="171">
        <v>0</v>
      </c>
      <c r="BB176" s="170">
        <v>0</v>
      </c>
      <c r="BC176" s="172">
        <v>1696379.711224786</v>
      </c>
      <c r="BD176" s="172">
        <v>4087.6619547585206</v>
      </c>
      <c r="BE176" s="171">
        <v>-8.2270174851917233E-4</v>
      </c>
      <c r="BF176" s="170">
        <v>-12557.9</v>
      </c>
      <c r="BG176" s="170">
        <v>1683821.8112247861</v>
      </c>
      <c r="BH176" s="170">
        <v>-6897.3</v>
      </c>
      <c r="BI176" s="170">
        <v>1676924.5112247861</v>
      </c>
      <c r="BJ176" s="170">
        <v>274348.78999999957</v>
      </c>
      <c r="BK176" s="170">
        <v>0</v>
      </c>
    </row>
    <row r="177" spans="1:63" x14ac:dyDescent="0.25">
      <c r="A177" s="169">
        <v>177</v>
      </c>
      <c r="B177" s="169">
        <v>289</v>
      </c>
      <c r="C177" s="174">
        <v>124784</v>
      </c>
      <c r="D177" s="174">
        <v>9353340</v>
      </c>
      <c r="E177" s="173" t="s">
        <v>627</v>
      </c>
      <c r="F177" s="170">
        <v>577912</v>
      </c>
      <c r="G177" s="170">
        <v>0</v>
      </c>
      <c r="H177" s="170">
        <v>0</v>
      </c>
      <c r="I177" s="170">
        <v>5199.9999999999973</v>
      </c>
      <c r="J177" s="170">
        <v>0</v>
      </c>
      <c r="K177" s="170">
        <v>2552.5499999999997</v>
      </c>
      <c r="L177" s="170">
        <v>5405.4000000000015</v>
      </c>
      <c r="M177" s="170">
        <v>6715.7999999999929</v>
      </c>
      <c r="N177" s="170">
        <v>5824.00000000001</v>
      </c>
      <c r="O177" s="170">
        <v>1242.1499999999996</v>
      </c>
      <c r="P177" s="170">
        <v>0</v>
      </c>
      <c r="Q177" s="170">
        <v>0</v>
      </c>
      <c r="R177" s="170">
        <v>0</v>
      </c>
      <c r="S177" s="170">
        <v>0</v>
      </c>
      <c r="T177" s="170">
        <v>0</v>
      </c>
      <c r="U177" s="170">
        <v>0</v>
      </c>
      <c r="V177" s="170">
        <v>0</v>
      </c>
      <c r="W177" s="170">
        <v>22714.285714285703</v>
      </c>
      <c r="X177" s="170">
        <v>0</v>
      </c>
      <c r="Y177" s="170">
        <v>0</v>
      </c>
      <c r="Z177" s="170">
        <v>16807.735136658222</v>
      </c>
      <c r="AA177" s="170">
        <v>0</v>
      </c>
      <c r="AB177" s="170">
        <v>0</v>
      </c>
      <c r="AC177" s="170">
        <v>0</v>
      </c>
      <c r="AD177" s="170">
        <v>114000</v>
      </c>
      <c r="AE177" s="170">
        <v>0</v>
      </c>
      <c r="AF177" s="170">
        <v>0</v>
      </c>
      <c r="AG177" s="170">
        <v>0</v>
      </c>
      <c r="AH177" s="170">
        <v>2921.9</v>
      </c>
      <c r="AI177" s="170">
        <v>0</v>
      </c>
      <c r="AJ177" s="170">
        <v>0</v>
      </c>
      <c r="AK177" s="170">
        <v>0</v>
      </c>
      <c r="AL177" s="170">
        <v>0</v>
      </c>
      <c r="AM177" s="170">
        <v>0</v>
      </c>
      <c r="AN177" s="170">
        <v>0</v>
      </c>
      <c r="AO177" s="170">
        <v>0</v>
      </c>
      <c r="AP177" s="170">
        <v>577912</v>
      </c>
      <c r="AQ177" s="170">
        <v>66461.92085094392</v>
      </c>
      <c r="AR177" s="170">
        <v>116921.9</v>
      </c>
      <c r="AS177" s="170">
        <v>40275.485136658222</v>
      </c>
      <c r="AT177" s="172">
        <v>761295.82085094391</v>
      </c>
      <c r="AU177" s="170">
        <v>761295.82085094403</v>
      </c>
      <c r="AV177" s="170">
        <v>0</v>
      </c>
      <c r="AW177" s="170">
        <v>644373.92085094389</v>
      </c>
      <c r="AX177" s="170">
        <v>3039.4996266553958</v>
      </c>
      <c r="AY177" s="170">
        <v>3045.9267034897175</v>
      </c>
      <c r="AZ177" s="171">
        <v>-2.1100563014068013E-3</v>
      </c>
      <c r="BA177" s="171">
        <v>0</v>
      </c>
      <c r="BB177" s="170">
        <v>0</v>
      </c>
      <c r="BC177" s="172">
        <v>761295.82085094391</v>
      </c>
      <c r="BD177" s="172">
        <v>3591.0180228818108</v>
      </c>
      <c r="BE177" s="171">
        <v>-8.5419221563933778E-3</v>
      </c>
      <c r="BF177" s="170">
        <v>-6415.12</v>
      </c>
      <c r="BG177" s="170">
        <v>754880.70085094392</v>
      </c>
      <c r="BH177" s="170">
        <v>-3523.44</v>
      </c>
      <c r="BI177" s="170">
        <v>751357.26085094397</v>
      </c>
      <c r="BJ177" s="170">
        <v>41633.84999999986</v>
      </c>
      <c r="BK177" s="170">
        <v>0</v>
      </c>
    </row>
    <row r="178" spans="1:63" x14ac:dyDescent="0.25">
      <c r="A178" s="169">
        <v>178</v>
      </c>
      <c r="B178" s="169">
        <v>291</v>
      </c>
      <c r="C178" s="174">
        <v>124785</v>
      </c>
      <c r="D178" s="174">
        <v>9353341</v>
      </c>
      <c r="E178" s="173" t="s">
        <v>626</v>
      </c>
      <c r="F178" s="170">
        <v>577912</v>
      </c>
      <c r="G178" s="170">
        <v>0</v>
      </c>
      <c r="H178" s="170">
        <v>0</v>
      </c>
      <c r="I178" s="170">
        <v>7999.9999999999973</v>
      </c>
      <c r="J178" s="170">
        <v>0</v>
      </c>
      <c r="K178" s="170">
        <v>1501.4999999999995</v>
      </c>
      <c r="L178" s="170">
        <v>3931.200000000003</v>
      </c>
      <c r="M178" s="170">
        <v>49249.200000000055</v>
      </c>
      <c r="N178" s="170">
        <v>71052.800000000047</v>
      </c>
      <c r="O178" s="170">
        <v>0</v>
      </c>
      <c r="P178" s="170">
        <v>0</v>
      </c>
      <c r="Q178" s="170">
        <v>0</v>
      </c>
      <c r="R178" s="170">
        <v>0</v>
      </c>
      <c r="S178" s="170">
        <v>0</v>
      </c>
      <c r="T178" s="170">
        <v>0</v>
      </c>
      <c r="U178" s="170">
        <v>0</v>
      </c>
      <c r="V178" s="170">
        <v>0</v>
      </c>
      <c r="W178" s="170">
        <v>3494.5054945054981</v>
      </c>
      <c r="X178" s="170">
        <v>0</v>
      </c>
      <c r="Y178" s="170">
        <v>1841.3145539906104</v>
      </c>
      <c r="Z178" s="170">
        <v>47901.065825977348</v>
      </c>
      <c r="AA178" s="170">
        <v>0</v>
      </c>
      <c r="AB178" s="170">
        <v>0</v>
      </c>
      <c r="AC178" s="170">
        <v>0</v>
      </c>
      <c r="AD178" s="170">
        <v>114000</v>
      </c>
      <c r="AE178" s="170">
        <v>0</v>
      </c>
      <c r="AF178" s="170">
        <v>0</v>
      </c>
      <c r="AG178" s="170">
        <v>0</v>
      </c>
      <c r="AH178" s="170">
        <v>2179.4499999999998</v>
      </c>
      <c r="AI178" s="170">
        <v>0</v>
      </c>
      <c r="AJ178" s="170">
        <v>0</v>
      </c>
      <c r="AK178" s="170">
        <v>0</v>
      </c>
      <c r="AL178" s="170">
        <v>0</v>
      </c>
      <c r="AM178" s="170">
        <v>0</v>
      </c>
      <c r="AN178" s="170">
        <v>0</v>
      </c>
      <c r="AO178" s="170">
        <v>0</v>
      </c>
      <c r="AP178" s="170">
        <v>577912</v>
      </c>
      <c r="AQ178" s="170">
        <v>186971.58587447356</v>
      </c>
      <c r="AR178" s="170">
        <v>116179.45</v>
      </c>
      <c r="AS178" s="170">
        <v>124766.2158259774</v>
      </c>
      <c r="AT178" s="172">
        <v>881063.03587447351</v>
      </c>
      <c r="AU178" s="170">
        <v>881063.03587447351</v>
      </c>
      <c r="AV178" s="170">
        <v>0</v>
      </c>
      <c r="AW178" s="170">
        <v>764883.58587447356</v>
      </c>
      <c r="AX178" s="170">
        <v>3607.9414428041205</v>
      </c>
      <c r="AY178" s="170">
        <v>3618.3821284110322</v>
      </c>
      <c r="AZ178" s="171">
        <v>-2.8854568800052785E-3</v>
      </c>
      <c r="BA178" s="171">
        <v>0</v>
      </c>
      <c r="BB178" s="170">
        <v>0</v>
      </c>
      <c r="BC178" s="172">
        <v>881063.03587447351</v>
      </c>
      <c r="BD178" s="172">
        <v>4155.9577163890262</v>
      </c>
      <c r="BE178" s="171">
        <v>-4.1408197723615814E-3</v>
      </c>
      <c r="BF178" s="170">
        <v>-6415.12</v>
      </c>
      <c r="BG178" s="170">
        <v>874647.91587447352</v>
      </c>
      <c r="BH178" s="170">
        <v>-3523.44</v>
      </c>
      <c r="BI178" s="170">
        <v>871124.47587447357</v>
      </c>
      <c r="BJ178" s="170">
        <v>7821.8499999999767</v>
      </c>
      <c r="BK178" s="170">
        <v>0</v>
      </c>
    </row>
    <row r="179" spans="1:63" x14ac:dyDescent="0.25">
      <c r="A179" s="169">
        <v>179</v>
      </c>
      <c r="B179" s="169">
        <v>287</v>
      </c>
      <c r="C179" s="174">
        <v>124786</v>
      </c>
      <c r="D179" s="174">
        <v>9353342</v>
      </c>
      <c r="E179" s="173" t="s">
        <v>625</v>
      </c>
      <c r="F179" s="170">
        <v>586090</v>
      </c>
      <c r="G179" s="170">
        <v>0</v>
      </c>
      <c r="H179" s="170">
        <v>0</v>
      </c>
      <c r="I179" s="170">
        <v>5200.0000000000027</v>
      </c>
      <c r="J179" s="170">
        <v>0</v>
      </c>
      <c r="K179" s="170">
        <v>1651.6499999999992</v>
      </c>
      <c r="L179" s="170">
        <v>24570.000000000029</v>
      </c>
      <c r="M179" s="170">
        <v>19028.100000000006</v>
      </c>
      <c r="N179" s="170">
        <v>44262.400000000089</v>
      </c>
      <c r="O179" s="170">
        <v>22358.69999999999</v>
      </c>
      <c r="P179" s="170">
        <v>0</v>
      </c>
      <c r="Q179" s="170">
        <v>0</v>
      </c>
      <c r="R179" s="170">
        <v>0</v>
      </c>
      <c r="S179" s="170">
        <v>0</v>
      </c>
      <c r="T179" s="170">
        <v>0</v>
      </c>
      <c r="U179" s="170">
        <v>0</v>
      </c>
      <c r="V179" s="170">
        <v>0</v>
      </c>
      <c r="W179" s="170">
        <v>26290.76086956522</v>
      </c>
      <c r="X179" s="170">
        <v>0</v>
      </c>
      <c r="Y179" s="170">
        <v>0</v>
      </c>
      <c r="Z179" s="170">
        <v>38058.545082898083</v>
      </c>
      <c r="AA179" s="170">
        <v>0</v>
      </c>
      <c r="AB179" s="170">
        <v>0</v>
      </c>
      <c r="AC179" s="170">
        <v>0</v>
      </c>
      <c r="AD179" s="170">
        <v>114000</v>
      </c>
      <c r="AE179" s="170">
        <v>0</v>
      </c>
      <c r="AF179" s="170">
        <v>0</v>
      </c>
      <c r="AG179" s="170">
        <v>0</v>
      </c>
      <c r="AH179" s="170">
        <v>2490.8000000000002</v>
      </c>
      <c r="AI179" s="170">
        <v>0</v>
      </c>
      <c r="AJ179" s="170">
        <v>0</v>
      </c>
      <c r="AK179" s="170">
        <v>0</v>
      </c>
      <c r="AL179" s="170">
        <v>0</v>
      </c>
      <c r="AM179" s="170">
        <v>0</v>
      </c>
      <c r="AN179" s="170">
        <v>0</v>
      </c>
      <c r="AO179" s="170">
        <v>0</v>
      </c>
      <c r="AP179" s="170">
        <v>586090</v>
      </c>
      <c r="AQ179" s="170">
        <v>181420.15595246342</v>
      </c>
      <c r="AR179" s="170">
        <v>116490.8</v>
      </c>
      <c r="AS179" s="170">
        <v>106591.77008289815</v>
      </c>
      <c r="AT179" s="172">
        <v>884000.95595246344</v>
      </c>
      <c r="AU179" s="170">
        <v>884000.95595246344</v>
      </c>
      <c r="AV179" s="170">
        <v>0</v>
      </c>
      <c r="AW179" s="170">
        <v>767510.15595246339</v>
      </c>
      <c r="AX179" s="170">
        <v>3569.814678848667</v>
      </c>
      <c r="AY179" s="170">
        <v>3525.2207023812002</v>
      </c>
      <c r="AZ179" s="171">
        <v>1.2649981442961743E-2</v>
      </c>
      <c r="BA179" s="171">
        <v>-7.1399814429617429E-3</v>
      </c>
      <c r="BB179" s="170">
        <v>-5411.5522354294617</v>
      </c>
      <c r="BC179" s="172">
        <v>878589.40371703403</v>
      </c>
      <c r="BD179" s="172">
        <v>4086.4623428699256</v>
      </c>
      <c r="BE179" s="171">
        <v>-1.1490842343262475E-3</v>
      </c>
      <c r="BF179" s="170">
        <v>-6505.9</v>
      </c>
      <c r="BG179" s="170">
        <v>872083.50371703401</v>
      </c>
      <c r="BH179" s="170">
        <v>-3573.3</v>
      </c>
      <c r="BI179" s="170">
        <v>868510.20371703396</v>
      </c>
      <c r="BJ179" s="170">
        <v>9634.3699999999953</v>
      </c>
      <c r="BK179" s="170">
        <v>0</v>
      </c>
    </row>
    <row r="180" spans="1:63" x14ac:dyDescent="0.25">
      <c r="A180" s="169">
        <v>180</v>
      </c>
      <c r="B180" s="169">
        <v>425</v>
      </c>
      <c r="C180" s="174">
        <v>134362</v>
      </c>
      <c r="D180" s="174">
        <v>9353343</v>
      </c>
      <c r="E180" s="173" t="s">
        <v>624</v>
      </c>
      <c r="F180" s="170">
        <v>1076770</v>
      </c>
      <c r="G180" s="170">
        <v>0</v>
      </c>
      <c r="H180" s="170">
        <v>0</v>
      </c>
      <c r="I180" s="170">
        <v>15999.99999999998</v>
      </c>
      <c r="J180" s="170">
        <v>0</v>
      </c>
      <c r="K180" s="170">
        <v>1651.6500000000012</v>
      </c>
      <c r="L180" s="170">
        <v>0</v>
      </c>
      <c r="M180" s="170">
        <v>0</v>
      </c>
      <c r="N180" s="170">
        <v>0</v>
      </c>
      <c r="O180" s="170">
        <v>0</v>
      </c>
      <c r="P180" s="170">
        <v>0</v>
      </c>
      <c r="Q180" s="170">
        <v>0</v>
      </c>
      <c r="R180" s="170">
        <v>0</v>
      </c>
      <c r="S180" s="170">
        <v>0</v>
      </c>
      <c r="T180" s="170">
        <v>0</v>
      </c>
      <c r="U180" s="170">
        <v>0</v>
      </c>
      <c r="V180" s="170">
        <v>0</v>
      </c>
      <c r="W180" s="170">
        <v>17633.928571428594</v>
      </c>
      <c r="X180" s="170">
        <v>0</v>
      </c>
      <c r="Y180" s="170">
        <v>2161.9822485207096</v>
      </c>
      <c r="Z180" s="170">
        <v>78686.166094853193</v>
      </c>
      <c r="AA180" s="170">
        <v>0</v>
      </c>
      <c r="AB180" s="170">
        <v>0</v>
      </c>
      <c r="AC180" s="170">
        <v>0</v>
      </c>
      <c r="AD180" s="170">
        <v>114000</v>
      </c>
      <c r="AE180" s="170">
        <v>0</v>
      </c>
      <c r="AF180" s="170">
        <v>0</v>
      </c>
      <c r="AG180" s="170">
        <v>0</v>
      </c>
      <c r="AH180" s="170">
        <v>30656</v>
      </c>
      <c r="AI180" s="170">
        <v>0</v>
      </c>
      <c r="AJ180" s="170">
        <v>0</v>
      </c>
      <c r="AK180" s="170">
        <v>0</v>
      </c>
      <c r="AL180" s="170">
        <v>0</v>
      </c>
      <c r="AM180" s="170">
        <v>0</v>
      </c>
      <c r="AN180" s="170">
        <v>0</v>
      </c>
      <c r="AO180" s="170">
        <v>0</v>
      </c>
      <c r="AP180" s="170">
        <v>1076770</v>
      </c>
      <c r="AQ180" s="170">
        <v>116133.72691480248</v>
      </c>
      <c r="AR180" s="170">
        <v>144656</v>
      </c>
      <c r="AS180" s="170">
        <v>97509.791094853179</v>
      </c>
      <c r="AT180" s="172">
        <v>1337559.7269148026</v>
      </c>
      <c r="AU180" s="170">
        <v>1337559.7269148023</v>
      </c>
      <c r="AV180" s="170">
        <v>0</v>
      </c>
      <c r="AW180" s="170">
        <v>1192903.7269148026</v>
      </c>
      <c r="AX180" s="170">
        <v>3020.0094352273481</v>
      </c>
      <c r="AY180" s="170">
        <v>3258.5874097937867</v>
      </c>
      <c r="AZ180" s="171">
        <v>-7.3215152630058344E-2</v>
      </c>
      <c r="BA180" s="171">
        <v>5.8215152630058345E-2</v>
      </c>
      <c r="BB180" s="170">
        <v>74931.169550715043</v>
      </c>
      <c r="BC180" s="172">
        <v>1412490.8964655176</v>
      </c>
      <c r="BD180" s="172">
        <v>3575.9263201658673</v>
      </c>
      <c r="BE180" s="171">
        <v>-2.6736726496473295E-2</v>
      </c>
      <c r="BF180" s="170">
        <v>-11952.699999999999</v>
      </c>
      <c r="BG180" s="170">
        <v>1400538.1964655176</v>
      </c>
      <c r="BH180" s="170">
        <v>-6564.9000000000005</v>
      </c>
      <c r="BI180" s="170">
        <v>1393973.2964655177</v>
      </c>
      <c r="BJ180" s="170">
        <v>61248.650000000373</v>
      </c>
      <c r="BK180" s="170">
        <v>18299.169999999998</v>
      </c>
    </row>
    <row r="181" spans="1:63" x14ac:dyDescent="0.25">
      <c r="A181" s="169">
        <v>181</v>
      </c>
      <c r="B181" s="169">
        <v>320</v>
      </c>
      <c r="C181" s="174">
        <v>134882</v>
      </c>
      <c r="D181" s="174">
        <v>9353346</v>
      </c>
      <c r="E181" s="173" t="s">
        <v>623</v>
      </c>
      <c r="F181" s="170">
        <v>695130</v>
      </c>
      <c r="G181" s="170">
        <v>0</v>
      </c>
      <c r="H181" s="170">
        <v>0</v>
      </c>
      <c r="I181" s="170">
        <v>2800.0000000000041</v>
      </c>
      <c r="J181" s="170">
        <v>0</v>
      </c>
      <c r="K181" s="170">
        <v>150.15</v>
      </c>
      <c r="L181" s="170">
        <v>491.40000000000003</v>
      </c>
      <c r="M181" s="170">
        <v>0</v>
      </c>
      <c r="N181" s="170">
        <v>0</v>
      </c>
      <c r="O181" s="170">
        <v>0</v>
      </c>
      <c r="P181" s="170">
        <v>0</v>
      </c>
      <c r="Q181" s="170">
        <v>0</v>
      </c>
      <c r="R181" s="170">
        <v>0</v>
      </c>
      <c r="S181" s="170">
        <v>0</v>
      </c>
      <c r="T181" s="170">
        <v>0</v>
      </c>
      <c r="U181" s="170">
        <v>0</v>
      </c>
      <c r="V181" s="170">
        <v>0</v>
      </c>
      <c r="W181" s="170">
        <v>3625.5924170616113</v>
      </c>
      <c r="X181" s="170">
        <v>0</v>
      </c>
      <c r="Y181" s="170">
        <v>1003.7234042553192</v>
      </c>
      <c r="Z181" s="170">
        <v>41559.21108500391</v>
      </c>
      <c r="AA181" s="170">
        <v>0</v>
      </c>
      <c r="AB181" s="170">
        <v>0</v>
      </c>
      <c r="AC181" s="170">
        <v>0</v>
      </c>
      <c r="AD181" s="170">
        <v>114000</v>
      </c>
      <c r="AE181" s="170">
        <v>0</v>
      </c>
      <c r="AF181" s="170">
        <v>0</v>
      </c>
      <c r="AG181" s="170">
        <v>0</v>
      </c>
      <c r="AH181" s="170">
        <v>26345</v>
      </c>
      <c r="AI181" s="170">
        <v>0</v>
      </c>
      <c r="AJ181" s="170">
        <v>0</v>
      </c>
      <c r="AK181" s="170">
        <v>0</v>
      </c>
      <c r="AL181" s="170">
        <v>0</v>
      </c>
      <c r="AM181" s="170">
        <v>0</v>
      </c>
      <c r="AN181" s="170">
        <v>0</v>
      </c>
      <c r="AO181" s="170">
        <v>0</v>
      </c>
      <c r="AP181" s="170">
        <v>695130</v>
      </c>
      <c r="AQ181" s="170">
        <v>49630.076906320843</v>
      </c>
      <c r="AR181" s="170">
        <v>140345</v>
      </c>
      <c r="AS181" s="170">
        <v>53277.786085003914</v>
      </c>
      <c r="AT181" s="172">
        <v>885105.07690632087</v>
      </c>
      <c r="AU181" s="170">
        <v>885105.07690632087</v>
      </c>
      <c r="AV181" s="170">
        <v>0</v>
      </c>
      <c r="AW181" s="170">
        <v>744760.07690632087</v>
      </c>
      <c r="AX181" s="170">
        <v>2920.6277525738074</v>
      </c>
      <c r="AY181" s="170">
        <v>2893.2655851898353</v>
      </c>
      <c r="AZ181" s="171">
        <v>9.4571917365742827E-3</v>
      </c>
      <c r="BA181" s="171">
        <v>-3.9471917365742825E-3</v>
      </c>
      <c r="BB181" s="170">
        <v>-2912.1698724418989</v>
      </c>
      <c r="BC181" s="172">
        <v>882192.90703387896</v>
      </c>
      <c r="BD181" s="172">
        <v>3459.5800275838392</v>
      </c>
      <c r="BE181" s="171">
        <v>-1.1517361646907531E-2</v>
      </c>
      <c r="BF181" s="170">
        <v>-7716.2999999999993</v>
      </c>
      <c r="BG181" s="170">
        <v>874476.60703387891</v>
      </c>
      <c r="BH181" s="170">
        <v>-4238.1000000000004</v>
      </c>
      <c r="BI181" s="170">
        <v>870238.50703387894</v>
      </c>
      <c r="BJ181" s="170">
        <v>172945.81000000017</v>
      </c>
      <c r="BK181" s="170">
        <v>10092.439999999999</v>
      </c>
    </row>
    <row r="182" spans="1:63" x14ac:dyDescent="0.25">
      <c r="A182" s="169">
        <v>182</v>
      </c>
      <c r="B182" s="169">
        <v>560</v>
      </c>
      <c r="C182" s="174">
        <v>124802</v>
      </c>
      <c r="D182" s="174">
        <v>9354024</v>
      </c>
      <c r="E182" s="173" t="s">
        <v>622</v>
      </c>
      <c r="F182" s="170">
        <v>0</v>
      </c>
      <c r="G182" s="170">
        <v>3658830</v>
      </c>
      <c r="H182" s="170">
        <v>2518054</v>
      </c>
      <c r="I182" s="170">
        <v>0</v>
      </c>
      <c r="J182" s="170">
        <v>43999.999999999971</v>
      </c>
      <c r="K182" s="170">
        <v>0</v>
      </c>
      <c r="L182" s="170">
        <v>0</v>
      </c>
      <c r="M182" s="170">
        <v>0</v>
      </c>
      <c r="N182" s="170">
        <v>0</v>
      </c>
      <c r="O182" s="170">
        <v>0</v>
      </c>
      <c r="P182" s="170">
        <v>0</v>
      </c>
      <c r="Q182" s="170">
        <v>2403.989940436787</v>
      </c>
      <c r="R182" s="170">
        <v>8359.3286565188719</v>
      </c>
      <c r="S182" s="170">
        <v>4480.1630708140383</v>
      </c>
      <c r="T182" s="170">
        <v>0</v>
      </c>
      <c r="U182" s="170">
        <v>0</v>
      </c>
      <c r="V182" s="170">
        <v>0</v>
      </c>
      <c r="W182" s="170">
        <v>0</v>
      </c>
      <c r="X182" s="170">
        <v>1499.9999999999991</v>
      </c>
      <c r="Y182" s="170">
        <v>11632.629558541268</v>
      </c>
      <c r="Z182" s="170">
        <v>0</v>
      </c>
      <c r="AA182" s="170">
        <v>441426.16424659919</v>
      </c>
      <c r="AB182" s="170">
        <v>0</v>
      </c>
      <c r="AC182" s="170">
        <v>0</v>
      </c>
      <c r="AD182" s="170">
        <v>114000</v>
      </c>
      <c r="AE182" s="170">
        <v>0</v>
      </c>
      <c r="AF182" s="170">
        <v>0</v>
      </c>
      <c r="AG182" s="170">
        <v>5000</v>
      </c>
      <c r="AH182" s="170">
        <v>203019.03</v>
      </c>
      <c r="AI182" s="170">
        <v>0</v>
      </c>
      <c r="AJ182" s="170">
        <v>0</v>
      </c>
      <c r="AK182" s="170">
        <v>0</v>
      </c>
      <c r="AL182" s="170">
        <v>0</v>
      </c>
      <c r="AM182" s="170">
        <v>0</v>
      </c>
      <c r="AN182" s="170">
        <v>0</v>
      </c>
      <c r="AO182" s="170">
        <v>0</v>
      </c>
      <c r="AP182" s="170">
        <v>6176884</v>
      </c>
      <c r="AQ182" s="170">
        <v>513802.27547291014</v>
      </c>
      <c r="AR182" s="170">
        <v>322019.03000000003</v>
      </c>
      <c r="AS182" s="170">
        <v>481045.70508048404</v>
      </c>
      <c r="AT182" s="172">
        <v>7012705.3054729104</v>
      </c>
      <c r="AU182" s="170">
        <v>0</v>
      </c>
      <c r="AV182" s="170">
        <v>7012705.3054729095</v>
      </c>
      <c r="AW182" s="170">
        <v>6695686.2754729101</v>
      </c>
      <c r="AX182" s="170">
        <v>4428.363938804835</v>
      </c>
      <c r="AY182" s="170">
        <v>4429.2457747521657</v>
      </c>
      <c r="AZ182" s="171">
        <v>-1.9909392979667527E-4</v>
      </c>
      <c r="BA182" s="171">
        <v>0</v>
      </c>
      <c r="BB182" s="170">
        <v>0</v>
      </c>
      <c r="BC182" s="172">
        <v>7012705.3054729104</v>
      </c>
      <c r="BD182" s="172">
        <v>4638.0326094397551</v>
      </c>
      <c r="BE182" s="171">
        <v>-4.4167065483018408E-3</v>
      </c>
      <c r="BF182" s="170">
        <v>-45753.119999999995</v>
      </c>
      <c r="BG182" s="170">
        <v>6966952.1854729103</v>
      </c>
      <c r="BH182" s="170">
        <v>-25129.440000000002</v>
      </c>
      <c r="BI182" s="170">
        <v>6941822.7454729099</v>
      </c>
      <c r="BJ182" s="170">
        <v>1006518.3300000001</v>
      </c>
      <c r="BK182" s="170">
        <v>43499.75</v>
      </c>
    </row>
    <row r="183" spans="1:63" x14ac:dyDescent="0.25">
      <c r="A183" s="169">
        <v>183</v>
      </c>
      <c r="B183" s="169">
        <v>558</v>
      </c>
      <c r="C183" s="174">
        <v>124818</v>
      </c>
      <c r="D183" s="174">
        <v>9354057</v>
      </c>
      <c r="E183" s="173" t="s">
        <v>473</v>
      </c>
      <c r="F183" s="170">
        <v>0</v>
      </c>
      <c r="G183" s="170">
        <v>1823520</v>
      </c>
      <c r="H183" s="170">
        <v>1304534</v>
      </c>
      <c r="I183" s="170">
        <v>0</v>
      </c>
      <c r="J183" s="170">
        <v>39999.999999999993</v>
      </c>
      <c r="K183" s="170">
        <v>0</v>
      </c>
      <c r="L183" s="170">
        <v>0</v>
      </c>
      <c r="M183" s="170">
        <v>0</v>
      </c>
      <c r="N183" s="170">
        <v>0</v>
      </c>
      <c r="O183" s="170">
        <v>0</v>
      </c>
      <c r="P183" s="170">
        <v>0</v>
      </c>
      <c r="Q183" s="170">
        <v>14564.549999999996</v>
      </c>
      <c r="R183" s="170">
        <v>19655.999999999996</v>
      </c>
      <c r="S183" s="170">
        <v>66038.700000000041</v>
      </c>
      <c r="T183" s="170">
        <v>0</v>
      </c>
      <c r="U183" s="170">
        <v>0</v>
      </c>
      <c r="V183" s="170">
        <v>0</v>
      </c>
      <c r="W183" s="170">
        <v>0</v>
      </c>
      <c r="X183" s="170">
        <v>4500</v>
      </c>
      <c r="Y183" s="170">
        <v>5443.2692307692314</v>
      </c>
      <c r="Z183" s="170">
        <v>0</v>
      </c>
      <c r="AA183" s="170">
        <v>306265.57188736135</v>
      </c>
      <c r="AB183" s="170">
        <v>0</v>
      </c>
      <c r="AC183" s="170">
        <v>0</v>
      </c>
      <c r="AD183" s="170">
        <v>114000</v>
      </c>
      <c r="AE183" s="170">
        <v>0</v>
      </c>
      <c r="AF183" s="170">
        <v>0</v>
      </c>
      <c r="AG183" s="170">
        <v>0</v>
      </c>
      <c r="AH183" s="170">
        <v>123342.5</v>
      </c>
      <c r="AI183" s="170">
        <v>0</v>
      </c>
      <c r="AJ183" s="170">
        <v>0</v>
      </c>
      <c r="AK183" s="170">
        <v>0</v>
      </c>
      <c r="AL183" s="170">
        <v>0</v>
      </c>
      <c r="AM183" s="170">
        <v>0</v>
      </c>
      <c r="AN183" s="170">
        <v>0</v>
      </c>
      <c r="AO183" s="170">
        <v>0</v>
      </c>
      <c r="AP183" s="170">
        <v>3128054</v>
      </c>
      <c r="AQ183" s="170">
        <v>456468.0911181306</v>
      </c>
      <c r="AR183" s="170">
        <v>237342.5</v>
      </c>
      <c r="AS183" s="170">
        <v>386392.99688736134</v>
      </c>
      <c r="AT183" s="172">
        <v>3821864.5911181308</v>
      </c>
      <c r="AU183" s="170">
        <v>0</v>
      </c>
      <c r="AV183" s="170">
        <v>3821864.5911181308</v>
      </c>
      <c r="AW183" s="170">
        <v>3584522.0911181308</v>
      </c>
      <c r="AX183" s="170">
        <v>4685.649792311282</v>
      </c>
      <c r="AY183" s="170">
        <v>4718.7041552437886</v>
      </c>
      <c r="AZ183" s="171">
        <v>-7.0049661612657009E-3</v>
      </c>
      <c r="BA183" s="171">
        <v>0</v>
      </c>
      <c r="BB183" s="170">
        <v>0</v>
      </c>
      <c r="BC183" s="172">
        <v>3821864.5911181308</v>
      </c>
      <c r="BD183" s="172">
        <v>4995.90142629821</v>
      </c>
      <c r="BE183" s="171">
        <v>-1.1383895319576065E-2</v>
      </c>
      <c r="BF183" s="170">
        <v>-23148.899999999998</v>
      </c>
      <c r="BG183" s="170">
        <v>3798715.6911181309</v>
      </c>
      <c r="BH183" s="170">
        <v>-12714.300000000001</v>
      </c>
      <c r="BI183" s="170">
        <v>3786001.3911181311</v>
      </c>
      <c r="BJ183" s="170">
        <v>271097.03000000212</v>
      </c>
      <c r="BK183" s="170">
        <v>48934.289999999994</v>
      </c>
    </row>
    <row r="184" spans="1:63" x14ac:dyDescent="0.25">
      <c r="A184" s="169">
        <v>184</v>
      </c>
      <c r="B184" s="169">
        <v>370</v>
      </c>
      <c r="C184" s="174">
        <v>124840</v>
      </c>
      <c r="D184" s="174">
        <v>9354090</v>
      </c>
      <c r="E184" s="173" t="s">
        <v>360</v>
      </c>
      <c r="F184" s="170">
        <v>0</v>
      </c>
      <c r="G184" s="170">
        <v>2872830</v>
      </c>
      <c r="H184" s="170">
        <v>2023978</v>
      </c>
      <c r="I184" s="170">
        <v>0</v>
      </c>
      <c r="J184" s="170">
        <v>39600.000000000029</v>
      </c>
      <c r="K184" s="170">
        <v>0</v>
      </c>
      <c r="L184" s="170">
        <v>0</v>
      </c>
      <c r="M184" s="170">
        <v>0</v>
      </c>
      <c r="N184" s="170">
        <v>0</v>
      </c>
      <c r="O184" s="170">
        <v>0</v>
      </c>
      <c r="P184" s="170">
        <v>0</v>
      </c>
      <c r="Q184" s="170">
        <v>20420.39999999994</v>
      </c>
      <c r="R184" s="170">
        <v>81081.000000000058</v>
      </c>
      <c r="S184" s="170">
        <v>22385.999999999931</v>
      </c>
      <c r="T184" s="170">
        <v>23295.999999999927</v>
      </c>
      <c r="U184" s="170">
        <v>4968.6000000000004</v>
      </c>
      <c r="V184" s="170">
        <v>0</v>
      </c>
      <c r="W184" s="170">
        <v>0</v>
      </c>
      <c r="X184" s="170">
        <v>6015.0627615062695</v>
      </c>
      <c r="Y184" s="170">
        <v>10374.170212765957</v>
      </c>
      <c r="Z184" s="170">
        <v>0</v>
      </c>
      <c r="AA184" s="170">
        <v>308667.64442785695</v>
      </c>
      <c r="AB184" s="170">
        <v>0</v>
      </c>
      <c r="AC184" s="170">
        <v>0</v>
      </c>
      <c r="AD184" s="170">
        <v>114000</v>
      </c>
      <c r="AE184" s="170">
        <v>0</v>
      </c>
      <c r="AF184" s="170">
        <v>0</v>
      </c>
      <c r="AG184" s="170">
        <v>0</v>
      </c>
      <c r="AH184" s="170">
        <v>197587.5</v>
      </c>
      <c r="AI184" s="170">
        <v>0</v>
      </c>
      <c r="AJ184" s="170">
        <v>0</v>
      </c>
      <c r="AK184" s="170">
        <v>0</v>
      </c>
      <c r="AL184" s="170">
        <v>0</v>
      </c>
      <c r="AM184" s="170">
        <v>0</v>
      </c>
      <c r="AN184" s="170">
        <v>0</v>
      </c>
      <c r="AO184" s="170">
        <v>0</v>
      </c>
      <c r="AP184" s="170">
        <v>4896808</v>
      </c>
      <c r="AQ184" s="170">
        <v>516808.87740212912</v>
      </c>
      <c r="AR184" s="170">
        <v>311587.5</v>
      </c>
      <c r="AS184" s="170">
        <v>414541.44442785688</v>
      </c>
      <c r="AT184" s="172">
        <v>5725204.3774021287</v>
      </c>
      <c r="AU184" s="170">
        <v>0</v>
      </c>
      <c r="AV184" s="170">
        <v>5725204.3774021296</v>
      </c>
      <c r="AW184" s="170">
        <v>5413616.8774021287</v>
      </c>
      <c r="AX184" s="170">
        <v>4518.8788626061178</v>
      </c>
      <c r="AY184" s="170">
        <v>4544.8352113382389</v>
      </c>
      <c r="AZ184" s="171">
        <v>-5.7111748886662485E-3</v>
      </c>
      <c r="BA184" s="171">
        <v>0</v>
      </c>
      <c r="BB184" s="170">
        <v>0</v>
      </c>
      <c r="BC184" s="172">
        <v>5725204.3774021287</v>
      </c>
      <c r="BD184" s="172">
        <v>4778.9685954942643</v>
      </c>
      <c r="BE184" s="171">
        <v>-1.2815292790086974E-2</v>
      </c>
      <c r="BF184" s="170">
        <v>-36251.479999999996</v>
      </c>
      <c r="BG184" s="170">
        <v>5688952.8974021282</v>
      </c>
      <c r="BH184" s="170">
        <v>-19910.760000000002</v>
      </c>
      <c r="BI184" s="170">
        <v>5669042.1374021284</v>
      </c>
      <c r="BJ184" s="170">
        <v>252690.64000000246</v>
      </c>
      <c r="BK184" s="170">
        <v>51570.119999999995</v>
      </c>
    </row>
    <row r="185" spans="1:63" x14ac:dyDescent="0.25">
      <c r="A185" s="169">
        <v>185</v>
      </c>
      <c r="B185" s="169">
        <v>356</v>
      </c>
      <c r="C185" s="174">
        <v>124846</v>
      </c>
      <c r="D185" s="174">
        <v>9354096</v>
      </c>
      <c r="E185" s="173" t="s">
        <v>354</v>
      </c>
      <c r="F185" s="170">
        <v>0</v>
      </c>
      <c r="G185" s="170">
        <v>1638810</v>
      </c>
      <c r="H185" s="170">
        <v>1152844</v>
      </c>
      <c r="I185" s="170">
        <v>0</v>
      </c>
      <c r="J185" s="170">
        <v>20400</v>
      </c>
      <c r="K185" s="170">
        <v>0</v>
      </c>
      <c r="L185" s="170">
        <v>0</v>
      </c>
      <c r="M185" s="170">
        <v>0</v>
      </c>
      <c r="N185" s="170">
        <v>0</v>
      </c>
      <c r="O185" s="170">
        <v>0</v>
      </c>
      <c r="P185" s="170">
        <v>0</v>
      </c>
      <c r="Q185" s="170">
        <v>2102.1000000000008</v>
      </c>
      <c r="R185" s="170">
        <v>9336.6000000000131</v>
      </c>
      <c r="S185" s="170">
        <v>51487.799999999967</v>
      </c>
      <c r="T185" s="170">
        <v>33779.199999999997</v>
      </c>
      <c r="U185" s="170">
        <v>3726.4499999999994</v>
      </c>
      <c r="V185" s="170">
        <v>0</v>
      </c>
      <c r="W185" s="170">
        <v>0</v>
      </c>
      <c r="X185" s="170">
        <v>7500.0000000000009</v>
      </c>
      <c r="Y185" s="170">
        <v>6532.3855243722301</v>
      </c>
      <c r="Z185" s="170">
        <v>0</v>
      </c>
      <c r="AA185" s="170">
        <v>165206.1727121982</v>
      </c>
      <c r="AB185" s="170">
        <v>0</v>
      </c>
      <c r="AC185" s="170">
        <v>0</v>
      </c>
      <c r="AD185" s="170">
        <v>114000</v>
      </c>
      <c r="AE185" s="170">
        <v>0</v>
      </c>
      <c r="AF185" s="170">
        <v>0</v>
      </c>
      <c r="AG185" s="170">
        <v>0</v>
      </c>
      <c r="AH185" s="170">
        <v>76161</v>
      </c>
      <c r="AI185" s="170">
        <v>0</v>
      </c>
      <c r="AJ185" s="170">
        <v>0</v>
      </c>
      <c r="AK185" s="170">
        <v>0</v>
      </c>
      <c r="AL185" s="170">
        <v>0</v>
      </c>
      <c r="AM185" s="170">
        <v>0</v>
      </c>
      <c r="AN185" s="170">
        <v>0</v>
      </c>
      <c r="AO185" s="170">
        <v>0</v>
      </c>
      <c r="AP185" s="170">
        <v>2791654</v>
      </c>
      <c r="AQ185" s="170">
        <v>300070.70823657041</v>
      </c>
      <c r="AR185" s="170">
        <v>190161</v>
      </c>
      <c r="AS185" s="170">
        <v>235620.04771219817</v>
      </c>
      <c r="AT185" s="172">
        <v>3281885.7082365705</v>
      </c>
      <c r="AU185" s="170">
        <v>0</v>
      </c>
      <c r="AV185" s="170">
        <v>3281885.7082365705</v>
      </c>
      <c r="AW185" s="170">
        <v>3091724.7082365705</v>
      </c>
      <c r="AX185" s="170">
        <v>4526.6833209905863</v>
      </c>
      <c r="AY185" s="170">
        <v>4539.6104670376508</v>
      </c>
      <c r="AZ185" s="171">
        <v>-2.8476333246936513E-3</v>
      </c>
      <c r="BA185" s="171">
        <v>0</v>
      </c>
      <c r="BB185" s="170">
        <v>0</v>
      </c>
      <c r="BC185" s="172">
        <v>3281885.7082365705</v>
      </c>
      <c r="BD185" s="172">
        <v>4805.1035259686241</v>
      </c>
      <c r="BE185" s="171">
        <v>-8.814681821079362E-3</v>
      </c>
      <c r="BF185" s="170">
        <v>-20667.579999999998</v>
      </c>
      <c r="BG185" s="170">
        <v>3261218.1282365704</v>
      </c>
      <c r="BH185" s="170">
        <v>-11351.460000000001</v>
      </c>
      <c r="BI185" s="170">
        <v>3249866.6682365704</v>
      </c>
      <c r="BJ185" s="170">
        <v>628685.43999999994</v>
      </c>
      <c r="BK185" s="170">
        <v>437.76000000000022</v>
      </c>
    </row>
    <row r="186" spans="1:63" x14ac:dyDescent="0.25">
      <c r="A186" s="169">
        <v>186</v>
      </c>
      <c r="B186" s="169">
        <v>552</v>
      </c>
      <c r="C186" s="174">
        <v>124856</v>
      </c>
      <c r="D186" s="174">
        <v>9354500</v>
      </c>
      <c r="E186" s="173" t="s">
        <v>621</v>
      </c>
      <c r="F186" s="170">
        <v>0</v>
      </c>
      <c r="G186" s="170">
        <v>2515200</v>
      </c>
      <c r="H186" s="170">
        <v>2687080</v>
      </c>
      <c r="I186" s="170">
        <v>0</v>
      </c>
      <c r="J186" s="170">
        <v>35403.314917127071</v>
      </c>
      <c r="K186" s="170">
        <v>0</v>
      </c>
      <c r="L186" s="170">
        <v>0</v>
      </c>
      <c r="M186" s="170">
        <v>0</v>
      </c>
      <c r="N186" s="170">
        <v>0</v>
      </c>
      <c r="O186" s="170">
        <v>0</v>
      </c>
      <c r="P186" s="170">
        <v>0</v>
      </c>
      <c r="Q186" s="170">
        <v>22433.478260869524</v>
      </c>
      <c r="R186" s="170">
        <v>978.91541501976303</v>
      </c>
      <c r="S186" s="170">
        <v>43480.15968379446</v>
      </c>
      <c r="T186" s="170">
        <v>0</v>
      </c>
      <c r="U186" s="170">
        <v>0</v>
      </c>
      <c r="V186" s="170">
        <v>0</v>
      </c>
      <c r="W186" s="170">
        <v>0</v>
      </c>
      <c r="X186" s="170">
        <v>5966.8508287292752</v>
      </c>
      <c r="Y186" s="170">
        <v>3665.0943396226417</v>
      </c>
      <c r="Z186" s="170">
        <v>0</v>
      </c>
      <c r="AA186" s="170">
        <v>368560.03379081574</v>
      </c>
      <c r="AB186" s="170">
        <v>0</v>
      </c>
      <c r="AC186" s="170">
        <v>0</v>
      </c>
      <c r="AD186" s="170">
        <v>114000</v>
      </c>
      <c r="AE186" s="170">
        <v>0</v>
      </c>
      <c r="AF186" s="170">
        <v>0</v>
      </c>
      <c r="AG186" s="170">
        <v>0</v>
      </c>
      <c r="AH186" s="170">
        <v>162860</v>
      </c>
      <c r="AI186" s="170">
        <v>0</v>
      </c>
      <c r="AJ186" s="170">
        <v>0</v>
      </c>
      <c r="AK186" s="170">
        <v>0</v>
      </c>
      <c r="AL186" s="170">
        <v>0</v>
      </c>
      <c r="AM186" s="170">
        <v>0</v>
      </c>
      <c r="AN186" s="170">
        <v>0</v>
      </c>
      <c r="AO186" s="170">
        <v>0</v>
      </c>
      <c r="AP186" s="170">
        <v>5202280</v>
      </c>
      <c r="AQ186" s="170">
        <v>480487.84723597846</v>
      </c>
      <c r="AR186" s="170">
        <v>276860</v>
      </c>
      <c r="AS186" s="170">
        <v>429705.76792922115</v>
      </c>
      <c r="AT186" s="172">
        <v>5959627.8472359786</v>
      </c>
      <c r="AU186" s="170">
        <v>0</v>
      </c>
      <c r="AV186" s="170">
        <v>5959627.8472359776</v>
      </c>
      <c r="AW186" s="170">
        <v>5682767.8472359786</v>
      </c>
      <c r="AX186" s="170">
        <v>4510.1332120920461</v>
      </c>
      <c r="AY186" s="170">
        <v>4508.9149684032236</v>
      </c>
      <c r="AZ186" s="171">
        <v>2.7018555403227442E-4</v>
      </c>
      <c r="BA186" s="171">
        <v>0</v>
      </c>
      <c r="BB186" s="170">
        <v>0</v>
      </c>
      <c r="BC186" s="172">
        <v>5959627.8472359786</v>
      </c>
      <c r="BD186" s="172">
        <v>4729.8633708222051</v>
      </c>
      <c r="BE186" s="171">
        <v>-8.9972107535279955E-3</v>
      </c>
      <c r="BF186" s="170">
        <v>-38127.599999999999</v>
      </c>
      <c r="BG186" s="170">
        <v>5921500.247235979</v>
      </c>
      <c r="BH186" s="170">
        <v>-20941.2</v>
      </c>
      <c r="BI186" s="170">
        <v>5900559.0472359788</v>
      </c>
      <c r="BJ186" s="170">
        <v>432152.03000000305</v>
      </c>
      <c r="BK186" s="170">
        <v>9536.489999999998</v>
      </c>
    </row>
    <row r="187" spans="1:63" x14ac:dyDescent="0.25">
      <c r="A187" s="169">
        <v>187</v>
      </c>
      <c r="B187" s="169">
        <v>553</v>
      </c>
      <c r="C187" s="174">
        <v>124861</v>
      </c>
      <c r="D187" s="174">
        <v>9354600</v>
      </c>
      <c r="E187" s="173" t="s">
        <v>620</v>
      </c>
      <c r="F187" s="170">
        <v>0</v>
      </c>
      <c r="G187" s="170">
        <v>1634880</v>
      </c>
      <c r="H187" s="170">
        <v>1252526</v>
      </c>
      <c r="I187" s="170">
        <v>0</v>
      </c>
      <c r="J187" s="170">
        <v>17600.000000000004</v>
      </c>
      <c r="K187" s="170">
        <v>0</v>
      </c>
      <c r="L187" s="170">
        <v>0</v>
      </c>
      <c r="M187" s="170">
        <v>0</v>
      </c>
      <c r="N187" s="170">
        <v>0</v>
      </c>
      <c r="O187" s="170">
        <v>0</v>
      </c>
      <c r="P187" s="170">
        <v>0</v>
      </c>
      <c r="Q187" s="170">
        <v>13081.605468749951</v>
      </c>
      <c r="R187" s="170">
        <v>4920.9801136363794</v>
      </c>
      <c r="S187" s="170">
        <v>26901.357954545463</v>
      </c>
      <c r="T187" s="170">
        <v>3499.3636363636397</v>
      </c>
      <c r="U187" s="170">
        <v>4975.657670454545</v>
      </c>
      <c r="V187" s="170">
        <v>0</v>
      </c>
      <c r="W187" s="170">
        <v>0</v>
      </c>
      <c r="X187" s="170">
        <v>4500</v>
      </c>
      <c r="Y187" s="170">
        <v>2371.363636363636</v>
      </c>
      <c r="Z187" s="170">
        <v>0</v>
      </c>
      <c r="AA187" s="170">
        <v>164058.26008733042</v>
      </c>
      <c r="AB187" s="170">
        <v>0</v>
      </c>
      <c r="AC187" s="170">
        <v>0</v>
      </c>
      <c r="AD187" s="170">
        <v>114000</v>
      </c>
      <c r="AE187" s="170">
        <v>0</v>
      </c>
      <c r="AF187" s="170">
        <v>0</v>
      </c>
      <c r="AG187" s="170">
        <v>5000</v>
      </c>
      <c r="AH187" s="170">
        <v>12549.8</v>
      </c>
      <c r="AI187" s="170">
        <v>0</v>
      </c>
      <c r="AJ187" s="170">
        <v>0</v>
      </c>
      <c r="AK187" s="170">
        <v>0</v>
      </c>
      <c r="AL187" s="170">
        <v>0</v>
      </c>
      <c r="AM187" s="170">
        <v>0</v>
      </c>
      <c r="AN187" s="170">
        <v>0</v>
      </c>
      <c r="AO187" s="170">
        <v>0</v>
      </c>
      <c r="AP187" s="170">
        <v>2887406</v>
      </c>
      <c r="AQ187" s="170">
        <v>241908.58856744404</v>
      </c>
      <c r="AR187" s="170">
        <v>131549.79999999999</v>
      </c>
      <c r="AS187" s="170">
        <v>209545.54250920541</v>
      </c>
      <c r="AT187" s="172">
        <v>3260864.3885674439</v>
      </c>
      <c r="AU187" s="170">
        <v>0</v>
      </c>
      <c r="AV187" s="170">
        <v>3260864.3885674439</v>
      </c>
      <c r="AW187" s="170">
        <v>3134314.5885674441</v>
      </c>
      <c r="AX187" s="170">
        <v>4445.8362958403459</v>
      </c>
      <c r="AY187" s="170">
        <v>4473.9356225232941</v>
      </c>
      <c r="AZ187" s="171">
        <v>-6.2806730033143051E-3</v>
      </c>
      <c r="BA187" s="171">
        <v>0</v>
      </c>
      <c r="BB187" s="170">
        <v>0</v>
      </c>
      <c r="BC187" s="172">
        <v>3260864.3885674439</v>
      </c>
      <c r="BD187" s="172">
        <v>4625.3395582516932</v>
      </c>
      <c r="BE187" s="171">
        <v>-1.3852274485028682E-2</v>
      </c>
      <c r="BF187" s="170">
        <v>-21333.3</v>
      </c>
      <c r="BG187" s="170">
        <v>3239531.0885674441</v>
      </c>
      <c r="BH187" s="170">
        <v>-11717.1</v>
      </c>
      <c r="BI187" s="170">
        <v>3227813.988567444</v>
      </c>
      <c r="BJ187" s="170">
        <v>258976.4300000025</v>
      </c>
      <c r="BK187" s="170">
        <v>0</v>
      </c>
    </row>
    <row r="188" spans="1:63" x14ac:dyDescent="0.25">
      <c r="A188" s="169">
        <v>188</v>
      </c>
      <c r="B188" s="169">
        <v>157</v>
      </c>
      <c r="C188" s="174">
        <v>136438</v>
      </c>
      <c r="D188" s="174">
        <v>9354605</v>
      </c>
      <c r="E188" s="173" t="s">
        <v>619</v>
      </c>
      <c r="F188" s="170">
        <v>0</v>
      </c>
      <c r="G188" s="170">
        <v>2133990</v>
      </c>
      <c r="H188" s="170">
        <v>1534236</v>
      </c>
      <c r="I188" s="170">
        <v>0</v>
      </c>
      <c r="J188" s="170">
        <v>51599.999999999876</v>
      </c>
      <c r="K188" s="170">
        <v>0</v>
      </c>
      <c r="L188" s="170">
        <v>0</v>
      </c>
      <c r="M188" s="170">
        <v>0</v>
      </c>
      <c r="N188" s="170">
        <v>0</v>
      </c>
      <c r="O188" s="170">
        <v>0</v>
      </c>
      <c r="P188" s="170">
        <v>0</v>
      </c>
      <c r="Q188" s="170">
        <v>17867.849999999984</v>
      </c>
      <c r="R188" s="170">
        <v>48648.600000000166</v>
      </c>
      <c r="S188" s="170">
        <v>130958.10000000036</v>
      </c>
      <c r="T188" s="170">
        <v>52416.000000000036</v>
      </c>
      <c r="U188" s="170">
        <v>40990.950000000026</v>
      </c>
      <c r="V188" s="170">
        <v>7302.7500000000027</v>
      </c>
      <c r="W188" s="170">
        <v>0</v>
      </c>
      <c r="X188" s="170">
        <v>0</v>
      </c>
      <c r="Y188" s="170">
        <v>25002.873883928572</v>
      </c>
      <c r="Z188" s="170">
        <v>0</v>
      </c>
      <c r="AA188" s="170">
        <v>304608.60611244896</v>
      </c>
      <c r="AB188" s="170">
        <v>0</v>
      </c>
      <c r="AC188" s="170">
        <v>0</v>
      </c>
      <c r="AD188" s="170">
        <v>114000</v>
      </c>
      <c r="AE188" s="170">
        <v>0</v>
      </c>
      <c r="AF188" s="170">
        <v>0</v>
      </c>
      <c r="AG188" s="170">
        <v>5000</v>
      </c>
      <c r="AH188" s="170">
        <v>124540</v>
      </c>
      <c r="AI188" s="170">
        <v>0</v>
      </c>
      <c r="AJ188" s="170">
        <v>0</v>
      </c>
      <c r="AK188" s="170">
        <v>0</v>
      </c>
      <c r="AL188" s="170">
        <v>0</v>
      </c>
      <c r="AM188" s="170">
        <v>0</v>
      </c>
      <c r="AN188" s="170">
        <v>0</v>
      </c>
      <c r="AO188" s="170">
        <v>0</v>
      </c>
      <c r="AP188" s="170">
        <v>3668226</v>
      </c>
      <c r="AQ188" s="170">
        <v>679395.72999637807</v>
      </c>
      <c r="AR188" s="170">
        <v>243540</v>
      </c>
      <c r="AS188" s="170">
        <v>489498.53111244919</v>
      </c>
      <c r="AT188" s="172">
        <v>4591161.7299963776</v>
      </c>
      <c r="AU188" s="170">
        <v>0</v>
      </c>
      <c r="AV188" s="170">
        <v>4591161.7299963785</v>
      </c>
      <c r="AW188" s="170">
        <v>4352621.7299963776</v>
      </c>
      <c r="AX188" s="170">
        <v>4852.4211036748911</v>
      </c>
      <c r="AY188" s="170">
        <v>4891.855487654404</v>
      </c>
      <c r="AZ188" s="171">
        <v>-8.061232405379426E-3</v>
      </c>
      <c r="BA188" s="171">
        <v>0</v>
      </c>
      <c r="BB188" s="170">
        <v>0</v>
      </c>
      <c r="BC188" s="172">
        <v>4591161.7299963776</v>
      </c>
      <c r="BD188" s="172">
        <v>5118.3519843883805</v>
      </c>
      <c r="BE188" s="171">
        <v>-1.3579199038479484E-2</v>
      </c>
      <c r="BF188" s="170">
        <v>-27143.219999999998</v>
      </c>
      <c r="BG188" s="170">
        <v>4564018.5099963779</v>
      </c>
      <c r="BH188" s="170">
        <v>-14908.140000000001</v>
      </c>
      <c r="BI188" s="170">
        <v>4549110.3699963782</v>
      </c>
      <c r="BJ188" s="170">
        <v>-154243.24999999814</v>
      </c>
      <c r="BK188" s="170">
        <v>37880.130000000005</v>
      </c>
    </row>
    <row r="189" spans="1:63" x14ac:dyDescent="0.25">
      <c r="A189" s="169">
        <v>189</v>
      </c>
      <c r="B189" s="169">
        <v>233</v>
      </c>
      <c r="C189" s="174">
        <v>138117</v>
      </c>
      <c r="D189" s="174">
        <v>9352000</v>
      </c>
      <c r="E189" s="173" t="s">
        <v>618</v>
      </c>
      <c r="F189" s="170">
        <v>452516</v>
      </c>
      <c r="G189" s="170">
        <v>0</v>
      </c>
      <c r="H189" s="170">
        <v>0</v>
      </c>
      <c r="I189" s="170">
        <v>12799.999999999973</v>
      </c>
      <c r="J189" s="170">
        <v>0</v>
      </c>
      <c r="K189" s="170">
        <v>2114.8400000000015</v>
      </c>
      <c r="L189" s="170">
        <v>2471.8909090909092</v>
      </c>
      <c r="M189" s="170">
        <v>92338.858181818185</v>
      </c>
      <c r="N189" s="170">
        <v>0</v>
      </c>
      <c r="O189" s="170">
        <v>0</v>
      </c>
      <c r="P189" s="170">
        <v>0</v>
      </c>
      <c r="Q189" s="170">
        <v>0</v>
      </c>
      <c r="R189" s="170">
        <v>0</v>
      </c>
      <c r="S189" s="170">
        <v>0</v>
      </c>
      <c r="T189" s="170">
        <v>0</v>
      </c>
      <c r="U189" s="170">
        <v>0</v>
      </c>
      <c r="V189" s="170">
        <v>0</v>
      </c>
      <c r="W189" s="170">
        <v>18506.756756756749</v>
      </c>
      <c r="X189" s="170">
        <v>0</v>
      </c>
      <c r="Y189" s="170">
        <v>0</v>
      </c>
      <c r="Z189" s="170">
        <v>50884.777383320637</v>
      </c>
      <c r="AA189" s="170">
        <v>0</v>
      </c>
      <c r="AB189" s="170">
        <v>0</v>
      </c>
      <c r="AC189" s="170">
        <v>0</v>
      </c>
      <c r="AD189" s="170">
        <v>114000</v>
      </c>
      <c r="AE189" s="170">
        <v>0</v>
      </c>
      <c r="AF189" s="170">
        <v>0</v>
      </c>
      <c r="AG189" s="170">
        <v>0</v>
      </c>
      <c r="AH189" s="170">
        <v>3563.59</v>
      </c>
      <c r="AI189" s="170">
        <v>0</v>
      </c>
      <c r="AJ189" s="170">
        <v>0</v>
      </c>
      <c r="AK189" s="170">
        <v>0</v>
      </c>
      <c r="AL189" s="170">
        <v>0</v>
      </c>
      <c r="AM189" s="170">
        <v>0</v>
      </c>
      <c r="AN189" s="170">
        <v>0</v>
      </c>
      <c r="AO189" s="170">
        <v>0</v>
      </c>
      <c r="AP189" s="170">
        <v>452516</v>
      </c>
      <c r="AQ189" s="170">
        <v>179117.12323098644</v>
      </c>
      <c r="AR189" s="170">
        <v>117563.59</v>
      </c>
      <c r="AS189" s="170">
        <v>115745.37192877517</v>
      </c>
      <c r="AT189" s="172">
        <v>749196.71323098638</v>
      </c>
      <c r="AU189" s="170">
        <v>749196.7132309865</v>
      </c>
      <c r="AV189" s="170">
        <v>0</v>
      </c>
      <c r="AW189" s="170">
        <v>631633.12323098641</v>
      </c>
      <c r="AX189" s="170">
        <v>3805.0188146444966</v>
      </c>
      <c r="AY189" s="170">
        <v>3620.4930209625027</v>
      </c>
      <c r="AZ189" s="171">
        <v>5.0967034769462981E-2</v>
      </c>
      <c r="BA189" s="171">
        <v>-4.545703476946298E-2</v>
      </c>
      <c r="BB189" s="170">
        <v>-27319.761604657429</v>
      </c>
      <c r="BC189" s="172">
        <v>721876.95162632898</v>
      </c>
      <c r="BD189" s="172">
        <v>4348.656335098367</v>
      </c>
      <c r="BE189" s="171">
        <v>-9.2936773078070578E-3</v>
      </c>
      <c r="BF189" s="170">
        <v>0</v>
      </c>
      <c r="BG189" s="170">
        <v>721876.95162632898</v>
      </c>
      <c r="BH189" s="170">
        <v>0</v>
      </c>
      <c r="BI189" s="170">
        <v>721876.95162632898</v>
      </c>
      <c r="BJ189" s="170"/>
      <c r="BK189" s="170"/>
    </row>
    <row r="190" spans="1:63" x14ac:dyDescent="0.25">
      <c r="A190" s="169">
        <v>190</v>
      </c>
      <c r="B190" s="169">
        <v>262</v>
      </c>
      <c r="C190" s="174">
        <v>139803</v>
      </c>
      <c r="D190" s="174">
        <v>9352001</v>
      </c>
      <c r="E190" s="173" t="s">
        <v>526</v>
      </c>
      <c r="F190" s="170">
        <v>1676490</v>
      </c>
      <c r="G190" s="170">
        <v>0</v>
      </c>
      <c r="H190" s="170">
        <v>0</v>
      </c>
      <c r="I190" s="170">
        <v>41200.000000000007</v>
      </c>
      <c r="J190" s="170">
        <v>0</v>
      </c>
      <c r="K190" s="170">
        <v>11448.631321370287</v>
      </c>
      <c r="L190" s="170">
        <v>21199.140293637851</v>
      </c>
      <c r="M190" s="170">
        <v>106680.42822185946</v>
      </c>
      <c r="N190" s="170">
        <v>119197.23327895593</v>
      </c>
      <c r="O190" s="170">
        <v>104681.02610114202</v>
      </c>
      <c r="P190" s="170">
        <v>0</v>
      </c>
      <c r="Q190" s="170">
        <v>0</v>
      </c>
      <c r="R190" s="170">
        <v>0</v>
      </c>
      <c r="S190" s="170">
        <v>0</v>
      </c>
      <c r="T190" s="170">
        <v>0</v>
      </c>
      <c r="U190" s="170">
        <v>0</v>
      </c>
      <c r="V190" s="170">
        <v>0</v>
      </c>
      <c r="W190" s="170">
        <v>14057.142857142822</v>
      </c>
      <c r="X190" s="170">
        <v>0</v>
      </c>
      <c r="Y190" s="170">
        <v>4870.5051369863013</v>
      </c>
      <c r="Z190" s="170">
        <v>138182.16612244907</v>
      </c>
      <c r="AA190" s="170">
        <v>0</v>
      </c>
      <c r="AB190" s="170">
        <v>0</v>
      </c>
      <c r="AC190" s="170">
        <v>0</v>
      </c>
      <c r="AD190" s="170">
        <v>114000</v>
      </c>
      <c r="AE190" s="170">
        <v>0</v>
      </c>
      <c r="AF190" s="170">
        <v>0</v>
      </c>
      <c r="AG190" s="170">
        <v>0</v>
      </c>
      <c r="AH190" s="170">
        <v>5559.19</v>
      </c>
      <c r="AI190" s="170">
        <v>0</v>
      </c>
      <c r="AJ190" s="170">
        <v>0</v>
      </c>
      <c r="AK190" s="170">
        <v>0</v>
      </c>
      <c r="AL190" s="170">
        <v>0</v>
      </c>
      <c r="AM190" s="170">
        <v>0</v>
      </c>
      <c r="AN190" s="170">
        <v>0</v>
      </c>
      <c r="AO190" s="170">
        <v>0</v>
      </c>
      <c r="AP190" s="170">
        <v>1676490</v>
      </c>
      <c r="AQ190" s="170">
        <v>561516.2733335438</v>
      </c>
      <c r="AR190" s="170">
        <v>119559.19</v>
      </c>
      <c r="AS190" s="170">
        <v>350383.19573093188</v>
      </c>
      <c r="AT190" s="172">
        <v>2357565.4633335439</v>
      </c>
      <c r="AU190" s="170">
        <v>2357565.4633335434</v>
      </c>
      <c r="AV190" s="170">
        <v>0</v>
      </c>
      <c r="AW190" s="170">
        <v>2238006.2733335439</v>
      </c>
      <c r="AX190" s="170">
        <v>3639.0345907862502</v>
      </c>
      <c r="AY190" s="170">
        <v>3614.863505891255</v>
      </c>
      <c r="AZ190" s="171">
        <v>6.6865830080728586E-3</v>
      </c>
      <c r="BA190" s="171">
        <v>-1.1765830080728585E-3</v>
      </c>
      <c r="BB190" s="170">
        <v>-2615.7099911836144</v>
      </c>
      <c r="BC190" s="172">
        <v>2354949.7533423603</v>
      </c>
      <c r="BD190" s="172">
        <v>3829.1865908005857</v>
      </c>
      <c r="BE190" s="171">
        <v>-2.2187277154563922E-3</v>
      </c>
      <c r="BF190" s="170">
        <v>0</v>
      </c>
      <c r="BG190" s="170">
        <v>2354949.7533423603</v>
      </c>
      <c r="BH190" s="170">
        <v>0</v>
      </c>
      <c r="BI190" s="170">
        <v>2354949.7533423603</v>
      </c>
      <c r="BJ190" s="170"/>
      <c r="BK190" s="170"/>
    </row>
    <row r="191" spans="1:63" x14ac:dyDescent="0.25">
      <c r="A191" s="169">
        <v>191</v>
      </c>
      <c r="B191" s="169">
        <v>411</v>
      </c>
      <c r="C191" s="174">
        <v>136316</v>
      </c>
      <c r="D191" s="174">
        <v>9352003</v>
      </c>
      <c r="E191" s="173" t="s">
        <v>375</v>
      </c>
      <c r="F191" s="170">
        <v>888676</v>
      </c>
      <c r="G191" s="170">
        <v>0</v>
      </c>
      <c r="H191" s="170">
        <v>0</v>
      </c>
      <c r="I191" s="170">
        <v>18000.000000000011</v>
      </c>
      <c r="J191" s="170">
        <v>0</v>
      </c>
      <c r="K191" s="170">
        <v>14564.550000000017</v>
      </c>
      <c r="L191" s="170">
        <v>0</v>
      </c>
      <c r="M191" s="170">
        <v>1119.3000000000009</v>
      </c>
      <c r="N191" s="170">
        <v>0</v>
      </c>
      <c r="O191" s="170">
        <v>0</v>
      </c>
      <c r="P191" s="170">
        <v>0</v>
      </c>
      <c r="Q191" s="170">
        <v>0</v>
      </c>
      <c r="R191" s="170">
        <v>0</v>
      </c>
      <c r="S191" s="170">
        <v>0</v>
      </c>
      <c r="T191" s="170">
        <v>0</v>
      </c>
      <c r="U191" s="170">
        <v>0</v>
      </c>
      <c r="V191" s="170">
        <v>0</v>
      </c>
      <c r="W191" s="170">
        <v>12868.421052631575</v>
      </c>
      <c r="X191" s="170">
        <v>0</v>
      </c>
      <c r="Y191" s="170">
        <v>2862.8164556962024</v>
      </c>
      <c r="Z191" s="170">
        <v>43647.933994685896</v>
      </c>
      <c r="AA191" s="170">
        <v>0</v>
      </c>
      <c r="AB191" s="170">
        <v>0</v>
      </c>
      <c r="AC191" s="170">
        <v>0</v>
      </c>
      <c r="AD191" s="170">
        <v>114000</v>
      </c>
      <c r="AE191" s="170">
        <v>0</v>
      </c>
      <c r="AF191" s="170">
        <v>0</v>
      </c>
      <c r="AG191" s="170">
        <v>0</v>
      </c>
      <c r="AH191" s="170">
        <v>4252.55</v>
      </c>
      <c r="AI191" s="170">
        <v>0</v>
      </c>
      <c r="AJ191" s="170">
        <v>0</v>
      </c>
      <c r="AK191" s="170">
        <v>0</v>
      </c>
      <c r="AL191" s="170">
        <v>0</v>
      </c>
      <c r="AM191" s="170">
        <v>0</v>
      </c>
      <c r="AN191" s="170">
        <v>0</v>
      </c>
      <c r="AO191" s="170">
        <v>0</v>
      </c>
      <c r="AP191" s="170">
        <v>888676</v>
      </c>
      <c r="AQ191" s="170">
        <v>93063.021503013704</v>
      </c>
      <c r="AR191" s="170">
        <v>118252.55</v>
      </c>
      <c r="AS191" s="170">
        <v>70487.658994685917</v>
      </c>
      <c r="AT191" s="172">
        <v>1099991.5715030136</v>
      </c>
      <c r="AU191" s="170">
        <v>1099991.5715030138</v>
      </c>
      <c r="AV191" s="170">
        <v>0</v>
      </c>
      <c r="AW191" s="170">
        <v>981739.02150301356</v>
      </c>
      <c r="AX191" s="170">
        <v>3011.4693911135387</v>
      </c>
      <c r="AY191" s="170">
        <v>2986.6949935182652</v>
      </c>
      <c r="AZ191" s="171">
        <v>8.2949205221956E-3</v>
      </c>
      <c r="BA191" s="171">
        <v>-2.7849205221955999E-3</v>
      </c>
      <c r="BB191" s="170">
        <v>-2711.5728670020462</v>
      </c>
      <c r="BC191" s="172">
        <v>1097279.9986360115</v>
      </c>
      <c r="BD191" s="172">
        <v>3365.8895663681333</v>
      </c>
      <c r="BE191" s="171">
        <v>-4.4340617393571202E-3</v>
      </c>
      <c r="BF191" s="170">
        <v>0</v>
      </c>
      <c r="BG191" s="170">
        <v>1097279.9986360115</v>
      </c>
      <c r="BH191" s="170">
        <v>0</v>
      </c>
      <c r="BI191" s="170">
        <v>1097279.9986360115</v>
      </c>
      <c r="BJ191" s="170"/>
      <c r="BK191" s="170"/>
    </row>
    <row r="192" spans="1:63" x14ac:dyDescent="0.25">
      <c r="A192" s="169">
        <v>192</v>
      </c>
      <c r="B192" s="169">
        <v>73</v>
      </c>
      <c r="C192" s="174">
        <v>139804</v>
      </c>
      <c r="D192" s="174">
        <v>9352006</v>
      </c>
      <c r="E192" s="173" t="s">
        <v>529</v>
      </c>
      <c r="F192" s="170">
        <v>553378</v>
      </c>
      <c r="G192" s="170">
        <v>0</v>
      </c>
      <c r="H192" s="170">
        <v>0</v>
      </c>
      <c r="I192" s="170">
        <v>27599.999999999978</v>
      </c>
      <c r="J192" s="170">
        <v>0</v>
      </c>
      <c r="K192" s="170">
        <v>7091.9858910891189</v>
      </c>
      <c r="L192" s="170">
        <v>0</v>
      </c>
      <c r="M192" s="170">
        <v>32620.391584158515</v>
      </c>
      <c r="N192" s="170">
        <v>35116.990099010014</v>
      </c>
      <c r="O192" s="170">
        <v>61166.663613861499</v>
      </c>
      <c r="P192" s="170">
        <v>0</v>
      </c>
      <c r="Q192" s="170">
        <v>0</v>
      </c>
      <c r="R192" s="170">
        <v>0</v>
      </c>
      <c r="S192" s="170">
        <v>0</v>
      </c>
      <c r="T192" s="170">
        <v>0</v>
      </c>
      <c r="U192" s="170">
        <v>0</v>
      </c>
      <c r="V192" s="170">
        <v>0</v>
      </c>
      <c r="W192" s="170">
        <v>8903.5087719298099</v>
      </c>
      <c r="X192" s="170">
        <v>0</v>
      </c>
      <c r="Y192" s="170">
        <v>1925.897435897436</v>
      </c>
      <c r="Z192" s="170">
        <v>52344.592982456161</v>
      </c>
      <c r="AA192" s="170">
        <v>0</v>
      </c>
      <c r="AB192" s="170">
        <v>0</v>
      </c>
      <c r="AC192" s="170">
        <v>0</v>
      </c>
      <c r="AD192" s="170">
        <v>114000</v>
      </c>
      <c r="AE192" s="170">
        <v>0</v>
      </c>
      <c r="AF192" s="170">
        <v>0</v>
      </c>
      <c r="AG192" s="170">
        <v>0</v>
      </c>
      <c r="AH192" s="170">
        <v>2280.6999999999998</v>
      </c>
      <c r="AI192" s="170">
        <v>0</v>
      </c>
      <c r="AJ192" s="170">
        <v>0</v>
      </c>
      <c r="AK192" s="170">
        <v>0</v>
      </c>
      <c r="AL192" s="170">
        <v>0</v>
      </c>
      <c r="AM192" s="170">
        <v>0</v>
      </c>
      <c r="AN192" s="170">
        <v>0</v>
      </c>
      <c r="AO192" s="170">
        <v>0</v>
      </c>
      <c r="AP192" s="170">
        <v>553378</v>
      </c>
      <c r="AQ192" s="170">
        <v>226770.03037840256</v>
      </c>
      <c r="AR192" s="170">
        <v>116280.7</v>
      </c>
      <c r="AS192" s="170">
        <v>144140.40857651574</v>
      </c>
      <c r="AT192" s="172">
        <v>896428.73037840251</v>
      </c>
      <c r="AU192" s="170">
        <v>896428.73037840263</v>
      </c>
      <c r="AV192" s="170">
        <v>0</v>
      </c>
      <c r="AW192" s="170">
        <v>780148.03037840256</v>
      </c>
      <c r="AX192" s="170">
        <v>3843.0937457064165</v>
      </c>
      <c r="AY192" s="170">
        <v>3865.3166615422278</v>
      </c>
      <c r="AZ192" s="171">
        <v>-5.749313130517129E-3</v>
      </c>
      <c r="BA192" s="171">
        <v>0</v>
      </c>
      <c r="BB192" s="170">
        <v>0</v>
      </c>
      <c r="BC192" s="172">
        <v>896428.73037840251</v>
      </c>
      <c r="BD192" s="172">
        <v>4415.905075755677</v>
      </c>
      <c r="BE192" s="171">
        <v>-1.4869456139927295E-2</v>
      </c>
      <c r="BF192" s="170">
        <v>0</v>
      </c>
      <c r="BG192" s="170">
        <v>896428.73037840251</v>
      </c>
      <c r="BH192" s="170">
        <v>0</v>
      </c>
      <c r="BI192" s="170">
        <v>896428.73037840251</v>
      </c>
      <c r="BJ192" s="170"/>
      <c r="BK192" s="170"/>
    </row>
    <row r="193" spans="1:63" x14ac:dyDescent="0.25">
      <c r="A193" s="169">
        <v>193</v>
      </c>
      <c r="B193" s="169">
        <v>453</v>
      </c>
      <c r="C193" s="174">
        <v>140044</v>
      </c>
      <c r="D193" s="174">
        <v>9352010</v>
      </c>
      <c r="E193" s="173" t="s">
        <v>617</v>
      </c>
      <c r="F193" s="170">
        <v>1125838</v>
      </c>
      <c r="G193" s="170">
        <v>0</v>
      </c>
      <c r="H193" s="170">
        <v>0</v>
      </c>
      <c r="I193" s="170">
        <v>20400.000000000047</v>
      </c>
      <c r="J193" s="170">
        <v>0</v>
      </c>
      <c r="K193" s="170">
        <v>3303.2999999999993</v>
      </c>
      <c r="L193" s="170">
        <v>3931.2000000000107</v>
      </c>
      <c r="M193" s="170">
        <v>0</v>
      </c>
      <c r="N193" s="170">
        <v>0</v>
      </c>
      <c r="O193" s="170">
        <v>0</v>
      </c>
      <c r="P193" s="170">
        <v>0</v>
      </c>
      <c r="Q193" s="170">
        <v>0</v>
      </c>
      <c r="R193" s="170">
        <v>0</v>
      </c>
      <c r="S193" s="170">
        <v>0</v>
      </c>
      <c r="T193" s="170">
        <v>0</v>
      </c>
      <c r="U193" s="170">
        <v>0</v>
      </c>
      <c r="V193" s="170">
        <v>0</v>
      </c>
      <c r="W193" s="170">
        <v>17549.575070821535</v>
      </c>
      <c r="X193" s="170">
        <v>0</v>
      </c>
      <c r="Y193" s="170">
        <v>1979.4041450777202</v>
      </c>
      <c r="Z193" s="170">
        <v>128159.87749163009</v>
      </c>
      <c r="AA193" s="170">
        <v>0</v>
      </c>
      <c r="AB193" s="170">
        <v>0</v>
      </c>
      <c r="AC193" s="170">
        <v>0</v>
      </c>
      <c r="AD193" s="170">
        <v>114000</v>
      </c>
      <c r="AE193" s="170">
        <v>0</v>
      </c>
      <c r="AF193" s="170">
        <v>0</v>
      </c>
      <c r="AG193" s="170">
        <v>0</v>
      </c>
      <c r="AH193" s="170">
        <v>12258.74</v>
      </c>
      <c r="AI193" s="170">
        <v>0</v>
      </c>
      <c r="AJ193" s="170">
        <v>0</v>
      </c>
      <c r="AK193" s="170">
        <v>0</v>
      </c>
      <c r="AL193" s="170">
        <v>0</v>
      </c>
      <c r="AM193" s="170">
        <v>0</v>
      </c>
      <c r="AN193" s="170">
        <v>0</v>
      </c>
      <c r="AO193" s="170">
        <v>0</v>
      </c>
      <c r="AP193" s="170">
        <v>1125838</v>
      </c>
      <c r="AQ193" s="170">
        <v>175323.3567075294</v>
      </c>
      <c r="AR193" s="170">
        <v>126258.74</v>
      </c>
      <c r="AS193" s="170">
        <v>151974.92749163011</v>
      </c>
      <c r="AT193" s="172">
        <v>1427420.0967075294</v>
      </c>
      <c r="AU193" s="170">
        <v>1427420.0967075294</v>
      </c>
      <c r="AV193" s="170">
        <v>0</v>
      </c>
      <c r="AW193" s="170">
        <v>1301161.3567075294</v>
      </c>
      <c r="AX193" s="170">
        <v>3150.5117595823958</v>
      </c>
      <c r="AY193" s="170">
        <v>3217.61831415907</v>
      </c>
      <c r="AZ193" s="171">
        <v>-2.0855971101784516E-2</v>
      </c>
      <c r="BA193" s="171">
        <v>5.8559711017845163E-3</v>
      </c>
      <c r="BB193" s="170">
        <v>7781.8615839509966</v>
      </c>
      <c r="BC193" s="172">
        <v>1435201.9582914803</v>
      </c>
      <c r="BD193" s="172">
        <v>3475.0652743135115</v>
      </c>
      <c r="BE193" s="171">
        <v>-2.4954438456602834E-2</v>
      </c>
      <c r="BF193" s="170">
        <v>0</v>
      </c>
      <c r="BG193" s="170">
        <v>1435201.9582914803</v>
      </c>
      <c r="BH193" s="170">
        <v>0</v>
      </c>
      <c r="BI193" s="170">
        <v>1435201.9582914803</v>
      </c>
      <c r="BJ193" s="170"/>
      <c r="BK193" s="170"/>
    </row>
    <row r="194" spans="1:63" x14ac:dyDescent="0.25">
      <c r="A194" s="169">
        <v>194</v>
      </c>
      <c r="B194" s="169">
        <v>61</v>
      </c>
      <c r="C194" s="174">
        <v>140573</v>
      </c>
      <c r="D194" s="174">
        <v>9352014</v>
      </c>
      <c r="E194" s="173" t="s">
        <v>616</v>
      </c>
      <c r="F194" s="170">
        <v>986812</v>
      </c>
      <c r="G194" s="170">
        <v>0</v>
      </c>
      <c r="H194" s="170">
        <v>0</v>
      </c>
      <c r="I194" s="170">
        <v>61600</v>
      </c>
      <c r="J194" s="170">
        <v>0</v>
      </c>
      <c r="K194" s="170">
        <v>12762.749999999993</v>
      </c>
      <c r="L194" s="170">
        <v>3931.200000000008</v>
      </c>
      <c r="M194" s="170">
        <v>60442.199999999983</v>
      </c>
      <c r="N194" s="170">
        <v>123468.79999999997</v>
      </c>
      <c r="O194" s="170">
        <v>101856.30000000021</v>
      </c>
      <c r="P194" s="170">
        <v>13144.950000000013</v>
      </c>
      <c r="Q194" s="170">
        <v>0</v>
      </c>
      <c r="R194" s="170">
        <v>0</v>
      </c>
      <c r="S194" s="170">
        <v>0</v>
      </c>
      <c r="T194" s="170">
        <v>0</v>
      </c>
      <c r="U194" s="170">
        <v>0</v>
      </c>
      <c r="V194" s="170">
        <v>0</v>
      </c>
      <c r="W194" s="170">
        <v>14336.633663366334</v>
      </c>
      <c r="X194" s="170">
        <v>0</v>
      </c>
      <c r="Y194" s="170">
        <v>3119.7204968944102</v>
      </c>
      <c r="Z194" s="170">
        <v>86213.530431153587</v>
      </c>
      <c r="AA194" s="170">
        <v>0</v>
      </c>
      <c r="AB194" s="170">
        <v>0</v>
      </c>
      <c r="AC194" s="170">
        <v>0</v>
      </c>
      <c r="AD194" s="170">
        <v>114000</v>
      </c>
      <c r="AE194" s="170">
        <v>0</v>
      </c>
      <c r="AF194" s="170">
        <v>0</v>
      </c>
      <c r="AG194" s="170">
        <v>0</v>
      </c>
      <c r="AH194" s="170">
        <v>6604.51</v>
      </c>
      <c r="AI194" s="170">
        <v>0</v>
      </c>
      <c r="AJ194" s="170">
        <v>0</v>
      </c>
      <c r="AK194" s="170">
        <v>0</v>
      </c>
      <c r="AL194" s="170">
        <v>0</v>
      </c>
      <c r="AM194" s="170">
        <v>0</v>
      </c>
      <c r="AN194" s="170">
        <v>0</v>
      </c>
      <c r="AO194" s="170">
        <v>0</v>
      </c>
      <c r="AP194" s="170">
        <v>986812</v>
      </c>
      <c r="AQ194" s="170">
        <v>480876.08459141449</v>
      </c>
      <c r="AR194" s="170">
        <v>120604.51</v>
      </c>
      <c r="AS194" s="170">
        <v>284814.43043115368</v>
      </c>
      <c r="AT194" s="172">
        <v>1588292.5945914146</v>
      </c>
      <c r="AU194" s="170">
        <v>1588292.5945914143</v>
      </c>
      <c r="AV194" s="170">
        <v>0</v>
      </c>
      <c r="AW194" s="170">
        <v>1467688.0845914145</v>
      </c>
      <c r="AX194" s="170">
        <v>4054.3869740094324</v>
      </c>
      <c r="AY194" s="170">
        <v>4092.2852943052408</v>
      </c>
      <c r="AZ194" s="171">
        <v>-9.2609184282794483E-3</v>
      </c>
      <c r="BA194" s="171">
        <v>0</v>
      </c>
      <c r="BB194" s="170">
        <v>0</v>
      </c>
      <c r="BC194" s="172">
        <v>1588292.5945914146</v>
      </c>
      <c r="BD194" s="172">
        <v>4387.5486038436866</v>
      </c>
      <c r="BE194" s="171">
        <v>-2.3967467353697702E-2</v>
      </c>
      <c r="BF194" s="170">
        <v>0</v>
      </c>
      <c r="BG194" s="170">
        <v>1588292.5945914146</v>
      </c>
      <c r="BH194" s="170">
        <v>0</v>
      </c>
      <c r="BI194" s="170">
        <v>1588292.5945914146</v>
      </c>
      <c r="BJ194" s="170"/>
      <c r="BK194" s="170"/>
    </row>
    <row r="195" spans="1:63" x14ac:dyDescent="0.25">
      <c r="A195" s="169">
        <v>195</v>
      </c>
      <c r="B195" s="169">
        <v>292</v>
      </c>
      <c r="C195" s="174">
        <v>140822</v>
      </c>
      <c r="D195" s="174">
        <v>9352017</v>
      </c>
      <c r="E195" s="173" t="s">
        <v>319</v>
      </c>
      <c r="F195" s="170">
        <v>1695572</v>
      </c>
      <c r="G195" s="170">
        <v>0</v>
      </c>
      <c r="H195" s="170">
        <v>0</v>
      </c>
      <c r="I195" s="170">
        <v>18458.114374034005</v>
      </c>
      <c r="J195" s="170">
        <v>0</v>
      </c>
      <c r="K195" s="170">
        <v>4619.143122102013</v>
      </c>
      <c r="L195" s="170">
        <v>5668.9483771251862</v>
      </c>
      <c r="M195" s="170">
        <v>10760.503863987657</v>
      </c>
      <c r="N195" s="170">
        <v>12317.714992272027</v>
      </c>
      <c r="O195" s="170">
        <v>0</v>
      </c>
      <c r="P195" s="170">
        <v>0</v>
      </c>
      <c r="Q195" s="170">
        <v>0</v>
      </c>
      <c r="R195" s="170">
        <v>0</v>
      </c>
      <c r="S195" s="170">
        <v>0</v>
      </c>
      <c r="T195" s="170">
        <v>0</v>
      </c>
      <c r="U195" s="170">
        <v>0</v>
      </c>
      <c r="V195" s="170">
        <v>0</v>
      </c>
      <c r="W195" s="170">
        <v>28373.881932021486</v>
      </c>
      <c r="X195" s="170">
        <v>0</v>
      </c>
      <c r="Y195" s="170">
        <v>1795.163806552262</v>
      </c>
      <c r="Z195" s="170">
        <v>137391.51900869783</v>
      </c>
      <c r="AA195" s="170">
        <v>0</v>
      </c>
      <c r="AB195" s="170">
        <v>0</v>
      </c>
      <c r="AC195" s="170">
        <v>0</v>
      </c>
      <c r="AD195" s="170">
        <v>114000</v>
      </c>
      <c r="AE195" s="170">
        <v>0</v>
      </c>
      <c r="AF195" s="170">
        <v>0</v>
      </c>
      <c r="AG195" s="170">
        <v>0</v>
      </c>
      <c r="AH195" s="170">
        <v>7222.2</v>
      </c>
      <c r="AI195" s="170">
        <v>0</v>
      </c>
      <c r="AJ195" s="170">
        <v>0</v>
      </c>
      <c r="AK195" s="170">
        <v>0</v>
      </c>
      <c r="AL195" s="170">
        <v>0</v>
      </c>
      <c r="AM195" s="170">
        <v>0</v>
      </c>
      <c r="AN195" s="170">
        <v>0</v>
      </c>
      <c r="AO195" s="170">
        <v>0</v>
      </c>
      <c r="AP195" s="170">
        <v>1695572</v>
      </c>
      <c r="AQ195" s="170">
        <v>219384.98947679246</v>
      </c>
      <c r="AR195" s="170">
        <v>121222.2</v>
      </c>
      <c r="AS195" s="170">
        <v>173301.53137345827</v>
      </c>
      <c r="AT195" s="172">
        <v>2036179.1894767925</v>
      </c>
      <c r="AU195" s="170">
        <v>2036179.1894767927</v>
      </c>
      <c r="AV195" s="170">
        <v>0</v>
      </c>
      <c r="AW195" s="170">
        <v>1914956.9894767925</v>
      </c>
      <c r="AX195" s="170">
        <v>3078.7089862970943</v>
      </c>
      <c r="AY195" s="170">
        <v>3082.2573051492918</v>
      </c>
      <c r="AZ195" s="171">
        <v>-1.151207865180382E-3</v>
      </c>
      <c r="BA195" s="171">
        <v>0</v>
      </c>
      <c r="BB195" s="170">
        <v>0</v>
      </c>
      <c r="BC195" s="172">
        <v>2036179.1894767925</v>
      </c>
      <c r="BD195" s="172">
        <v>3273.59998308166</v>
      </c>
      <c r="BE195" s="171">
        <v>-6.4617344461482817E-3</v>
      </c>
      <c r="BF195" s="170">
        <v>0</v>
      </c>
      <c r="BG195" s="170">
        <v>2036179.1894767925</v>
      </c>
      <c r="BH195" s="170">
        <v>0</v>
      </c>
      <c r="BI195" s="170">
        <v>2036179.1894767925</v>
      </c>
      <c r="BJ195" s="170"/>
      <c r="BK195" s="170"/>
    </row>
    <row r="196" spans="1:63" x14ac:dyDescent="0.25">
      <c r="A196" s="169">
        <v>196</v>
      </c>
      <c r="B196" s="169">
        <v>484</v>
      </c>
      <c r="C196" s="174">
        <v>142993</v>
      </c>
      <c r="D196" s="174">
        <v>9352022</v>
      </c>
      <c r="E196" s="173" t="s">
        <v>615</v>
      </c>
      <c r="F196" s="170">
        <v>629706</v>
      </c>
      <c r="G196" s="170">
        <v>0</v>
      </c>
      <c r="H196" s="170">
        <v>0</v>
      </c>
      <c r="I196" s="170">
        <v>13200.000000000011</v>
      </c>
      <c r="J196" s="170">
        <v>0</v>
      </c>
      <c r="K196" s="170">
        <v>5149.6860262008722</v>
      </c>
      <c r="L196" s="170">
        <v>0</v>
      </c>
      <c r="M196" s="170">
        <v>0</v>
      </c>
      <c r="N196" s="170">
        <v>0</v>
      </c>
      <c r="O196" s="170">
        <v>0</v>
      </c>
      <c r="P196" s="170">
        <v>0</v>
      </c>
      <c r="Q196" s="170">
        <v>0</v>
      </c>
      <c r="R196" s="170">
        <v>0</v>
      </c>
      <c r="S196" s="170">
        <v>0</v>
      </c>
      <c r="T196" s="170">
        <v>0</v>
      </c>
      <c r="U196" s="170">
        <v>0</v>
      </c>
      <c r="V196" s="170">
        <v>0</v>
      </c>
      <c r="W196" s="170">
        <v>25531.578947368424</v>
      </c>
      <c r="X196" s="170">
        <v>0</v>
      </c>
      <c r="Y196" s="170">
        <v>953.90625</v>
      </c>
      <c r="Z196" s="170">
        <v>44499.539641860392</v>
      </c>
      <c r="AA196" s="170">
        <v>0</v>
      </c>
      <c r="AB196" s="170">
        <v>0</v>
      </c>
      <c r="AC196" s="170">
        <v>0</v>
      </c>
      <c r="AD196" s="170">
        <v>114000</v>
      </c>
      <c r="AE196" s="170">
        <v>0</v>
      </c>
      <c r="AF196" s="170">
        <v>0</v>
      </c>
      <c r="AG196" s="170">
        <v>0</v>
      </c>
      <c r="AH196" s="170">
        <v>15807</v>
      </c>
      <c r="AI196" s="170">
        <v>0</v>
      </c>
      <c r="AJ196" s="170">
        <v>0</v>
      </c>
      <c r="AK196" s="170">
        <v>0</v>
      </c>
      <c r="AL196" s="170">
        <v>0</v>
      </c>
      <c r="AM196" s="170">
        <v>0</v>
      </c>
      <c r="AN196" s="170">
        <v>0</v>
      </c>
      <c r="AO196" s="170">
        <v>0</v>
      </c>
      <c r="AP196" s="170">
        <v>629706</v>
      </c>
      <c r="AQ196" s="170">
        <v>89334.710865429704</v>
      </c>
      <c r="AR196" s="170">
        <v>129807</v>
      </c>
      <c r="AS196" s="170">
        <v>63672.182654960838</v>
      </c>
      <c r="AT196" s="172">
        <v>848847.71086542972</v>
      </c>
      <c r="AU196" s="170">
        <v>848847.71086542972</v>
      </c>
      <c r="AV196" s="170">
        <v>0</v>
      </c>
      <c r="AW196" s="170">
        <v>719040.71086542972</v>
      </c>
      <c r="AX196" s="170">
        <v>3112.7303500667954</v>
      </c>
      <c r="AY196" s="170">
        <v>3139.2570112794615</v>
      </c>
      <c r="AZ196" s="171">
        <v>-8.4499807175248409E-3</v>
      </c>
      <c r="BA196" s="171">
        <v>0</v>
      </c>
      <c r="BB196" s="170">
        <v>0</v>
      </c>
      <c r="BC196" s="172">
        <v>848847.71086542972</v>
      </c>
      <c r="BD196" s="172">
        <v>3674.6654150018603</v>
      </c>
      <c r="BE196" s="171">
        <v>-1.9710365080986558E-2</v>
      </c>
      <c r="BF196" s="170">
        <v>0</v>
      </c>
      <c r="BG196" s="170">
        <v>848847.71086542972</v>
      </c>
      <c r="BH196" s="170">
        <v>0</v>
      </c>
      <c r="BI196" s="170">
        <v>848847.71086542972</v>
      </c>
      <c r="BJ196" s="170"/>
      <c r="BK196" s="170"/>
    </row>
    <row r="197" spans="1:63" x14ac:dyDescent="0.25">
      <c r="A197" s="169">
        <v>197</v>
      </c>
      <c r="B197" s="169">
        <v>77</v>
      </c>
      <c r="C197" s="174">
        <v>140823</v>
      </c>
      <c r="D197" s="174">
        <v>9352025</v>
      </c>
      <c r="E197" s="173" t="s">
        <v>219</v>
      </c>
      <c r="F197" s="170">
        <v>839608</v>
      </c>
      <c r="G197" s="170">
        <v>0</v>
      </c>
      <c r="H197" s="170">
        <v>0</v>
      </c>
      <c r="I197" s="170">
        <v>18800.000000000051</v>
      </c>
      <c r="J197" s="170">
        <v>0</v>
      </c>
      <c r="K197" s="170">
        <v>3916.6162866449495</v>
      </c>
      <c r="L197" s="170">
        <v>493.00065146579766</v>
      </c>
      <c r="M197" s="170">
        <v>110048.70097719859</v>
      </c>
      <c r="N197" s="170">
        <v>5842.9706840391009</v>
      </c>
      <c r="O197" s="170">
        <v>7477.17654723128</v>
      </c>
      <c r="P197" s="170">
        <v>0</v>
      </c>
      <c r="Q197" s="170">
        <v>0</v>
      </c>
      <c r="R197" s="170">
        <v>0</v>
      </c>
      <c r="S197" s="170">
        <v>0</v>
      </c>
      <c r="T197" s="170">
        <v>0</v>
      </c>
      <c r="U197" s="170">
        <v>0</v>
      </c>
      <c r="V197" s="170">
        <v>0</v>
      </c>
      <c r="W197" s="170">
        <v>0</v>
      </c>
      <c r="X197" s="170">
        <v>0</v>
      </c>
      <c r="Y197" s="170">
        <v>0</v>
      </c>
      <c r="Z197" s="170">
        <v>59413.468383141735</v>
      </c>
      <c r="AA197" s="170">
        <v>0</v>
      </c>
      <c r="AB197" s="170">
        <v>0</v>
      </c>
      <c r="AC197" s="170">
        <v>0</v>
      </c>
      <c r="AD197" s="170">
        <v>114000</v>
      </c>
      <c r="AE197" s="170">
        <v>0</v>
      </c>
      <c r="AF197" s="170">
        <v>0</v>
      </c>
      <c r="AG197" s="170">
        <v>0</v>
      </c>
      <c r="AH197" s="170">
        <v>5657.46</v>
      </c>
      <c r="AI197" s="170">
        <v>0</v>
      </c>
      <c r="AJ197" s="170">
        <v>0</v>
      </c>
      <c r="AK197" s="170">
        <v>0</v>
      </c>
      <c r="AL197" s="170">
        <v>0</v>
      </c>
      <c r="AM197" s="170">
        <v>0</v>
      </c>
      <c r="AN197" s="170">
        <v>0</v>
      </c>
      <c r="AO197" s="170">
        <v>0</v>
      </c>
      <c r="AP197" s="170">
        <v>839608</v>
      </c>
      <c r="AQ197" s="170">
        <v>205991.93352972151</v>
      </c>
      <c r="AR197" s="170">
        <v>119657.46</v>
      </c>
      <c r="AS197" s="170">
        <v>142700.50095643161</v>
      </c>
      <c r="AT197" s="172">
        <v>1165257.3935297215</v>
      </c>
      <c r="AU197" s="170">
        <v>1165257.3935297213</v>
      </c>
      <c r="AV197" s="170">
        <v>0</v>
      </c>
      <c r="AW197" s="170">
        <v>1045599.9335297216</v>
      </c>
      <c r="AX197" s="170">
        <v>3394.8049789926026</v>
      </c>
      <c r="AY197" s="170">
        <v>3399.1346604095647</v>
      </c>
      <c r="AZ197" s="171">
        <v>-1.2737598975971183E-3</v>
      </c>
      <c r="BA197" s="171">
        <v>0</v>
      </c>
      <c r="BB197" s="170">
        <v>0</v>
      </c>
      <c r="BC197" s="172">
        <v>1165257.3935297215</v>
      </c>
      <c r="BD197" s="172">
        <v>3783.303225745849</v>
      </c>
      <c r="BE197" s="171">
        <v>-1.3080973329201551E-2</v>
      </c>
      <c r="BF197" s="170">
        <v>0</v>
      </c>
      <c r="BG197" s="170">
        <v>1165257.3935297215</v>
      </c>
      <c r="BH197" s="170">
        <v>0</v>
      </c>
      <c r="BI197" s="170">
        <v>1165257.3935297215</v>
      </c>
      <c r="BJ197" s="170"/>
      <c r="BK197" s="170"/>
    </row>
    <row r="198" spans="1:63" x14ac:dyDescent="0.25">
      <c r="A198" s="169">
        <v>198</v>
      </c>
      <c r="B198" s="169">
        <v>267</v>
      </c>
      <c r="C198" s="174">
        <v>140887</v>
      </c>
      <c r="D198" s="174">
        <v>9352027</v>
      </c>
      <c r="E198" s="173" t="s">
        <v>614</v>
      </c>
      <c r="F198" s="170">
        <v>1428424</v>
      </c>
      <c r="G198" s="170">
        <v>0</v>
      </c>
      <c r="H198" s="170">
        <v>0</v>
      </c>
      <c r="I198" s="170">
        <v>56400.000000000036</v>
      </c>
      <c r="J198" s="170">
        <v>0</v>
      </c>
      <c r="K198" s="170">
        <v>1205.8022988505757</v>
      </c>
      <c r="L198" s="170">
        <v>73005.848275861979</v>
      </c>
      <c r="M198" s="170">
        <v>139324.97471264395</v>
      </c>
      <c r="N198" s="170">
        <v>180066.47662835271</v>
      </c>
      <c r="O198" s="170">
        <v>14962.910344827562</v>
      </c>
      <c r="P198" s="170">
        <v>4398.437931034483</v>
      </c>
      <c r="Q198" s="170">
        <v>0</v>
      </c>
      <c r="R198" s="170">
        <v>0</v>
      </c>
      <c r="S198" s="170">
        <v>0</v>
      </c>
      <c r="T198" s="170">
        <v>0</v>
      </c>
      <c r="U198" s="170">
        <v>0</v>
      </c>
      <c r="V198" s="170">
        <v>0</v>
      </c>
      <c r="W198" s="170">
        <v>122148.64864864833</v>
      </c>
      <c r="X198" s="170">
        <v>0</v>
      </c>
      <c r="Y198" s="170">
        <v>1882.3300970873784</v>
      </c>
      <c r="Z198" s="170">
        <v>144153.42380692394</v>
      </c>
      <c r="AA198" s="170">
        <v>0</v>
      </c>
      <c r="AB198" s="170">
        <v>0</v>
      </c>
      <c r="AC198" s="170">
        <v>0</v>
      </c>
      <c r="AD198" s="170">
        <v>114000</v>
      </c>
      <c r="AE198" s="170">
        <v>0</v>
      </c>
      <c r="AF198" s="170">
        <v>0</v>
      </c>
      <c r="AG198" s="170">
        <v>0</v>
      </c>
      <c r="AH198" s="170">
        <v>3563.59</v>
      </c>
      <c r="AI198" s="170">
        <v>0</v>
      </c>
      <c r="AJ198" s="170">
        <v>0</v>
      </c>
      <c r="AK198" s="170">
        <v>0</v>
      </c>
      <c r="AL198" s="170">
        <v>0</v>
      </c>
      <c r="AM198" s="170">
        <v>0</v>
      </c>
      <c r="AN198" s="170">
        <v>0</v>
      </c>
      <c r="AO198" s="170">
        <v>0</v>
      </c>
      <c r="AP198" s="170">
        <v>1428424</v>
      </c>
      <c r="AQ198" s="170">
        <v>737548.852744231</v>
      </c>
      <c r="AR198" s="170">
        <v>117563.59</v>
      </c>
      <c r="AS198" s="170">
        <v>388833.44890270958</v>
      </c>
      <c r="AT198" s="172">
        <v>2283536.4427442309</v>
      </c>
      <c r="AU198" s="170">
        <v>2283536.4427442309</v>
      </c>
      <c r="AV198" s="170">
        <v>0</v>
      </c>
      <c r="AW198" s="170">
        <v>2165972.852744231</v>
      </c>
      <c r="AX198" s="170">
        <v>4133.5359785195251</v>
      </c>
      <c r="AY198" s="170">
        <v>4243.4757424871668</v>
      </c>
      <c r="AZ198" s="171">
        <v>-2.5907951556523885E-2</v>
      </c>
      <c r="BA198" s="171">
        <v>1.0907951556523885E-2</v>
      </c>
      <c r="BB198" s="170">
        <v>24254.716983095139</v>
      </c>
      <c r="BC198" s="172">
        <v>2307791.1597273261</v>
      </c>
      <c r="BD198" s="172">
        <v>4404.1816025330654</v>
      </c>
      <c r="BE198" s="171">
        <v>-2.0972343550564432E-2</v>
      </c>
      <c r="BF198" s="170">
        <v>0</v>
      </c>
      <c r="BG198" s="170">
        <v>2307791.1597273261</v>
      </c>
      <c r="BH198" s="170">
        <v>0</v>
      </c>
      <c r="BI198" s="170">
        <v>2307791.1597273261</v>
      </c>
      <c r="BJ198" s="170"/>
      <c r="BK198" s="170"/>
    </row>
    <row r="199" spans="1:63" x14ac:dyDescent="0.25">
      <c r="A199" s="169">
        <v>199</v>
      </c>
      <c r="B199" s="169">
        <v>423</v>
      </c>
      <c r="C199" s="174">
        <v>140998</v>
      </c>
      <c r="D199" s="174">
        <v>9352029</v>
      </c>
      <c r="E199" s="173" t="s">
        <v>385</v>
      </c>
      <c r="F199" s="170">
        <v>621528</v>
      </c>
      <c r="G199" s="170">
        <v>0</v>
      </c>
      <c r="H199" s="170">
        <v>0</v>
      </c>
      <c r="I199" s="170">
        <v>19200.000000000029</v>
      </c>
      <c r="J199" s="170">
        <v>0</v>
      </c>
      <c r="K199" s="170">
        <v>16426.275336322884</v>
      </c>
      <c r="L199" s="170">
        <v>1507.2538116591952</v>
      </c>
      <c r="M199" s="170">
        <v>32043.099551569525</v>
      </c>
      <c r="N199" s="170">
        <v>0</v>
      </c>
      <c r="O199" s="170">
        <v>0</v>
      </c>
      <c r="P199" s="170">
        <v>0</v>
      </c>
      <c r="Q199" s="170">
        <v>0</v>
      </c>
      <c r="R199" s="170">
        <v>0</v>
      </c>
      <c r="S199" s="170">
        <v>0</v>
      </c>
      <c r="T199" s="170">
        <v>0</v>
      </c>
      <c r="U199" s="170">
        <v>0</v>
      </c>
      <c r="V199" s="170">
        <v>0</v>
      </c>
      <c r="W199" s="170">
        <v>5668.5082872928124</v>
      </c>
      <c r="X199" s="170">
        <v>0</v>
      </c>
      <c r="Y199" s="170">
        <v>1779.7468354430378</v>
      </c>
      <c r="Z199" s="170">
        <v>54536.96312849164</v>
      </c>
      <c r="AA199" s="170">
        <v>0</v>
      </c>
      <c r="AB199" s="170">
        <v>0</v>
      </c>
      <c r="AC199" s="170">
        <v>0</v>
      </c>
      <c r="AD199" s="170">
        <v>114000</v>
      </c>
      <c r="AE199" s="170">
        <v>0</v>
      </c>
      <c r="AF199" s="170">
        <v>0</v>
      </c>
      <c r="AG199" s="170">
        <v>0</v>
      </c>
      <c r="AH199" s="170">
        <v>2256.94</v>
      </c>
      <c r="AI199" s="170">
        <v>0</v>
      </c>
      <c r="AJ199" s="170">
        <v>0</v>
      </c>
      <c r="AK199" s="170">
        <v>0</v>
      </c>
      <c r="AL199" s="170">
        <v>0</v>
      </c>
      <c r="AM199" s="170">
        <v>0</v>
      </c>
      <c r="AN199" s="170">
        <v>0</v>
      </c>
      <c r="AO199" s="170">
        <v>0</v>
      </c>
      <c r="AP199" s="170">
        <v>621528</v>
      </c>
      <c r="AQ199" s="170">
        <v>131161.84695077912</v>
      </c>
      <c r="AR199" s="170">
        <v>116256.94</v>
      </c>
      <c r="AS199" s="170">
        <v>99123.077478267456</v>
      </c>
      <c r="AT199" s="172">
        <v>868946.78695077915</v>
      </c>
      <c r="AU199" s="170">
        <v>868946.78695077903</v>
      </c>
      <c r="AV199" s="170">
        <v>0</v>
      </c>
      <c r="AW199" s="170">
        <v>752689.8469507792</v>
      </c>
      <c r="AX199" s="170">
        <v>3301.2712585560494</v>
      </c>
      <c r="AY199" s="170">
        <v>3420.4524596891938</v>
      </c>
      <c r="AZ199" s="171">
        <v>-3.4843694668387257E-2</v>
      </c>
      <c r="BA199" s="171">
        <v>1.9843694668387257E-2</v>
      </c>
      <c r="BB199" s="170">
        <v>15475.36644621989</v>
      </c>
      <c r="BC199" s="172">
        <v>884422.153396999</v>
      </c>
      <c r="BD199" s="172">
        <v>3879.0445324429779</v>
      </c>
      <c r="BE199" s="171">
        <v>-1.7123213333272047E-2</v>
      </c>
      <c r="BF199" s="170">
        <v>0</v>
      </c>
      <c r="BG199" s="170">
        <v>884422.153396999</v>
      </c>
      <c r="BH199" s="170">
        <v>0</v>
      </c>
      <c r="BI199" s="170">
        <v>884422.153396999</v>
      </c>
      <c r="BJ199" s="170"/>
      <c r="BK199" s="170"/>
    </row>
    <row r="200" spans="1:63" x14ac:dyDescent="0.25">
      <c r="A200" s="169">
        <v>200</v>
      </c>
      <c r="B200" s="169">
        <v>521</v>
      </c>
      <c r="C200" s="174">
        <v>142995</v>
      </c>
      <c r="D200" s="174">
        <v>9352030</v>
      </c>
      <c r="E200" s="173" t="s">
        <v>613</v>
      </c>
      <c r="F200" s="170">
        <v>392544</v>
      </c>
      <c r="G200" s="170">
        <v>0</v>
      </c>
      <c r="H200" s="170">
        <v>0</v>
      </c>
      <c r="I200" s="170">
        <v>2400.0000000000018</v>
      </c>
      <c r="J200" s="170">
        <v>0</v>
      </c>
      <c r="K200" s="170">
        <v>0</v>
      </c>
      <c r="L200" s="170">
        <v>0</v>
      </c>
      <c r="M200" s="170">
        <v>0</v>
      </c>
      <c r="N200" s="170">
        <v>0</v>
      </c>
      <c r="O200" s="170">
        <v>0</v>
      </c>
      <c r="P200" s="170">
        <v>0</v>
      </c>
      <c r="Q200" s="170">
        <v>0</v>
      </c>
      <c r="R200" s="170">
        <v>0</v>
      </c>
      <c r="S200" s="170">
        <v>0</v>
      </c>
      <c r="T200" s="170">
        <v>0</v>
      </c>
      <c r="U200" s="170">
        <v>0</v>
      </c>
      <c r="V200" s="170">
        <v>0</v>
      </c>
      <c r="W200" s="170">
        <v>0</v>
      </c>
      <c r="X200" s="170">
        <v>0</v>
      </c>
      <c r="Y200" s="170">
        <v>994.02985074626861</v>
      </c>
      <c r="Z200" s="170">
        <v>39334.064269879535</v>
      </c>
      <c r="AA200" s="170">
        <v>0</v>
      </c>
      <c r="AB200" s="170">
        <v>0</v>
      </c>
      <c r="AC200" s="170">
        <v>0</v>
      </c>
      <c r="AD200" s="170">
        <v>114000</v>
      </c>
      <c r="AE200" s="170">
        <v>3871.8291054739561</v>
      </c>
      <c r="AF200" s="170">
        <v>0</v>
      </c>
      <c r="AG200" s="170">
        <v>0</v>
      </c>
      <c r="AH200" s="170">
        <v>7345.32</v>
      </c>
      <c r="AI200" s="170">
        <v>0</v>
      </c>
      <c r="AJ200" s="170">
        <v>0</v>
      </c>
      <c r="AK200" s="170">
        <v>0</v>
      </c>
      <c r="AL200" s="170">
        <v>0</v>
      </c>
      <c r="AM200" s="170">
        <v>0</v>
      </c>
      <c r="AN200" s="170">
        <v>0</v>
      </c>
      <c r="AO200" s="170">
        <v>0</v>
      </c>
      <c r="AP200" s="170">
        <v>392544</v>
      </c>
      <c r="AQ200" s="170">
        <v>42728.094120625807</v>
      </c>
      <c r="AR200" s="170">
        <v>125217.14910547395</v>
      </c>
      <c r="AS200" s="170">
        <v>50531.86426987953</v>
      </c>
      <c r="AT200" s="172">
        <v>560489.24322609976</v>
      </c>
      <c r="AU200" s="170">
        <v>560489.24322609976</v>
      </c>
      <c r="AV200" s="170">
        <v>0</v>
      </c>
      <c r="AW200" s="170">
        <v>435272.09412062581</v>
      </c>
      <c r="AX200" s="170">
        <v>3022.7228758376791</v>
      </c>
      <c r="AY200" s="170">
        <v>3077.7234497465979</v>
      </c>
      <c r="AZ200" s="171">
        <v>-1.7870538015183665E-2</v>
      </c>
      <c r="BA200" s="171">
        <v>2.8705380151836657E-3</v>
      </c>
      <c r="BB200" s="170">
        <v>1272.1999914316548</v>
      </c>
      <c r="BC200" s="172">
        <v>561761.44321753143</v>
      </c>
      <c r="BD200" s="172">
        <v>3901.1211334550794</v>
      </c>
      <c r="BE200" s="171">
        <v>-3.2094404976519941E-2</v>
      </c>
      <c r="BF200" s="170">
        <v>0</v>
      </c>
      <c r="BG200" s="170">
        <v>561761.44321753143</v>
      </c>
      <c r="BH200" s="170">
        <v>0</v>
      </c>
      <c r="BI200" s="170">
        <v>561761.44321753143</v>
      </c>
      <c r="BJ200" s="170"/>
      <c r="BK200" s="170"/>
    </row>
    <row r="201" spans="1:63" x14ac:dyDescent="0.25">
      <c r="A201" s="169">
        <v>201</v>
      </c>
      <c r="B201" s="169">
        <v>522</v>
      </c>
      <c r="C201" s="174">
        <v>142566</v>
      </c>
      <c r="D201" s="174">
        <v>9352031</v>
      </c>
      <c r="E201" s="173" t="s">
        <v>612</v>
      </c>
      <c r="F201" s="170">
        <v>460694</v>
      </c>
      <c r="G201" s="170">
        <v>0</v>
      </c>
      <c r="H201" s="170">
        <v>0</v>
      </c>
      <c r="I201" s="170">
        <v>12799.999999999965</v>
      </c>
      <c r="J201" s="170">
        <v>0</v>
      </c>
      <c r="K201" s="170">
        <v>150.15000000000003</v>
      </c>
      <c r="L201" s="170">
        <v>0</v>
      </c>
      <c r="M201" s="170">
        <v>0</v>
      </c>
      <c r="N201" s="170">
        <v>0</v>
      </c>
      <c r="O201" s="170">
        <v>0</v>
      </c>
      <c r="P201" s="170">
        <v>0</v>
      </c>
      <c r="Q201" s="170">
        <v>0</v>
      </c>
      <c r="R201" s="170">
        <v>0</v>
      </c>
      <c r="S201" s="170">
        <v>0</v>
      </c>
      <c r="T201" s="170">
        <v>0</v>
      </c>
      <c r="U201" s="170">
        <v>0</v>
      </c>
      <c r="V201" s="170">
        <v>0</v>
      </c>
      <c r="W201" s="170">
        <v>1823.7410071942452</v>
      </c>
      <c r="X201" s="170">
        <v>0</v>
      </c>
      <c r="Y201" s="170">
        <v>0</v>
      </c>
      <c r="Z201" s="170">
        <v>34443.682111820817</v>
      </c>
      <c r="AA201" s="170">
        <v>0</v>
      </c>
      <c r="AB201" s="170">
        <v>0</v>
      </c>
      <c r="AC201" s="170">
        <v>0</v>
      </c>
      <c r="AD201" s="170">
        <v>114000</v>
      </c>
      <c r="AE201" s="170">
        <v>0</v>
      </c>
      <c r="AF201" s="170">
        <v>0</v>
      </c>
      <c r="AG201" s="170">
        <v>0</v>
      </c>
      <c r="AH201" s="170">
        <v>14010.75</v>
      </c>
      <c r="AI201" s="170">
        <v>0</v>
      </c>
      <c r="AJ201" s="170">
        <v>0</v>
      </c>
      <c r="AK201" s="170">
        <v>0</v>
      </c>
      <c r="AL201" s="170">
        <v>0</v>
      </c>
      <c r="AM201" s="170">
        <v>0</v>
      </c>
      <c r="AN201" s="170">
        <v>0</v>
      </c>
      <c r="AO201" s="170">
        <v>0</v>
      </c>
      <c r="AP201" s="170">
        <v>460694</v>
      </c>
      <c r="AQ201" s="170">
        <v>49217.573119015025</v>
      </c>
      <c r="AR201" s="170">
        <v>128010.75</v>
      </c>
      <c r="AS201" s="170">
        <v>50916.557111820803</v>
      </c>
      <c r="AT201" s="172">
        <v>637922.32311901497</v>
      </c>
      <c r="AU201" s="170">
        <v>637922.32311901508</v>
      </c>
      <c r="AV201" s="170">
        <v>0</v>
      </c>
      <c r="AW201" s="170">
        <v>509911.57311901497</v>
      </c>
      <c r="AX201" s="170">
        <v>3017.2282433077808</v>
      </c>
      <c r="AY201" s="170">
        <v>3001.448561805948</v>
      </c>
      <c r="AZ201" s="171">
        <v>5.2573552992486649E-3</v>
      </c>
      <c r="BA201" s="171">
        <v>0</v>
      </c>
      <c r="BB201" s="170">
        <v>0</v>
      </c>
      <c r="BC201" s="172">
        <v>637922.32311901497</v>
      </c>
      <c r="BD201" s="172">
        <v>3774.6883024793783</v>
      </c>
      <c r="BE201" s="171">
        <v>-4.4614072122710624E-3</v>
      </c>
      <c r="BF201" s="170">
        <v>0</v>
      </c>
      <c r="BG201" s="170">
        <v>637922.32311901497</v>
      </c>
      <c r="BH201" s="170">
        <v>0</v>
      </c>
      <c r="BI201" s="170">
        <v>637922.32311901497</v>
      </c>
      <c r="BJ201" s="170"/>
      <c r="BK201" s="170"/>
    </row>
    <row r="202" spans="1:63" x14ac:dyDescent="0.25">
      <c r="A202" s="169">
        <v>202</v>
      </c>
      <c r="B202" s="169">
        <v>454</v>
      </c>
      <c r="C202" s="174">
        <v>138161</v>
      </c>
      <c r="D202" s="174">
        <v>9352036</v>
      </c>
      <c r="E202" s="173" t="s">
        <v>611</v>
      </c>
      <c r="F202" s="170">
        <v>1128564</v>
      </c>
      <c r="G202" s="170">
        <v>0</v>
      </c>
      <c r="H202" s="170">
        <v>0</v>
      </c>
      <c r="I202" s="170">
        <v>24399.999999999982</v>
      </c>
      <c r="J202" s="170">
        <v>0</v>
      </c>
      <c r="K202" s="170">
        <v>17158.545762711889</v>
      </c>
      <c r="L202" s="170">
        <v>34973.877966101682</v>
      </c>
      <c r="M202" s="170">
        <v>0</v>
      </c>
      <c r="N202" s="170">
        <v>0</v>
      </c>
      <c r="O202" s="170">
        <v>0</v>
      </c>
      <c r="P202" s="170">
        <v>0</v>
      </c>
      <c r="Q202" s="170">
        <v>0</v>
      </c>
      <c r="R202" s="170">
        <v>0</v>
      </c>
      <c r="S202" s="170">
        <v>0</v>
      </c>
      <c r="T202" s="170">
        <v>0</v>
      </c>
      <c r="U202" s="170">
        <v>0</v>
      </c>
      <c r="V202" s="170">
        <v>0</v>
      </c>
      <c r="W202" s="170">
        <v>12279.661016949134</v>
      </c>
      <c r="X202" s="170">
        <v>0</v>
      </c>
      <c r="Y202" s="170">
        <v>0</v>
      </c>
      <c r="Z202" s="170">
        <v>95025.393347639591</v>
      </c>
      <c r="AA202" s="170">
        <v>0</v>
      </c>
      <c r="AB202" s="170">
        <v>0</v>
      </c>
      <c r="AC202" s="170">
        <v>0</v>
      </c>
      <c r="AD202" s="170">
        <v>114000</v>
      </c>
      <c r="AE202" s="170">
        <v>0</v>
      </c>
      <c r="AF202" s="170">
        <v>0</v>
      </c>
      <c r="AG202" s="170">
        <v>0</v>
      </c>
      <c r="AH202" s="170">
        <v>7364.75</v>
      </c>
      <c r="AI202" s="170">
        <v>0</v>
      </c>
      <c r="AJ202" s="170">
        <v>0</v>
      </c>
      <c r="AK202" s="170">
        <v>0</v>
      </c>
      <c r="AL202" s="170">
        <v>0</v>
      </c>
      <c r="AM202" s="170">
        <v>0</v>
      </c>
      <c r="AN202" s="170">
        <v>0</v>
      </c>
      <c r="AO202" s="170">
        <v>0</v>
      </c>
      <c r="AP202" s="170">
        <v>1128564</v>
      </c>
      <c r="AQ202" s="170">
        <v>183837.47809340229</v>
      </c>
      <c r="AR202" s="170">
        <v>121364.75</v>
      </c>
      <c r="AS202" s="170">
        <v>143289.40521204635</v>
      </c>
      <c r="AT202" s="172">
        <v>1433766.2280934022</v>
      </c>
      <c r="AU202" s="170">
        <v>1433766.2280934025</v>
      </c>
      <c r="AV202" s="170">
        <v>0</v>
      </c>
      <c r="AW202" s="170">
        <v>1312401.4780934022</v>
      </c>
      <c r="AX202" s="170">
        <v>3170.0518794526624</v>
      </c>
      <c r="AY202" s="170">
        <v>3204.0570427477564</v>
      </c>
      <c r="AZ202" s="171">
        <v>-1.0613157893697059E-2</v>
      </c>
      <c r="BA202" s="171">
        <v>0</v>
      </c>
      <c r="BB202" s="170">
        <v>0</v>
      </c>
      <c r="BC202" s="172">
        <v>1433766.2280934022</v>
      </c>
      <c r="BD202" s="172">
        <v>3463.2034495009716</v>
      </c>
      <c r="BE202" s="171">
        <v>-1.4716409037722755E-2</v>
      </c>
      <c r="BF202" s="170">
        <v>0</v>
      </c>
      <c r="BG202" s="170">
        <v>1433766.2280934022</v>
      </c>
      <c r="BH202" s="170">
        <v>0</v>
      </c>
      <c r="BI202" s="170">
        <v>1433766.2280934022</v>
      </c>
      <c r="BJ202" s="170"/>
      <c r="BK202" s="170"/>
    </row>
    <row r="203" spans="1:63" x14ac:dyDescent="0.25">
      <c r="A203" s="169">
        <v>203</v>
      </c>
      <c r="B203" s="169">
        <v>450</v>
      </c>
      <c r="C203" s="174">
        <v>141546</v>
      </c>
      <c r="D203" s="174">
        <v>9352040</v>
      </c>
      <c r="E203" s="173" t="s">
        <v>610</v>
      </c>
      <c r="F203" s="170">
        <v>1071318</v>
      </c>
      <c r="G203" s="170">
        <v>0</v>
      </c>
      <c r="H203" s="170">
        <v>0</v>
      </c>
      <c r="I203" s="170">
        <v>17600.000000000062</v>
      </c>
      <c r="J203" s="170">
        <v>0</v>
      </c>
      <c r="K203" s="170">
        <v>11861.850000000024</v>
      </c>
      <c r="L203" s="170">
        <v>39311.999999999978</v>
      </c>
      <c r="M203" s="170">
        <v>0</v>
      </c>
      <c r="N203" s="170">
        <v>0</v>
      </c>
      <c r="O203" s="170">
        <v>0</v>
      </c>
      <c r="P203" s="170">
        <v>0</v>
      </c>
      <c r="Q203" s="170">
        <v>0</v>
      </c>
      <c r="R203" s="170">
        <v>0</v>
      </c>
      <c r="S203" s="170">
        <v>0</v>
      </c>
      <c r="T203" s="170">
        <v>0</v>
      </c>
      <c r="U203" s="170">
        <v>0</v>
      </c>
      <c r="V203" s="170">
        <v>0</v>
      </c>
      <c r="W203" s="170">
        <v>14162.162162162149</v>
      </c>
      <c r="X203" s="170">
        <v>0</v>
      </c>
      <c r="Y203" s="170">
        <v>1864.2307692307693</v>
      </c>
      <c r="Z203" s="170">
        <v>90844.099613899627</v>
      </c>
      <c r="AA203" s="170">
        <v>0</v>
      </c>
      <c r="AB203" s="170">
        <v>0</v>
      </c>
      <c r="AC203" s="170">
        <v>0</v>
      </c>
      <c r="AD203" s="170">
        <v>114000</v>
      </c>
      <c r="AE203" s="170">
        <v>0</v>
      </c>
      <c r="AF203" s="170">
        <v>0</v>
      </c>
      <c r="AG203" s="170">
        <v>0</v>
      </c>
      <c r="AH203" s="170">
        <v>5321.62</v>
      </c>
      <c r="AI203" s="170">
        <v>0</v>
      </c>
      <c r="AJ203" s="170">
        <v>0</v>
      </c>
      <c r="AK203" s="170">
        <v>0</v>
      </c>
      <c r="AL203" s="170">
        <v>0</v>
      </c>
      <c r="AM203" s="170">
        <v>0</v>
      </c>
      <c r="AN203" s="170">
        <v>0</v>
      </c>
      <c r="AO203" s="170">
        <v>0</v>
      </c>
      <c r="AP203" s="170">
        <v>1071318</v>
      </c>
      <c r="AQ203" s="170">
        <v>175644.3425452926</v>
      </c>
      <c r="AR203" s="170">
        <v>119321.62</v>
      </c>
      <c r="AS203" s="170">
        <v>135228.82461389966</v>
      </c>
      <c r="AT203" s="172">
        <v>1366283.9625452925</v>
      </c>
      <c r="AU203" s="170">
        <v>1366283.9625452927</v>
      </c>
      <c r="AV203" s="170">
        <v>0</v>
      </c>
      <c r="AW203" s="170">
        <v>1246962.3425452923</v>
      </c>
      <c r="AX203" s="170">
        <v>3172.9321693264437</v>
      </c>
      <c r="AY203" s="170">
        <v>3211.2570337366892</v>
      </c>
      <c r="AZ203" s="171">
        <v>-1.1934536540555219E-2</v>
      </c>
      <c r="BA203" s="171">
        <v>0</v>
      </c>
      <c r="BB203" s="170">
        <v>0</v>
      </c>
      <c r="BC203" s="172">
        <v>1366283.9625452925</v>
      </c>
      <c r="BD203" s="172">
        <v>3476.5495230160113</v>
      </c>
      <c r="BE203" s="171">
        <v>-1.6037964683235595E-2</v>
      </c>
      <c r="BF203" s="170">
        <v>0</v>
      </c>
      <c r="BG203" s="170">
        <v>1366283.9625452925</v>
      </c>
      <c r="BH203" s="170">
        <v>0</v>
      </c>
      <c r="BI203" s="170">
        <v>1366283.9625452925</v>
      </c>
      <c r="BJ203" s="170"/>
      <c r="BK203" s="170"/>
    </row>
    <row r="204" spans="1:63" x14ac:dyDescent="0.25">
      <c r="A204" s="169">
        <v>204</v>
      </c>
      <c r="B204" s="169">
        <v>52</v>
      </c>
      <c r="C204" s="174">
        <v>141172</v>
      </c>
      <c r="D204" s="174">
        <v>9352043</v>
      </c>
      <c r="E204" s="173" t="s">
        <v>609</v>
      </c>
      <c r="F204" s="170">
        <v>575186</v>
      </c>
      <c r="G204" s="170">
        <v>0</v>
      </c>
      <c r="H204" s="170">
        <v>0</v>
      </c>
      <c r="I204" s="170">
        <v>28400.000000000029</v>
      </c>
      <c r="J204" s="170">
        <v>0</v>
      </c>
      <c r="K204" s="170">
        <v>459.15434782608679</v>
      </c>
      <c r="L204" s="170">
        <v>31055.530434782573</v>
      </c>
      <c r="M204" s="170">
        <v>87851.531884057869</v>
      </c>
      <c r="N204" s="170">
        <v>0</v>
      </c>
      <c r="O204" s="170">
        <v>0</v>
      </c>
      <c r="P204" s="170">
        <v>0</v>
      </c>
      <c r="Q204" s="170">
        <v>0</v>
      </c>
      <c r="R204" s="170">
        <v>0</v>
      </c>
      <c r="S204" s="170">
        <v>0</v>
      </c>
      <c r="T204" s="170">
        <v>0</v>
      </c>
      <c r="U204" s="170">
        <v>0</v>
      </c>
      <c r="V204" s="170">
        <v>0</v>
      </c>
      <c r="W204" s="170">
        <v>1829.4797687861276</v>
      </c>
      <c r="X204" s="170">
        <v>0</v>
      </c>
      <c r="Y204" s="170">
        <v>920.63679245283015</v>
      </c>
      <c r="Z204" s="170">
        <v>60222.236692860904</v>
      </c>
      <c r="AA204" s="170">
        <v>0</v>
      </c>
      <c r="AB204" s="170">
        <v>0</v>
      </c>
      <c r="AC204" s="170">
        <v>0</v>
      </c>
      <c r="AD204" s="170">
        <v>114000</v>
      </c>
      <c r="AE204" s="170">
        <v>0</v>
      </c>
      <c r="AF204" s="170">
        <v>0</v>
      </c>
      <c r="AG204" s="170">
        <v>0</v>
      </c>
      <c r="AH204" s="170">
        <v>3729.89</v>
      </c>
      <c r="AI204" s="170">
        <v>0</v>
      </c>
      <c r="AJ204" s="170">
        <v>0</v>
      </c>
      <c r="AK204" s="170">
        <v>0</v>
      </c>
      <c r="AL204" s="170">
        <v>0</v>
      </c>
      <c r="AM204" s="170">
        <v>0</v>
      </c>
      <c r="AN204" s="170">
        <v>0</v>
      </c>
      <c r="AO204" s="170">
        <v>0</v>
      </c>
      <c r="AP204" s="170">
        <v>575186</v>
      </c>
      <c r="AQ204" s="170">
        <v>210738.5699207664</v>
      </c>
      <c r="AR204" s="170">
        <v>117729.89</v>
      </c>
      <c r="AS204" s="170">
        <v>144103.14502619416</v>
      </c>
      <c r="AT204" s="172">
        <v>903654.45992076641</v>
      </c>
      <c r="AU204" s="170">
        <v>903654.45992076653</v>
      </c>
      <c r="AV204" s="170">
        <v>0</v>
      </c>
      <c r="AW204" s="170">
        <v>785924.5699207664</v>
      </c>
      <c r="AX204" s="170">
        <v>3724.7609948851486</v>
      </c>
      <c r="AY204" s="170">
        <v>3436.7721013802584</v>
      </c>
      <c r="AZ204" s="171">
        <v>8.3796331269457666E-2</v>
      </c>
      <c r="BA204" s="171">
        <v>-7.8286331269457665E-2</v>
      </c>
      <c r="BB204" s="170">
        <v>-56770.030916746146</v>
      </c>
      <c r="BC204" s="172">
        <v>846884.42900402029</v>
      </c>
      <c r="BD204" s="172">
        <v>4013.6702796399068</v>
      </c>
      <c r="BE204" s="171">
        <v>1.9534763953541479E-3</v>
      </c>
      <c r="BF204" s="170">
        <v>0</v>
      </c>
      <c r="BG204" s="170">
        <v>846884.42900402029</v>
      </c>
      <c r="BH204" s="170">
        <v>0</v>
      </c>
      <c r="BI204" s="170">
        <v>846884.42900402029</v>
      </c>
      <c r="BJ204" s="170"/>
      <c r="BK204" s="170"/>
    </row>
    <row r="205" spans="1:63" x14ac:dyDescent="0.25">
      <c r="A205" s="169">
        <v>205</v>
      </c>
      <c r="B205" s="169">
        <v>447</v>
      </c>
      <c r="C205" s="174">
        <v>141371</v>
      </c>
      <c r="D205" s="174">
        <v>9352047</v>
      </c>
      <c r="E205" s="173" t="s">
        <v>608</v>
      </c>
      <c r="F205" s="170">
        <v>651514</v>
      </c>
      <c r="G205" s="170">
        <v>0</v>
      </c>
      <c r="H205" s="170">
        <v>0</v>
      </c>
      <c r="I205" s="170">
        <v>6400.0000000000027</v>
      </c>
      <c r="J205" s="170">
        <v>0</v>
      </c>
      <c r="K205" s="170">
        <v>2402.400000000001</v>
      </c>
      <c r="L205" s="170">
        <v>491.39999999999975</v>
      </c>
      <c r="M205" s="170">
        <v>0</v>
      </c>
      <c r="N205" s="170">
        <v>0</v>
      </c>
      <c r="O205" s="170">
        <v>0</v>
      </c>
      <c r="P205" s="170">
        <v>0</v>
      </c>
      <c r="Q205" s="170">
        <v>0</v>
      </c>
      <c r="R205" s="170">
        <v>0</v>
      </c>
      <c r="S205" s="170">
        <v>0</v>
      </c>
      <c r="T205" s="170">
        <v>0</v>
      </c>
      <c r="U205" s="170">
        <v>0</v>
      </c>
      <c r="V205" s="170">
        <v>0</v>
      </c>
      <c r="W205" s="170">
        <v>5459.3908629441676</v>
      </c>
      <c r="X205" s="170">
        <v>0</v>
      </c>
      <c r="Y205" s="170">
        <v>1827.0661157024795</v>
      </c>
      <c r="Z205" s="170">
        <v>49734.919628993768</v>
      </c>
      <c r="AA205" s="170">
        <v>0</v>
      </c>
      <c r="AB205" s="170">
        <v>0</v>
      </c>
      <c r="AC205" s="170">
        <v>0</v>
      </c>
      <c r="AD205" s="170">
        <v>114000</v>
      </c>
      <c r="AE205" s="170">
        <v>0</v>
      </c>
      <c r="AF205" s="170">
        <v>0</v>
      </c>
      <c r="AG205" s="170">
        <v>0</v>
      </c>
      <c r="AH205" s="170">
        <v>3706.13</v>
      </c>
      <c r="AI205" s="170">
        <v>0</v>
      </c>
      <c r="AJ205" s="170">
        <v>0</v>
      </c>
      <c r="AK205" s="170">
        <v>0</v>
      </c>
      <c r="AL205" s="170">
        <v>0</v>
      </c>
      <c r="AM205" s="170">
        <v>0</v>
      </c>
      <c r="AN205" s="170">
        <v>0</v>
      </c>
      <c r="AO205" s="170">
        <v>0</v>
      </c>
      <c r="AP205" s="170">
        <v>651514</v>
      </c>
      <c r="AQ205" s="170">
        <v>66315.176607640416</v>
      </c>
      <c r="AR205" s="170">
        <v>117706.13</v>
      </c>
      <c r="AS205" s="170">
        <v>64379.619628993765</v>
      </c>
      <c r="AT205" s="172">
        <v>835535.30660764046</v>
      </c>
      <c r="AU205" s="170">
        <v>835535.30660764046</v>
      </c>
      <c r="AV205" s="170">
        <v>0</v>
      </c>
      <c r="AW205" s="170">
        <v>717829.17660764046</v>
      </c>
      <c r="AX205" s="170">
        <v>3003.4693581909642</v>
      </c>
      <c r="AY205" s="170">
        <v>3031.204660696184</v>
      </c>
      <c r="AZ205" s="171">
        <v>-9.1499273753590012E-3</v>
      </c>
      <c r="BA205" s="171">
        <v>0</v>
      </c>
      <c r="BB205" s="170">
        <v>0</v>
      </c>
      <c r="BC205" s="172">
        <v>835535.30660764046</v>
      </c>
      <c r="BD205" s="172">
        <v>3495.9636259733911</v>
      </c>
      <c r="BE205" s="171">
        <v>-1.0282792245605465E-2</v>
      </c>
      <c r="BF205" s="170">
        <v>0</v>
      </c>
      <c r="BG205" s="170">
        <v>835535.30660764046</v>
      </c>
      <c r="BH205" s="170">
        <v>0</v>
      </c>
      <c r="BI205" s="170">
        <v>835535.30660764046</v>
      </c>
      <c r="BJ205" s="170"/>
      <c r="BK205" s="170"/>
    </row>
    <row r="206" spans="1:63" x14ac:dyDescent="0.25">
      <c r="A206" s="169">
        <v>206</v>
      </c>
      <c r="B206" s="169">
        <v>251</v>
      </c>
      <c r="C206" s="174">
        <v>141372</v>
      </c>
      <c r="D206" s="174">
        <v>9352048</v>
      </c>
      <c r="E206" s="173" t="s">
        <v>295</v>
      </c>
      <c r="F206" s="170">
        <v>659692</v>
      </c>
      <c r="G206" s="170">
        <v>0</v>
      </c>
      <c r="H206" s="170">
        <v>0</v>
      </c>
      <c r="I206" s="170">
        <v>15365.079365079389</v>
      </c>
      <c r="J206" s="170">
        <v>0</v>
      </c>
      <c r="K206" s="170">
        <v>865.14999999999975</v>
      </c>
      <c r="L206" s="170">
        <v>1415.6999999999996</v>
      </c>
      <c r="M206" s="170">
        <v>31171.616666666643</v>
      </c>
      <c r="N206" s="170">
        <v>91723.377777777656</v>
      </c>
      <c r="O206" s="170">
        <v>1192.8583333333338</v>
      </c>
      <c r="P206" s="170">
        <v>0</v>
      </c>
      <c r="Q206" s="170">
        <v>0</v>
      </c>
      <c r="R206" s="170">
        <v>0</v>
      </c>
      <c r="S206" s="170">
        <v>0</v>
      </c>
      <c r="T206" s="170">
        <v>0</v>
      </c>
      <c r="U206" s="170">
        <v>0</v>
      </c>
      <c r="V206" s="170">
        <v>0</v>
      </c>
      <c r="W206" s="170">
        <v>18496.81528662422</v>
      </c>
      <c r="X206" s="170">
        <v>0</v>
      </c>
      <c r="Y206" s="170">
        <v>0</v>
      </c>
      <c r="Z206" s="170">
        <v>35413.077707006414</v>
      </c>
      <c r="AA206" s="170">
        <v>0</v>
      </c>
      <c r="AB206" s="170">
        <v>0</v>
      </c>
      <c r="AC206" s="170">
        <v>0</v>
      </c>
      <c r="AD206" s="170">
        <v>114000</v>
      </c>
      <c r="AE206" s="170">
        <v>0</v>
      </c>
      <c r="AF206" s="170">
        <v>0</v>
      </c>
      <c r="AG206" s="170">
        <v>0</v>
      </c>
      <c r="AH206" s="170">
        <v>2066.88</v>
      </c>
      <c r="AI206" s="170">
        <v>0</v>
      </c>
      <c r="AJ206" s="170">
        <v>0</v>
      </c>
      <c r="AK206" s="170">
        <v>0</v>
      </c>
      <c r="AL206" s="170">
        <v>0</v>
      </c>
      <c r="AM206" s="170">
        <v>0</v>
      </c>
      <c r="AN206" s="170">
        <v>0</v>
      </c>
      <c r="AO206" s="170">
        <v>0</v>
      </c>
      <c r="AP206" s="170">
        <v>659692</v>
      </c>
      <c r="AQ206" s="170">
        <v>195643.67513648767</v>
      </c>
      <c r="AR206" s="170">
        <v>116066.88</v>
      </c>
      <c r="AS206" s="170">
        <v>116277.76877843494</v>
      </c>
      <c r="AT206" s="172">
        <v>971402.5551364877</v>
      </c>
      <c r="AU206" s="170">
        <v>971402.55513648759</v>
      </c>
      <c r="AV206" s="170">
        <v>0</v>
      </c>
      <c r="AW206" s="170">
        <v>855335.6751364877</v>
      </c>
      <c r="AX206" s="170">
        <v>3534.4449385805278</v>
      </c>
      <c r="AY206" s="170">
        <v>3503.5558316849615</v>
      </c>
      <c r="AZ206" s="171">
        <v>8.8165019710020904E-3</v>
      </c>
      <c r="BA206" s="171">
        <v>-3.3065019710020902E-3</v>
      </c>
      <c r="BB206" s="170">
        <v>-2803.4524516416905</v>
      </c>
      <c r="BC206" s="172">
        <v>968599.10268484603</v>
      </c>
      <c r="BD206" s="172">
        <v>4002.4756309291161</v>
      </c>
      <c r="BE206" s="171">
        <v>-1.3524242033194911E-2</v>
      </c>
      <c r="BF206" s="170">
        <v>0</v>
      </c>
      <c r="BG206" s="170">
        <v>968599.10268484603</v>
      </c>
      <c r="BH206" s="170">
        <v>0</v>
      </c>
      <c r="BI206" s="170">
        <v>968599.10268484603</v>
      </c>
      <c r="BJ206" s="170"/>
      <c r="BK206" s="170"/>
    </row>
    <row r="207" spans="1:63" x14ac:dyDescent="0.25">
      <c r="A207" s="169">
        <v>207</v>
      </c>
      <c r="B207" s="169">
        <v>252</v>
      </c>
      <c r="C207" s="174">
        <v>141373</v>
      </c>
      <c r="D207" s="174">
        <v>9352050</v>
      </c>
      <c r="E207" s="173" t="s">
        <v>607</v>
      </c>
      <c r="F207" s="170">
        <v>744198</v>
      </c>
      <c r="G207" s="170">
        <v>0</v>
      </c>
      <c r="H207" s="170">
        <v>0</v>
      </c>
      <c r="I207" s="170">
        <v>26088.737201365238</v>
      </c>
      <c r="J207" s="170">
        <v>0</v>
      </c>
      <c r="K207" s="170">
        <v>279.80170648464161</v>
      </c>
      <c r="L207" s="170">
        <v>3205.0013651877198</v>
      </c>
      <c r="M207" s="170">
        <v>34415.609897610964</v>
      </c>
      <c r="N207" s="170">
        <v>135661.43344709885</v>
      </c>
      <c r="O207" s="170">
        <v>0</v>
      </c>
      <c r="P207" s="170">
        <v>0</v>
      </c>
      <c r="Q207" s="170">
        <v>0</v>
      </c>
      <c r="R207" s="170">
        <v>0</v>
      </c>
      <c r="S207" s="170">
        <v>0</v>
      </c>
      <c r="T207" s="170">
        <v>0</v>
      </c>
      <c r="U207" s="170">
        <v>0</v>
      </c>
      <c r="V207" s="170">
        <v>0</v>
      </c>
      <c r="W207" s="170">
        <v>4207.1917808219068</v>
      </c>
      <c r="X207" s="170">
        <v>0</v>
      </c>
      <c r="Y207" s="170">
        <v>1784.6289752650175</v>
      </c>
      <c r="Z207" s="170">
        <v>75000.001610087784</v>
      </c>
      <c r="AA207" s="170">
        <v>0</v>
      </c>
      <c r="AB207" s="170">
        <v>0</v>
      </c>
      <c r="AC207" s="170">
        <v>0</v>
      </c>
      <c r="AD207" s="170">
        <v>114000</v>
      </c>
      <c r="AE207" s="170">
        <v>0</v>
      </c>
      <c r="AF207" s="170">
        <v>0</v>
      </c>
      <c r="AG207" s="170">
        <v>0</v>
      </c>
      <c r="AH207" s="170">
        <v>2969.66</v>
      </c>
      <c r="AI207" s="170">
        <v>0</v>
      </c>
      <c r="AJ207" s="170">
        <v>0</v>
      </c>
      <c r="AK207" s="170">
        <v>0</v>
      </c>
      <c r="AL207" s="170">
        <v>0</v>
      </c>
      <c r="AM207" s="170">
        <v>0</v>
      </c>
      <c r="AN207" s="170">
        <v>0</v>
      </c>
      <c r="AO207" s="170">
        <v>0</v>
      </c>
      <c r="AP207" s="170">
        <v>744198</v>
      </c>
      <c r="AQ207" s="170">
        <v>280642.40598392213</v>
      </c>
      <c r="AR207" s="170">
        <v>116969.66</v>
      </c>
      <c r="AS207" s="170">
        <v>184823.09341896148</v>
      </c>
      <c r="AT207" s="172">
        <v>1141810.065983922</v>
      </c>
      <c r="AU207" s="170">
        <v>1141810.0659839222</v>
      </c>
      <c r="AV207" s="170">
        <v>0</v>
      </c>
      <c r="AW207" s="170">
        <v>1024840.405983922</v>
      </c>
      <c r="AX207" s="170">
        <v>3753.9941611132672</v>
      </c>
      <c r="AY207" s="170">
        <v>3702.2865464655138</v>
      </c>
      <c r="AZ207" s="171">
        <v>1.3966399952785249E-2</v>
      </c>
      <c r="BA207" s="171">
        <v>-8.4563999527852499E-3</v>
      </c>
      <c r="BB207" s="170">
        <v>-8547.0883070468626</v>
      </c>
      <c r="BC207" s="172">
        <v>1133262.9776768752</v>
      </c>
      <c r="BD207" s="172">
        <v>4151.1464383768325</v>
      </c>
      <c r="BE207" s="171">
        <v>-3.4226391715690418E-3</v>
      </c>
      <c r="BF207" s="170">
        <v>0</v>
      </c>
      <c r="BG207" s="170">
        <v>1133262.9776768752</v>
      </c>
      <c r="BH207" s="170">
        <v>0</v>
      </c>
      <c r="BI207" s="170">
        <v>1133262.9776768752</v>
      </c>
      <c r="BJ207" s="170"/>
      <c r="BK207" s="170"/>
    </row>
    <row r="208" spans="1:63" x14ac:dyDescent="0.25">
      <c r="A208" s="169">
        <v>208</v>
      </c>
      <c r="B208" s="169">
        <v>440</v>
      </c>
      <c r="C208" s="174">
        <v>141406</v>
      </c>
      <c r="D208" s="174">
        <v>9352051</v>
      </c>
      <c r="E208" s="173" t="s">
        <v>606</v>
      </c>
      <c r="F208" s="170">
        <v>528844</v>
      </c>
      <c r="G208" s="170">
        <v>0</v>
      </c>
      <c r="H208" s="170">
        <v>0</v>
      </c>
      <c r="I208" s="170">
        <v>10800.000000000016</v>
      </c>
      <c r="J208" s="170">
        <v>0</v>
      </c>
      <c r="K208" s="170">
        <v>13663.650000000011</v>
      </c>
      <c r="L208" s="170">
        <v>982.80000000000359</v>
      </c>
      <c r="M208" s="170">
        <v>0</v>
      </c>
      <c r="N208" s="170">
        <v>0</v>
      </c>
      <c r="O208" s="170">
        <v>0</v>
      </c>
      <c r="P208" s="170">
        <v>0</v>
      </c>
      <c r="Q208" s="170">
        <v>0</v>
      </c>
      <c r="R208" s="170">
        <v>0</v>
      </c>
      <c r="S208" s="170">
        <v>0</v>
      </c>
      <c r="T208" s="170">
        <v>0</v>
      </c>
      <c r="U208" s="170">
        <v>0</v>
      </c>
      <c r="V208" s="170">
        <v>0</v>
      </c>
      <c r="W208" s="170">
        <v>1774.39024390244</v>
      </c>
      <c r="X208" s="170">
        <v>0</v>
      </c>
      <c r="Y208" s="170">
        <v>1157.741935483871</v>
      </c>
      <c r="Z208" s="170">
        <v>33322.492464872608</v>
      </c>
      <c r="AA208" s="170">
        <v>0</v>
      </c>
      <c r="AB208" s="170">
        <v>0</v>
      </c>
      <c r="AC208" s="170">
        <v>0</v>
      </c>
      <c r="AD208" s="170">
        <v>114000</v>
      </c>
      <c r="AE208" s="170">
        <v>0</v>
      </c>
      <c r="AF208" s="170">
        <v>0</v>
      </c>
      <c r="AG208" s="170">
        <v>0</v>
      </c>
      <c r="AH208" s="170">
        <v>2328.21</v>
      </c>
      <c r="AI208" s="170">
        <v>0</v>
      </c>
      <c r="AJ208" s="170">
        <v>0</v>
      </c>
      <c r="AK208" s="170">
        <v>0</v>
      </c>
      <c r="AL208" s="170">
        <v>0</v>
      </c>
      <c r="AM208" s="170">
        <v>0</v>
      </c>
      <c r="AN208" s="170">
        <v>0</v>
      </c>
      <c r="AO208" s="170">
        <v>0</v>
      </c>
      <c r="AP208" s="170">
        <v>528844</v>
      </c>
      <c r="AQ208" s="170">
        <v>61701.074644258944</v>
      </c>
      <c r="AR208" s="170">
        <v>116328.21</v>
      </c>
      <c r="AS208" s="170">
        <v>56043.517464872624</v>
      </c>
      <c r="AT208" s="172">
        <v>706873.28464425891</v>
      </c>
      <c r="AU208" s="170">
        <v>706873.28464425902</v>
      </c>
      <c r="AV208" s="170">
        <v>0</v>
      </c>
      <c r="AW208" s="170">
        <v>590545.07464425894</v>
      </c>
      <c r="AX208" s="170">
        <v>3044.0467765167987</v>
      </c>
      <c r="AY208" s="170">
        <v>3112.5905789816961</v>
      </c>
      <c r="AZ208" s="171">
        <v>-2.2021464347977946E-2</v>
      </c>
      <c r="BA208" s="171">
        <v>7.0214643479779466E-3</v>
      </c>
      <c r="BB208" s="170">
        <v>4239.8590933533706</v>
      </c>
      <c r="BC208" s="172">
        <v>711113.14373761229</v>
      </c>
      <c r="BD208" s="172">
        <v>3665.5316687505788</v>
      </c>
      <c r="BE208" s="171">
        <v>-6.1382913841046105E-2</v>
      </c>
      <c r="BF208" s="170">
        <v>0</v>
      </c>
      <c r="BG208" s="170">
        <v>711113.14373761229</v>
      </c>
      <c r="BH208" s="170">
        <v>0</v>
      </c>
      <c r="BI208" s="170">
        <v>711113.14373761229</v>
      </c>
      <c r="BJ208" s="170"/>
      <c r="BK208" s="170"/>
    </row>
    <row r="209" spans="1:63" x14ac:dyDescent="0.25">
      <c r="A209" s="169">
        <v>209</v>
      </c>
      <c r="B209" s="169">
        <v>92</v>
      </c>
      <c r="C209" s="174">
        <v>141702</v>
      </c>
      <c r="D209" s="174">
        <v>9352052</v>
      </c>
      <c r="E209" s="173" t="s">
        <v>233</v>
      </c>
      <c r="F209" s="170">
        <v>485228</v>
      </c>
      <c r="G209" s="170">
        <v>0</v>
      </c>
      <c r="H209" s="170">
        <v>0</v>
      </c>
      <c r="I209" s="170">
        <v>11600.000000000018</v>
      </c>
      <c r="J209" s="170">
        <v>0</v>
      </c>
      <c r="K209" s="170">
        <v>301.99661016949187</v>
      </c>
      <c r="L209" s="170">
        <v>0</v>
      </c>
      <c r="M209" s="170">
        <v>3376.8711864406814</v>
      </c>
      <c r="N209" s="170">
        <v>0</v>
      </c>
      <c r="O209" s="170">
        <v>0</v>
      </c>
      <c r="P209" s="170">
        <v>1468.8016949152534</v>
      </c>
      <c r="Q209" s="170">
        <v>0</v>
      </c>
      <c r="R209" s="170">
        <v>0</v>
      </c>
      <c r="S209" s="170">
        <v>0</v>
      </c>
      <c r="T209" s="170">
        <v>0</v>
      </c>
      <c r="U209" s="170">
        <v>0</v>
      </c>
      <c r="V209" s="170">
        <v>0</v>
      </c>
      <c r="W209" s="170">
        <v>1791.9463087248309</v>
      </c>
      <c r="X209" s="170">
        <v>0</v>
      </c>
      <c r="Y209" s="170">
        <v>0</v>
      </c>
      <c r="Z209" s="170">
        <v>23325.400522324708</v>
      </c>
      <c r="AA209" s="170">
        <v>0</v>
      </c>
      <c r="AB209" s="170">
        <v>0</v>
      </c>
      <c r="AC209" s="170">
        <v>0</v>
      </c>
      <c r="AD209" s="170">
        <v>114000</v>
      </c>
      <c r="AE209" s="170">
        <v>0</v>
      </c>
      <c r="AF209" s="170">
        <v>0</v>
      </c>
      <c r="AG209" s="170">
        <v>0</v>
      </c>
      <c r="AH209" s="170">
        <v>3373.53</v>
      </c>
      <c r="AI209" s="170">
        <v>0</v>
      </c>
      <c r="AJ209" s="170">
        <v>0</v>
      </c>
      <c r="AK209" s="170">
        <v>0</v>
      </c>
      <c r="AL209" s="170">
        <v>0</v>
      </c>
      <c r="AM209" s="170">
        <v>0</v>
      </c>
      <c r="AN209" s="170">
        <v>0</v>
      </c>
      <c r="AO209" s="170">
        <v>0</v>
      </c>
      <c r="AP209" s="170">
        <v>485228</v>
      </c>
      <c r="AQ209" s="170">
        <v>41865.016322574986</v>
      </c>
      <c r="AR209" s="170">
        <v>117373.53</v>
      </c>
      <c r="AS209" s="170">
        <v>41697.035268087435</v>
      </c>
      <c r="AT209" s="172">
        <v>644466.54632257507</v>
      </c>
      <c r="AU209" s="170">
        <v>644466.54632257496</v>
      </c>
      <c r="AV209" s="170">
        <v>0</v>
      </c>
      <c r="AW209" s="170">
        <v>527093.01632257504</v>
      </c>
      <c r="AX209" s="170">
        <v>2961.1967209133431</v>
      </c>
      <c r="AY209" s="170">
        <v>2999.5619044598466</v>
      </c>
      <c r="AZ209" s="171">
        <v>-1.2790262301124983E-2</v>
      </c>
      <c r="BA209" s="171">
        <v>0</v>
      </c>
      <c r="BB209" s="170">
        <v>0</v>
      </c>
      <c r="BC209" s="172">
        <v>644466.54632257507</v>
      </c>
      <c r="BD209" s="172">
        <v>3620.5985748459275</v>
      </c>
      <c r="BE209" s="171">
        <v>-2.8726532167905994E-2</v>
      </c>
      <c r="BF209" s="170">
        <v>0</v>
      </c>
      <c r="BG209" s="170">
        <v>644466.54632257507</v>
      </c>
      <c r="BH209" s="170">
        <v>0</v>
      </c>
      <c r="BI209" s="170">
        <v>644466.54632257507</v>
      </c>
      <c r="BJ209" s="170"/>
      <c r="BK209" s="170"/>
    </row>
    <row r="210" spans="1:63" x14ac:dyDescent="0.25">
      <c r="A210" s="169">
        <v>210</v>
      </c>
      <c r="B210" s="169">
        <v>59</v>
      </c>
      <c r="C210" s="174">
        <v>141736</v>
      </c>
      <c r="D210" s="174">
        <v>9352053</v>
      </c>
      <c r="E210" s="173" t="s">
        <v>605</v>
      </c>
      <c r="F210" s="170">
        <v>1095852</v>
      </c>
      <c r="G210" s="170">
        <v>0</v>
      </c>
      <c r="H210" s="170">
        <v>0</v>
      </c>
      <c r="I210" s="170">
        <v>23600.000000000022</v>
      </c>
      <c r="J210" s="170">
        <v>0</v>
      </c>
      <c r="K210" s="170">
        <v>6623.0753117206887</v>
      </c>
      <c r="L210" s="170">
        <v>1477.8763092269332</v>
      </c>
      <c r="M210" s="170">
        <v>121185.85735660867</v>
      </c>
      <c r="N210" s="170">
        <v>16347.866334164599</v>
      </c>
      <c r="O210" s="170">
        <v>48564.657605985041</v>
      </c>
      <c r="P210" s="170">
        <v>5856.7690773067325</v>
      </c>
      <c r="Q210" s="170">
        <v>0</v>
      </c>
      <c r="R210" s="170">
        <v>0</v>
      </c>
      <c r="S210" s="170">
        <v>0</v>
      </c>
      <c r="T210" s="170">
        <v>0</v>
      </c>
      <c r="U210" s="170">
        <v>0</v>
      </c>
      <c r="V210" s="170">
        <v>0</v>
      </c>
      <c r="W210" s="170">
        <v>1763.1578947368394</v>
      </c>
      <c r="X210" s="170">
        <v>0</v>
      </c>
      <c r="Y210" s="170">
        <v>0</v>
      </c>
      <c r="Z210" s="170">
        <v>96236.548950357523</v>
      </c>
      <c r="AA210" s="170">
        <v>0</v>
      </c>
      <c r="AB210" s="170">
        <v>0</v>
      </c>
      <c r="AC210" s="170">
        <v>0</v>
      </c>
      <c r="AD210" s="170">
        <v>114000</v>
      </c>
      <c r="AE210" s="170">
        <v>0</v>
      </c>
      <c r="AF210" s="170">
        <v>0</v>
      </c>
      <c r="AG210" s="170">
        <v>0</v>
      </c>
      <c r="AH210" s="170">
        <v>2969.66</v>
      </c>
      <c r="AI210" s="170">
        <v>0</v>
      </c>
      <c r="AJ210" s="170">
        <v>0</v>
      </c>
      <c r="AK210" s="170">
        <v>0</v>
      </c>
      <c r="AL210" s="170">
        <v>0</v>
      </c>
      <c r="AM210" s="170">
        <v>0</v>
      </c>
      <c r="AN210" s="170">
        <v>0</v>
      </c>
      <c r="AO210" s="170">
        <v>0</v>
      </c>
      <c r="AP210" s="170">
        <v>1095852</v>
      </c>
      <c r="AQ210" s="170">
        <v>321655.808840107</v>
      </c>
      <c r="AR210" s="170">
        <v>116969.66</v>
      </c>
      <c r="AS210" s="170">
        <v>218062.39994786383</v>
      </c>
      <c r="AT210" s="172">
        <v>1534477.4688401069</v>
      </c>
      <c r="AU210" s="170">
        <v>1534477.4688401069</v>
      </c>
      <c r="AV210" s="170">
        <v>0</v>
      </c>
      <c r="AW210" s="170">
        <v>1417507.8088401069</v>
      </c>
      <c r="AX210" s="170">
        <v>3526.1388279604648</v>
      </c>
      <c r="AY210" s="170">
        <v>3529.8992432283057</v>
      </c>
      <c r="AZ210" s="171">
        <v>-1.0653038539428111E-3</v>
      </c>
      <c r="BA210" s="171">
        <v>0</v>
      </c>
      <c r="BB210" s="170">
        <v>0</v>
      </c>
      <c r="BC210" s="172">
        <v>1534477.4688401069</v>
      </c>
      <c r="BD210" s="172">
        <v>3817.1081314430517</v>
      </c>
      <c r="BE210" s="171">
        <v>-8.2328015789278064E-3</v>
      </c>
      <c r="BF210" s="170">
        <v>0</v>
      </c>
      <c r="BG210" s="170">
        <v>1534477.4688401069</v>
      </c>
      <c r="BH210" s="170">
        <v>0</v>
      </c>
      <c r="BI210" s="170">
        <v>1534477.4688401069</v>
      </c>
      <c r="BJ210" s="170"/>
      <c r="BK210" s="170"/>
    </row>
    <row r="211" spans="1:63" x14ac:dyDescent="0.25">
      <c r="A211" s="169">
        <v>211</v>
      </c>
      <c r="B211" s="169">
        <v>465</v>
      </c>
      <c r="C211" s="174">
        <v>139485</v>
      </c>
      <c r="D211" s="174">
        <v>9352054</v>
      </c>
      <c r="E211" s="173" t="s">
        <v>604</v>
      </c>
      <c r="F211" s="170">
        <v>564282</v>
      </c>
      <c r="G211" s="170">
        <v>0</v>
      </c>
      <c r="H211" s="170">
        <v>0</v>
      </c>
      <c r="I211" s="170">
        <v>1199.9999999999995</v>
      </c>
      <c r="J211" s="170">
        <v>0</v>
      </c>
      <c r="K211" s="170">
        <v>300.3</v>
      </c>
      <c r="L211" s="170">
        <v>491.4000000000006</v>
      </c>
      <c r="M211" s="170">
        <v>0</v>
      </c>
      <c r="N211" s="170">
        <v>0</v>
      </c>
      <c r="O211" s="170">
        <v>0</v>
      </c>
      <c r="P211" s="170">
        <v>0</v>
      </c>
      <c r="Q211" s="170">
        <v>0</v>
      </c>
      <c r="R211" s="170">
        <v>0</v>
      </c>
      <c r="S211" s="170">
        <v>0</v>
      </c>
      <c r="T211" s="170">
        <v>0</v>
      </c>
      <c r="U211" s="170">
        <v>0</v>
      </c>
      <c r="V211" s="170">
        <v>0</v>
      </c>
      <c r="W211" s="170">
        <v>0</v>
      </c>
      <c r="X211" s="170">
        <v>0</v>
      </c>
      <c r="Y211" s="170">
        <v>0</v>
      </c>
      <c r="Z211" s="170">
        <v>22881.768435754169</v>
      </c>
      <c r="AA211" s="170">
        <v>0</v>
      </c>
      <c r="AB211" s="170">
        <v>0</v>
      </c>
      <c r="AC211" s="170">
        <v>0</v>
      </c>
      <c r="AD211" s="170">
        <v>114000</v>
      </c>
      <c r="AE211" s="170">
        <v>0</v>
      </c>
      <c r="AF211" s="170">
        <v>0</v>
      </c>
      <c r="AG211" s="170">
        <v>0</v>
      </c>
      <c r="AH211" s="170">
        <v>2874.63</v>
      </c>
      <c r="AI211" s="170">
        <v>0</v>
      </c>
      <c r="AJ211" s="170">
        <v>0</v>
      </c>
      <c r="AK211" s="170">
        <v>0</v>
      </c>
      <c r="AL211" s="170">
        <v>0</v>
      </c>
      <c r="AM211" s="170">
        <v>0</v>
      </c>
      <c r="AN211" s="170">
        <v>0</v>
      </c>
      <c r="AO211" s="170">
        <v>0</v>
      </c>
      <c r="AP211" s="170">
        <v>564282</v>
      </c>
      <c r="AQ211" s="170">
        <v>24873.46843575417</v>
      </c>
      <c r="AR211" s="170">
        <v>116874.63</v>
      </c>
      <c r="AS211" s="170">
        <v>33875.418435754167</v>
      </c>
      <c r="AT211" s="172">
        <v>706030.09843575419</v>
      </c>
      <c r="AU211" s="170">
        <v>706030.09843575419</v>
      </c>
      <c r="AV211" s="170">
        <v>0</v>
      </c>
      <c r="AW211" s="170">
        <v>589155.46843575418</v>
      </c>
      <c r="AX211" s="170">
        <v>2846.1616832645132</v>
      </c>
      <c r="AY211" s="170">
        <v>2848.6015249677585</v>
      </c>
      <c r="AZ211" s="171">
        <v>-8.5650508920264226E-4</v>
      </c>
      <c r="BA211" s="171">
        <v>0</v>
      </c>
      <c r="BB211" s="170">
        <v>0</v>
      </c>
      <c r="BC211" s="172">
        <v>706030.09843575419</v>
      </c>
      <c r="BD211" s="172">
        <v>3410.7734223949478</v>
      </c>
      <c r="BE211" s="171">
        <v>-4.4917602991842998E-3</v>
      </c>
      <c r="BF211" s="170">
        <v>0</v>
      </c>
      <c r="BG211" s="170">
        <v>706030.09843575419</v>
      </c>
      <c r="BH211" s="170">
        <v>0</v>
      </c>
      <c r="BI211" s="170">
        <v>706030.09843575419</v>
      </c>
      <c r="BJ211" s="170"/>
      <c r="BK211" s="170"/>
    </row>
    <row r="212" spans="1:63" x14ac:dyDescent="0.25">
      <c r="A212" s="169">
        <v>212</v>
      </c>
      <c r="B212" s="169">
        <v>63</v>
      </c>
      <c r="C212" s="174">
        <v>141983</v>
      </c>
      <c r="D212" s="174">
        <v>9352056</v>
      </c>
      <c r="E212" s="173" t="s">
        <v>603</v>
      </c>
      <c r="F212" s="170">
        <v>539748</v>
      </c>
      <c r="G212" s="170">
        <v>0</v>
      </c>
      <c r="H212" s="170">
        <v>0</v>
      </c>
      <c r="I212" s="170">
        <v>19199.999999999967</v>
      </c>
      <c r="J212" s="170">
        <v>0</v>
      </c>
      <c r="K212" s="170">
        <v>9859.3392857142717</v>
      </c>
      <c r="L212" s="170">
        <v>3971.3142857142811</v>
      </c>
      <c r="M212" s="170">
        <v>35052.364285714182</v>
      </c>
      <c r="N212" s="170">
        <v>29417.142857142793</v>
      </c>
      <c r="O212" s="170">
        <v>41409.225000000122</v>
      </c>
      <c r="P212" s="170">
        <v>5901.8142857142784</v>
      </c>
      <c r="Q212" s="170">
        <v>0</v>
      </c>
      <c r="R212" s="170">
        <v>0</v>
      </c>
      <c r="S212" s="170">
        <v>0</v>
      </c>
      <c r="T212" s="170">
        <v>0</v>
      </c>
      <c r="U212" s="170">
        <v>0</v>
      </c>
      <c r="V212" s="170">
        <v>0</v>
      </c>
      <c r="W212" s="170">
        <v>5603.7735849056644</v>
      </c>
      <c r="X212" s="170">
        <v>0</v>
      </c>
      <c r="Y212" s="170">
        <v>0</v>
      </c>
      <c r="Z212" s="170">
        <v>50934.384241555323</v>
      </c>
      <c r="AA212" s="170">
        <v>0</v>
      </c>
      <c r="AB212" s="170">
        <v>0</v>
      </c>
      <c r="AC212" s="170">
        <v>0</v>
      </c>
      <c r="AD212" s="170">
        <v>114000</v>
      </c>
      <c r="AE212" s="170">
        <v>0</v>
      </c>
      <c r="AF212" s="170">
        <v>0</v>
      </c>
      <c r="AG212" s="170">
        <v>0</v>
      </c>
      <c r="AH212" s="170">
        <v>3135.96</v>
      </c>
      <c r="AI212" s="170">
        <v>0</v>
      </c>
      <c r="AJ212" s="170">
        <v>0</v>
      </c>
      <c r="AK212" s="170">
        <v>0</v>
      </c>
      <c r="AL212" s="170">
        <v>0</v>
      </c>
      <c r="AM212" s="170">
        <v>0</v>
      </c>
      <c r="AN212" s="170">
        <v>0</v>
      </c>
      <c r="AO212" s="170">
        <v>0</v>
      </c>
      <c r="AP212" s="170">
        <v>539748</v>
      </c>
      <c r="AQ212" s="170">
        <v>201349.35782646085</v>
      </c>
      <c r="AR212" s="170">
        <v>117135.96</v>
      </c>
      <c r="AS212" s="170">
        <v>133337.78424155526</v>
      </c>
      <c r="AT212" s="172">
        <v>858233.31782646081</v>
      </c>
      <c r="AU212" s="170">
        <v>858233.31782646105</v>
      </c>
      <c r="AV212" s="170">
        <v>0</v>
      </c>
      <c r="AW212" s="170">
        <v>741097.35782646085</v>
      </c>
      <c r="AX212" s="170">
        <v>3742.915948618489</v>
      </c>
      <c r="AY212" s="170">
        <v>3706.6529522577025</v>
      </c>
      <c r="AZ212" s="171">
        <v>9.7832186686641048E-3</v>
      </c>
      <c r="BA212" s="171">
        <v>-4.2732186686641046E-3</v>
      </c>
      <c r="BB212" s="170">
        <v>-3136.1890415816133</v>
      </c>
      <c r="BC212" s="172">
        <v>855097.12878487923</v>
      </c>
      <c r="BD212" s="172">
        <v>4318.6723676004003</v>
      </c>
      <c r="BE212" s="171">
        <v>3.2384486750691721E-5</v>
      </c>
      <c r="BF212" s="170">
        <v>0</v>
      </c>
      <c r="BG212" s="170">
        <v>855097.12878487923</v>
      </c>
      <c r="BH212" s="170">
        <v>0</v>
      </c>
      <c r="BI212" s="170">
        <v>855097.12878487923</v>
      </c>
      <c r="BJ212" s="170"/>
      <c r="BK212" s="170"/>
    </row>
    <row r="213" spans="1:63" x14ac:dyDescent="0.25">
      <c r="A213" s="169">
        <v>213</v>
      </c>
      <c r="B213" s="169">
        <v>70</v>
      </c>
      <c r="C213" s="174">
        <v>141984</v>
      </c>
      <c r="D213" s="174">
        <v>9352057</v>
      </c>
      <c r="E213" s="173" t="s">
        <v>602</v>
      </c>
      <c r="F213" s="170">
        <v>1095852</v>
      </c>
      <c r="G213" s="170">
        <v>0</v>
      </c>
      <c r="H213" s="170">
        <v>0</v>
      </c>
      <c r="I213" s="170">
        <v>54400.000000000036</v>
      </c>
      <c r="J213" s="170">
        <v>0</v>
      </c>
      <c r="K213" s="170">
        <v>1351.3499999999979</v>
      </c>
      <c r="L213" s="170">
        <v>55528.19999999999</v>
      </c>
      <c r="M213" s="170">
        <v>22385.999999999985</v>
      </c>
      <c r="N213" s="170">
        <v>0</v>
      </c>
      <c r="O213" s="170">
        <v>173901.00000000015</v>
      </c>
      <c r="P213" s="170">
        <v>128528.40000000004</v>
      </c>
      <c r="Q213" s="170">
        <v>0</v>
      </c>
      <c r="R213" s="170">
        <v>0</v>
      </c>
      <c r="S213" s="170">
        <v>0</v>
      </c>
      <c r="T213" s="170">
        <v>0</v>
      </c>
      <c r="U213" s="170">
        <v>0</v>
      </c>
      <c r="V213" s="170">
        <v>0</v>
      </c>
      <c r="W213" s="170">
        <v>5320.5882352941198</v>
      </c>
      <c r="X213" s="170">
        <v>0</v>
      </c>
      <c r="Y213" s="170">
        <v>1071.6138328530258</v>
      </c>
      <c r="Z213" s="170">
        <v>101550.45706692677</v>
      </c>
      <c r="AA213" s="170">
        <v>0</v>
      </c>
      <c r="AB213" s="170">
        <v>0</v>
      </c>
      <c r="AC213" s="170">
        <v>0</v>
      </c>
      <c r="AD213" s="170">
        <v>114000</v>
      </c>
      <c r="AE213" s="170">
        <v>0</v>
      </c>
      <c r="AF213" s="170">
        <v>0</v>
      </c>
      <c r="AG213" s="170">
        <v>0</v>
      </c>
      <c r="AH213" s="170">
        <v>2613.3000000000002</v>
      </c>
      <c r="AI213" s="170">
        <v>0</v>
      </c>
      <c r="AJ213" s="170">
        <v>0</v>
      </c>
      <c r="AK213" s="170">
        <v>0</v>
      </c>
      <c r="AL213" s="170">
        <v>0</v>
      </c>
      <c r="AM213" s="170">
        <v>0</v>
      </c>
      <c r="AN213" s="170">
        <v>0</v>
      </c>
      <c r="AO213" s="170">
        <v>0</v>
      </c>
      <c r="AP213" s="170">
        <v>1095852</v>
      </c>
      <c r="AQ213" s="170">
        <v>544037.60913507408</v>
      </c>
      <c r="AR213" s="170">
        <v>116613.3</v>
      </c>
      <c r="AS213" s="170">
        <v>329595.73206692684</v>
      </c>
      <c r="AT213" s="172">
        <v>1756502.9091350741</v>
      </c>
      <c r="AU213" s="170">
        <v>1756502.9091350746</v>
      </c>
      <c r="AV213" s="170">
        <v>0</v>
      </c>
      <c r="AW213" s="170">
        <v>1639889.6091350741</v>
      </c>
      <c r="AX213" s="170">
        <v>4079.3273859081446</v>
      </c>
      <c r="AY213" s="170">
        <v>4107.6790957636849</v>
      </c>
      <c r="AZ213" s="171">
        <v>-6.902123850127409E-3</v>
      </c>
      <c r="BA213" s="171">
        <v>0</v>
      </c>
      <c r="BB213" s="170">
        <v>0</v>
      </c>
      <c r="BC213" s="172">
        <v>1756502.9091350741</v>
      </c>
      <c r="BD213" s="172">
        <v>4369.4102217290401</v>
      </c>
      <c r="BE213" s="171">
        <v>-2.2217122556246083E-2</v>
      </c>
      <c r="BF213" s="170">
        <v>0</v>
      </c>
      <c r="BG213" s="170">
        <v>1756502.9091350741</v>
      </c>
      <c r="BH213" s="170">
        <v>0</v>
      </c>
      <c r="BI213" s="170">
        <v>1756502.9091350741</v>
      </c>
      <c r="BJ213" s="170"/>
      <c r="BK213" s="170"/>
    </row>
    <row r="214" spans="1:63" x14ac:dyDescent="0.25">
      <c r="A214" s="169">
        <v>214</v>
      </c>
      <c r="B214" s="169">
        <v>295</v>
      </c>
      <c r="C214" s="174">
        <v>141985</v>
      </c>
      <c r="D214" s="174">
        <v>9352059</v>
      </c>
      <c r="E214" s="173" t="s">
        <v>601</v>
      </c>
      <c r="F214" s="170">
        <v>1079496</v>
      </c>
      <c r="G214" s="170">
        <v>0</v>
      </c>
      <c r="H214" s="170">
        <v>0</v>
      </c>
      <c r="I214" s="170">
        <v>29199.999999999949</v>
      </c>
      <c r="J214" s="170">
        <v>0</v>
      </c>
      <c r="K214" s="170">
        <v>8881.2774683544358</v>
      </c>
      <c r="L214" s="170">
        <v>49757.049113924135</v>
      </c>
      <c r="M214" s="170">
        <v>69572.287594936846</v>
      </c>
      <c r="N214" s="170">
        <v>47877.703291139063</v>
      </c>
      <c r="O214" s="170">
        <v>19924.714936708886</v>
      </c>
      <c r="P214" s="170">
        <v>0</v>
      </c>
      <c r="Q214" s="170">
        <v>0</v>
      </c>
      <c r="R214" s="170">
        <v>0</v>
      </c>
      <c r="S214" s="170">
        <v>0</v>
      </c>
      <c r="T214" s="170">
        <v>0</v>
      </c>
      <c r="U214" s="170">
        <v>0</v>
      </c>
      <c r="V214" s="170">
        <v>0</v>
      </c>
      <c r="W214" s="170">
        <v>9027.3556231003331</v>
      </c>
      <c r="X214" s="170">
        <v>0</v>
      </c>
      <c r="Y214" s="170">
        <v>920.35175879396979</v>
      </c>
      <c r="Z214" s="170">
        <v>68043.264864864846</v>
      </c>
      <c r="AA214" s="170">
        <v>0</v>
      </c>
      <c r="AB214" s="170">
        <v>0</v>
      </c>
      <c r="AC214" s="170">
        <v>0</v>
      </c>
      <c r="AD214" s="170">
        <v>114000</v>
      </c>
      <c r="AE214" s="170">
        <v>0</v>
      </c>
      <c r="AF214" s="170">
        <v>0</v>
      </c>
      <c r="AG214" s="170">
        <v>0</v>
      </c>
      <c r="AH214" s="170">
        <v>4014.97</v>
      </c>
      <c r="AI214" s="170">
        <v>0</v>
      </c>
      <c r="AJ214" s="170">
        <v>0</v>
      </c>
      <c r="AK214" s="170">
        <v>0</v>
      </c>
      <c r="AL214" s="170">
        <v>0</v>
      </c>
      <c r="AM214" s="170">
        <v>0</v>
      </c>
      <c r="AN214" s="170">
        <v>0</v>
      </c>
      <c r="AO214" s="170">
        <v>0</v>
      </c>
      <c r="AP214" s="170">
        <v>1079496</v>
      </c>
      <c r="AQ214" s="170">
        <v>303204.0046518225</v>
      </c>
      <c r="AR214" s="170">
        <v>118014.97</v>
      </c>
      <c r="AS214" s="170">
        <v>190647.5810673965</v>
      </c>
      <c r="AT214" s="172">
        <v>1500714.9746518226</v>
      </c>
      <c r="AU214" s="170">
        <v>1500714.9746518224</v>
      </c>
      <c r="AV214" s="170">
        <v>0</v>
      </c>
      <c r="AW214" s="170">
        <v>1382700.0046518226</v>
      </c>
      <c r="AX214" s="170">
        <v>3491.6666784136933</v>
      </c>
      <c r="AY214" s="170">
        <v>3575.5355507596614</v>
      </c>
      <c r="AZ214" s="171">
        <v>-2.3456310573712322E-2</v>
      </c>
      <c r="BA214" s="171">
        <v>8.4563105737123223E-3</v>
      </c>
      <c r="BB214" s="170">
        <v>11973.392277491001</v>
      </c>
      <c r="BC214" s="172">
        <v>1512688.3669293136</v>
      </c>
      <c r="BD214" s="172">
        <v>3819.920118508368</v>
      </c>
      <c r="BE214" s="171">
        <v>-2.7857370713910479E-2</v>
      </c>
      <c r="BF214" s="170">
        <v>0</v>
      </c>
      <c r="BG214" s="170">
        <v>1512688.3669293136</v>
      </c>
      <c r="BH214" s="170">
        <v>0</v>
      </c>
      <c r="BI214" s="170">
        <v>1512688.3669293136</v>
      </c>
      <c r="BJ214" s="170"/>
      <c r="BK214" s="170"/>
    </row>
    <row r="215" spans="1:63" x14ac:dyDescent="0.25">
      <c r="A215" s="169">
        <v>215</v>
      </c>
      <c r="B215" s="169">
        <v>402</v>
      </c>
      <c r="C215" s="174">
        <v>143359</v>
      </c>
      <c r="D215" s="174">
        <v>9352060</v>
      </c>
      <c r="E215" s="173" t="s">
        <v>600</v>
      </c>
      <c r="F215" s="170">
        <v>444338</v>
      </c>
      <c r="G215" s="170">
        <v>0</v>
      </c>
      <c r="H215" s="170">
        <v>0</v>
      </c>
      <c r="I215" s="170">
        <v>6400.0000000000018</v>
      </c>
      <c r="J215" s="170">
        <v>0</v>
      </c>
      <c r="K215" s="170">
        <v>150.14999999999989</v>
      </c>
      <c r="L215" s="170">
        <v>0</v>
      </c>
      <c r="M215" s="170">
        <v>1119.2999999999993</v>
      </c>
      <c r="N215" s="170">
        <v>0</v>
      </c>
      <c r="O215" s="170">
        <v>0</v>
      </c>
      <c r="P215" s="170">
        <v>0</v>
      </c>
      <c r="Q215" s="170">
        <v>0</v>
      </c>
      <c r="R215" s="170">
        <v>0</v>
      </c>
      <c r="S215" s="170">
        <v>0</v>
      </c>
      <c r="T215" s="170">
        <v>0</v>
      </c>
      <c r="U215" s="170">
        <v>0</v>
      </c>
      <c r="V215" s="170">
        <v>0</v>
      </c>
      <c r="W215" s="170">
        <v>0</v>
      </c>
      <c r="X215" s="170">
        <v>0</v>
      </c>
      <c r="Y215" s="170">
        <v>0</v>
      </c>
      <c r="Z215" s="170">
        <v>18171.068421052616</v>
      </c>
      <c r="AA215" s="170">
        <v>0</v>
      </c>
      <c r="AB215" s="170">
        <v>0</v>
      </c>
      <c r="AC215" s="170">
        <v>0</v>
      </c>
      <c r="AD215" s="170">
        <v>114000</v>
      </c>
      <c r="AE215" s="170">
        <v>0</v>
      </c>
      <c r="AF215" s="170">
        <v>0</v>
      </c>
      <c r="AG215" s="170">
        <v>0</v>
      </c>
      <c r="AH215" s="170">
        <v>11136.75</v>
      </c>
      <c r="AI215" s="170">
        <v>0</v>
      </c>
      <c r="AJ215" s="170">
        <v>0</v>
      </c>
      <c r="AK215" s="170">
        <v>0</v>
      </c>
      <c r="AL215" s="170">
        <v>0</v>
      </c>
      <c r="AM215" s="170">
        <v>0</v>
      </c>
      <c r="AN215" s="170">
        <v>0</v>
      </c>
      <c r="AO215" s="170">
        <v>0</v>
      </c>
      <c r="AP215" s="170">
        <v>444338</v>
      </c>
      <c r="AQ215" s="170">
        <v>25840.518421052617</v>
      </c>
      <c r="AR215" s="170">
        <v>125136.75</v>
      </c>
      <c r="AS215" s="170">
        <v>32003.593421052614</v>
      </c>
      <c r="AT215" s="172">
        <v>595315.26842105261</v>
      </c>
      <c r="AU215" s="170">
        <v>595315.26842105261</v>
      </c>
      <c r="AV215" s="170">
        <v>0</v>
      </c>
      <c r="AW215" s="170">
        <v>470178.51842105261</v>
      </c>
      <c r="AX215" s="170">
        <v>2884.5307878592184</v>
      </c>
      <c r="AY215" s="170">
        <v>2909.8421816810055</v>
      </c>
      <c r="AZ215" s="171">
        <v>-8.6985452273445202E-3</v>
      </c>
      <c r="BA215" s="171">
        <v>0</v>
      </c>
      <c r="BB215" s="170">
        <v>0</v>
      </c>
      <c r="BC215" s="172">
        <v>595315.26842105261</v>
      </c>
      <c r="BD215" s="172">
        <v>3652.2409105586048</v>
      </c>
      <c r="BE215" s="171">
        <v>-1.4250615667971811E-2</v>
      </c>
      <c r="BF215" s="170">
        <v>0</v>
      </c>
      <c r="BG215" s="170">
        <v>595315.26842105261</v>
      </c>
      <c r="BH215" s="170">
        <v>0</v>
      </c>
      <c r="BI215" s="170">
        <v>595315.26842105261</v>
      </c>
      <c r="BJ215" s="170"/>
      <c r="BK215" s="170"/>
    </row>
    <row r="216" spans="1:63" x14ac:dyDescent="0.25">
      <c r="A216" s="169">
        <v>216</v>
      </c>
      <c r="B216" s="169">
        <v>6</v>
      </c>
      <c r="C216" s="174">
        <v>143492</v>
      </c>
      <c r="D216" s="174">
        <v>9352063</v>
      </c>
      <c r="E216" s="173" t="s">
        <v>599</v>
      </c>
      <c r="F216" s="170">
        <v>978634</v>
      </c>
      <c r="G216" s="170">
        <v>0</v>
      </c>
      <c r="H216" s="170">
        <v>0</v>
      </c>
      <c r="I216" s="170">
        <v>19200.000000000058</v>
      </c>
      <c r="J216" s="170">
        <v>0</v>
      </c>
      <c r="K216" s="170">
        <v>9937.581284916183</v>
      </c>
      <c r="L216" s="170">
        <v>0</v>
      </c>
      <c r="M216" s="170">
        <v>1122.4265363128511</v>
      </c>
      <c r="N216" s="170">
        <v>0</v>
      </c>
      <c r="O216" s="170">
        <v>51070.407402234428</v>
      </c>
      <c r="P216" s="170">
        <v>0</v>
      </c>
      <c r="Q216" s="170">
        <v>0</v>
      </c>
      <c r="R216" s="170">
        <v>0</v>
      </c>
      <c r="S216" s="170">
        <v>0</v>
      </c>
      <c r="T216" s="170">
        <v>0</v>
      </c>
      <c r="U216" s="170">
        <v>0</v>
      </c>
      <c r="V216" s="170">
        <v>0</v>
      </c>
      <c r="W216" s="170">
        <v>3376.1755485893423</v>
      </c>
      <c r="X216" s="170">
        <v>0</v>
      </c>
      <c r="Y216" s="170">
        <v>0</v>
      </c>
      <c r="Z216" s="170">
        <v>52244.303878792838</v>
      </c>
      <c r="AA216" s="170">
        <v>0</v>
      </c>
      <c r="AB216" s="170">
        <v>0</v>
      </c>
      <c r="AC216" s="170">
        <v>0</v>
      </c>
      <c r="AD216" s="170">
        <v>114000</v>
      </c>
      <c r="AE216" s="170">
        <v>0</v>
      </c>
      <c r="AF216" s="170">
        <v>0</v>
      </c>
      <c r="AG216" s="170">
        <v>0</v>
      </c>
      <c r="AH216" s="170">
        <v>31135</v>
      </c>
      <c r="AI216" s="170">
        <v>0</v>
      </c>
      <c r="AJ216" s="170">
        <v>0</v>
      </c>
      <c r="AK216" s="170">
        <v>0</v>
      </c>
      <c r="AL216" s="170">
        <v>0</v>
      </c>
      <c r="AM216" s="170">
        <v>0</v>
      </c>
      <c r="AN216" s="170">
        <v>0</v>
      </c>
      <c r="AO216" s="170">
        <v>0</v>
      </c>
      <c r="AP216" s="170">
        <v>978634</v>
      </c>
      <c r="AQ216" s="170">
        <v>136950.8946508457</v>
      </c>
      <c r="AR216" s="170">
        <v>145135</v>
      </c>
      <c r="AS216" s="170">
        <v>102907.3114905246</v>
      </c>
      <c r="AT216" s="172">
        <v>1260719.8946508458</v>
      </c>
      <c r="AU216" s="170">
        <v>1260719.8946508456</v>
      </c>
      <c r="AV216" s="170">
        <v>0</v>
      </c>
      <c r="AW216" s="170">
        <v>1115584.8946508458</v>
      </c>
      <c r="AX216" s="170">
        <v>3107.4788151834146</v>
      </c>
      <c r="AY216" s="170">
        <v>3095.2077689251896</v>
      </c>
      <c r="AZ216" s="171">
        <v>3.9645307114507733E-3</v>
      </c>
      <c r="BA216" s="171">
        <v>0</v>
      </c>
      <c r="BB216" s="170">
        <v>0</v>
      </c>
      <c r="BC216" s="172">
        <v>1260719.8946508458</v>
      </c>
      <c r="BD216" s="172">
        <v>3511.7545812001276</v>
      </c>
      <c r="BE216" s="171">
        <v>-6.7471100890210689E-3</v>
      </c>
      <c r="BF216" s="170">
        <v>0</v>
      </c>
      <c r="BG216" s="170">
        <v>1260719.8946508458</v>
      </c>
      <c r="BH216" s="170">
        <v>0</v>
      </c>
      <c r="BI216" s="170">
        <v>1260719.8946508458</v>
      </c>
      <c r="BJ216" s="170"/>
      <c r="BK216" s="170"/>
    </row>
    <row r="217" spans="1:63" x14ac:dyDescent="0.25">
      <c r="A217" s="169">
        <v>217</v>
      </c>
      <c r="B217" s="169">
        <v>7</v>
      </c>
      <c r="C217" s="174">
        <v>143491</v>
      </c>
      <c r="D217" s="174">
        <v>9352064</v>
      </c>
      <c r="E217" s="173" t="s">
        <v>598</v>
      </c>
      <c r="F217" s="170">
        <v>163560</v>
      </c>
      <c r="G217" s="170">
        <v>0</v>
      </c>
      <c r="H217" s="170">
        <v>0</v>
      </c>
      <c r="I217" s="170">
        <v>5200.0000000000082</v>
      </c>
      <c r="J217" s="170">
        <v>0</v>
      </c>
      <c r="K217" s="170">
        <v>2402.4000000000033</v>
      </c>
      <c r="L217" s="170">
        <v>0</v>
      </c>
      <c r="M217" s="170">
        <v>0</v>
      </c>
      <c r="N217" s="170">
        <v>0</v>
      </c>
      <c r="O217" s="170">
        <v>4968.6000000000022</v>
      </c>
      <c r="P217" s="170">
        <v>0</v>
      </c>
      <c r="Q217" s="170">
        <v>0</v>
      </c>
      <c r="R217" s="170">
        <v>0</v>
      </c>
      <c r="S217" s="170">
        <v>0</v>
      </c>
      <c r="T217" s="170">
        <v>0</v>
      </c>
      <c r="U217" s="170">
        <v>0</v>
      </c>
      <c r="V217" s="170">
        <v>0</v>
      </c>
      <c r="W217" s="170">
        <v>0</v>
      </c>
      <c r="X217" s="170">
        <v>0</v>
      </c>
      <c r="Y217" s="170">
        <v>0</v>
      </c>
      <c r="Z217" s="170">
        <v>5482.5749999999998</v>
      </c>
      <c r="AA217" s="170">
        <v>0</v>
      </c>
      <c r="AB217" s="170">
        <v>0</v>
      </c>
      <c r="AC217" s="170">
        <v>0</v>
      </c>
      <c r="AD217" s="170">
        <v>114000</v>
      </c>
      <c r="AE217" s="170">
        <v>0</v>
      </c>
      <c r="AF217" s="170">
        <v>0</v>
      </c>
      <c r="AG217" s="170">
        <v>0</v>
      </c>
      <c r="AH217" s="170">
        <v>2378.48</v>
      </c>
      <c r="AI217" s="170">
        <v>0</v>
      </c>
      <c r="AJ217" s="170">
        <v>0</v>
      </c>
      <c r="AK217" s="170">
        <v>0</v>
      </c>
      <c r="AL217" s="170">
        <v>0</v>
      </c>
      <c r="AM217" s="170">
        <v>0</v>
      </c>
      <c r="AN217" s="170">
        <v>0</v>
      </c>
      <c r="AO217" s="170">
        <v>0</v>
      </c>
      <c r="AP217" s="170">
        <v>163560</v>
      </c>
      <c r="AQ217" s="170">
        <v>18053.575000000015</v>
      </c>
      <c r="AR217" s="170">
        <v>116378.48</v>
      </c>
      <c r="AS217" s="170">
        <v>21765.875000000007</v>
      </c>
      <c r="AT217" s="172">
        <v>297992.05499999999</v>
      </c>
      <c r="AU217" s="170">
        <v>297992.05499999999</v>
      </c>
      <c r="AV217" s="170">
        <v>0</v>
      </c>
      <c r="AW217" s="170">
        <v>181613.57499999998</v>
      </c>
      <c r="AX217" s="170">
        <v>3026.8929166666662</v>
      </c>
      <c r="AY217" s="170">
        <v>3103.4911764909921</v>
      </c>
      <c r="AZ217" s="171">
        <v>-2.4681320315829865E-2</v>
      </c>
      <c r="BA217" s="171">
        <v>9.6813203158298659E-3</v>
      </c>
      <c r="BB217" s="170">
        <v>1802.7535306176583</v>
      </c>
      <c r="BC217" s="172">
        <v>299794.80853061768</v>
      </c>
      <c r="BD217" s="172">
        <v>4996.5801421769611</v>
      </c>
      <c r="BE217" s="171">
        <v>-2.5614772426566179E-2</v>
      </c>
      <c r="BF217" s="170">
        <v>0</v>
      </c>
      <c r="BG217" s="170">
        <v>299794.80853061768</v>
      </c>
      <c r="BH217" s="170">
        <v>0</v>
      </c>
      <c r="BI217" s="170">
        <v>299794.80853061768</v>
      </c>
      <c r="BJ217" s="170"/>
      <c r="BK217" s="170"/>
    </row>
    <row r="218" spans="1:63" x14ac:dyDescent="0.25">
      <c r="A218" s="169">
        <v>218</v>
      </c>
      <c r="B218" s="169">
        <v>64</v>
      </c>
      <c r="C218" s="174">
        <v>142016</v>
      </c>
      <c r="D218" s="174">
        <v>9352065</v>
      </c>
      <c r="E218" s="173" t="s">
        <v>597</v>
      </c>
      <c r="F218" s="170">
        <v>1109482</v>
      </c>
      <c r="G218" s="170">
        <v>0</v>
      </c>
      <c r="H218" s="170">
        <v>0</v>
      </c>
      <c r="I218" s="170">
        <v>55600.00000000008</v>
      </c>
      <c r="J218" s="170">
        <v>0</v>
      </c>
      <c r="K218" s="170">
        <v>1056.2403703703674</v>
      </c>
      <c r="L218" s="170">
        <v>42962.920000000042</v>
      </c>
      <c r="M218" s="170">
        <v>39368.959259259238</v>
      </c>
      <c r="N218" s="170">
        <v>0</v>
      </c>
      <c r="O218" s="170">
        <v>207215.15629629651</v>
      </c>
      <c r="P218" s="170">
        <v>98340.093703703649</v>
      </c>
      <c r="Q218" s="170">
        <v>0</v>
      </c>
      <c r="R218" s="170">
        <v>0</v>
      </c>
      <c r="S218" s="170">
        <v>0</v>
      </c>
      <c r="T218" s="170">
        <v>0</v>
      </c>
      <c r="U218" s="170">
        <v>0</v>
      </c>
      <c r="V218" s="170">
        <v>0</v>
      </c>
      <c r="W218" s="170">
        <v>10495.702005730662</v>
      </c>
      <c r="X218" s="170">
        <v>0</v>
      </c>
      <c r="Y218" s="170">
        <v>3709.113300492611</v>
      </c>
      <c r="Z218" s="170">
        <v>112677.42494742513</v>
      </c>
      <c r="AA218" s="170">
        <v>0</v>
      </c>
      <c r="AB218" s="170">
        <v>0</v>
      </c>
      <c r="AC218" s="170">
        <v>0</v>
      </c>
      <c r="AD218" s="170">
        <v>114000</v>
      </c>
      <c r="AE218" s="170">
        <v>0</v>
      </c>
      <c r="AF218" s="170">
        <v>0</v>
      </c>
      <c r="AG218" s="170">
        <v>0</v>
      </c>
      <c r="AH218" s="170">
        <v>4893.99</v>
      </c>
      <c r="AI218" s="170">
        <v>0</v>
      </c>
      <c r="AJ218" s="170">
        <v>0</v>
      </c>
      <c r="AK218" s="170">
        <v>0</v>
      </c>
      <c r="AL218" s="170">
        <v>0</v>
      </c>
      <c r="AM218" s="170">
        <v>0</v>
      </c>
      <c r="AN218" s="170">
        <v>0</v>
      </c>
      <c r="AO218" s="170">
        <v>0</v>
      </c>
      <c r="AP218" s="170">
        <v>1109482</v>
      </c>
      <c r="AQ218" s="170">
        <v>571425.60988327826</v>
      </c>
      <c r="AR218" s="170">
        <v>118893.99</v>
      </c>
      <c r="AS218" s="170">
        <v>344946.90976224007</v>
      </c>
      <c r="AT218" s="172">
        <v>1799801.5998832781</v>
      </c>
      <c r="AU218" s="170">
        <v>1799801.5998832781</v>
      </c>
      <c r="AV218" s="170">
        <v>0</v>
      </c>
      <c r="AW218" s="170">
        <v>1680907.6098832781</v>
      </c>
      <c r="AX218" s="170">
        <v>4129.9941274773419</v>
      </c>
      <c r="AY218" s="170">
        <v>4188.5808075288742</v>
      </c>
      <c r="AZ218" s="171">
        <v>-1.3987238815167216E-2</v>
      </c>
      <c r="BA218" s="171">
        <v>0</v>
      </c>
      <c r="BB218" s="170">
        <v>0</v>
      </c>
      <c r="BC218" s="172">
        <v>1799801.5998832781</v>
      </c>
      <c r="BD218" s="172">
        <v>4422.1169530301677</v>
      </c>
      <c r="BE218" s="171">
        <v>-1.8196519279159773E-2</v>
      </c>
      <c r="BF218" s="170">
        <v>0</v>
      </c>
      <c r="BG218" s="170">
        <v>1799801.5998832781</v>
      </c>
      <c r="BH218" s="170">
        <v>0</v>
      </c>
      <c r="BI218" s="170">
        <v>1799801.5998832781</v>
      </c>
      <c r="BJ218" s="170"/>
      <c r="BK218" s="170"/>
    </row>
    <row r="219" spans="1:63" x14ac:dyDescent="0.25">
      <c r="A219" s="169">
        <v>219</v>
      </c>
      <c r="B219" s="169">
        <v>30</v>
      </c>
      <c r="C219" s="174">
        <v>141550</v>
      </c>
      <c r="D219" s="174">
        <v>9352073</v>
      </c>
      <c r="E219" s="173" t="s">
        <v>596</v>
      </c>
      <c r="F219" s="170">
        <v>193546</v>
      </c>
      <c r="G219" s="170">
        <v>0</v>
      </c>
      <c r="H219" s="170">
        <v>0</v>
      </c>
      <c r="I219" s="170">
        <v>399.99999999999943</v>
      </c>
      <c r="J219" s="170">
        <v>0</v>
      </c>
      <c r="K219" s="170">
        <v>0</v>
      </c>
      <c r="L219" s="170">
        <v>0</v>
      </c>
      <c r="M219" s="170">
        <v>0</v>
      </c>
      <c r="N219" s="170">
        <v>0</v>
      </c>
      <c r="O219" s="170">
        <v>0</v>
      </c>
      <c r="P219" s="170">
        <v>0</v>
      </c>
      <c r="Q219" s="170">
        <v>0</v>
      </c>
      <c r="R219" s="170">
        <v>0</v>
      </c>
      <c r="S219" s="170">
        <v>0</v>
      </c>
      <c r="T219" s="170">
        <v>0</v>
      </c>
      <c r="U219" s="170">
        <v>0</v>
      </c>
      <c r="V219" s="170">
        <v>0</v>
      </c>
      <c r="W219" s="170">
        <v>0</v>
      </c>
      <c r="X219" s="170">
        <v>0</v>
      </c>
      <c r="Y219" s="170">
        <v>0</v>
      </c>
      <c r="Z219" s="170">
        <v>12201.013684210522</v>
      </c>
      <c r="AA219" s="170">
        <v>0</v>
      </c>
      <c r="AB219" s="170">
        <v>0</v>
      </c>
      <c r="AC219" s="170">
        <v>0</v>
      </c>
      <c r="AD219" s="170">
        <v>114000</v>
      </c>
      <c r="AE219" s="170">
        <v>52603.471295060081</v>
      </c>
      <c r="AF219" s="170">
        <v>0</v>
      </c>
      <c r="AG219" s="170">
        <v>0</v>
      </c>
      <c r="AH219" s="170">
        <v>1306.6500000000001</v>
      </c>
      <c r="AI219" s="170">
        <v>0</v>
      </c>
      <c r="AJ219" s="170">
        <v>0</v>
      </c>
      <c r="AK219" s="170">
        <v>0</v>
      </c>
      <c r="AL219" s="170">
        <v>0</v>
      </c>
      <c r="AM219" s="170">
        <v>0</v>
      </c>
      <c r="AN219" s="170">
        <v>0</v>
      </c>
      <c r="AO219" s="170">
        <v>0</v>
      </c>
      <c r="AP219" s="170">
        <v>193546</v>
      </c>
      <c r="AQ219" s="170">
        <v>12601.013684210522</v>
      </c>
      <c r="AR219" s="170">
        <v>167910.12129506006</v>
      </c>
      <c r="AS219" s="170">
        <v>22398.813684210523</v>
      </c>
      <c r="AT219" s="172">
        <v>374057.13497927057</v>
      </c>
      <c r="AU219" s="170">
        <v>374057.13497927057</v>
      </c>
      <c r="AV219" s="170">
        <v>0</v>
      </c>
      <c r="AW219" s="170">
        <v>206147.01368421051</v>
      </c>
      <c r="AX219" s="170">
        <v>2903.479065974796</v>
      </c>
      <c r="AY219" s="170">
        <v>2892.4202793173836</v>
      </c>
      <c r="AZ219" s="171">
        <v>3.8233678336753599E-3</v>
      </c>
      <c r="BA219" s="171">
        <v>0</v>
      </c>
      <c r="BB219" s="170">
        <v>0</v>
      </c>
      <c r="BC219" s="172">
        <v>374057.13497927057</v>
      </c>
      <c r="BD219" s="172">
        <v>5268.4103518207121</v>
      </c>
      <c r="BE219" s="171">
        <v>-3.3794906950883052E-2</v>
      </c>
      <c r="BF219" s="170">
        <v>0</v>
      </c>
      <c r="BG219" s="170">
        <v>374057.13497927057</v>
      </c>
      <c r="BH219" s="170">
        <v>0</v>
      </c>
      <c r="BI219" s="170">
        <v>374057.13497927057</v>
      </c>
      <c r="BJ219" s="170"/>
      <c r="BK219" s="170"/>
    </row>
    <row r="220" spans="1:63" x14ac:dyDescent="0.25">
      <c r="A220" s="169">
        <v>220</v>
      </c>
      <c r="B220" s="169">
        <v>8</v>
      </c>
      <c r="C220" s="174">
        <v>142017</v>
      </c>
      <c r="D220" s="174">
        <v>9352078</v>
      </c>
      <c r="E220" s="173" t="s">
        <v>531</v>
      </c>
      <c r="F220" s="170">
        <v>667870</v>
      </c>
      <c r="G220" s="170">
        <v>0</v>
      </c>
      <c r="H220" s="170">
        <v>0</v>
      </c>
      <c r="I220" s="170">
        <v>24800.000000000007</v>
      </c>
      <c r="J220" s="170">
        <v>0</v>
      </c>
      <c r="K220" s="170">
        <v>4541.5740740740821</v>
      </c>
      <c r="L220" s="170">
        <v>0</v>
      </c>
      <c r="M220" s="170">
        <v>2257.0246913580249</v>
      </c>
      <c r="N220" s="170">
        <v>0</v>
      </c>
      <c r="O220" s="170">
        <v>107704.11728395059</v>
      </c>
      <c r="P220" s="170">
        <v>0</v>
      </c>
      <c r="Q220" s="170">
        <v>0</v>
      </c>
      <c r="R220" s="170">
        <v>0</v>
      </c>
      <c r="S220" s="170">
        <v>0</v>
      </c>
      <c r="T220" s="170">
        <v>0</v>
      </c>
      <c r="U220" s="170">
        <v>0</v>
      </c>
      <c r="V220" s="170">
        <v>0</v>
      </c>
      <c r="W220" s="170">
        <v>1701.3888888888889</v>
      </c>
      <c r="X220" s="170">
        <v>0</v>
      </c>
      <c r="Y220" s="170">
        <v>871.63461538461547</v>
      </c>
      <c r="Z220" s="170">
        <v>59887.868055555606</v>
      </c>
      <c r="AA220" s="170">
        <v>0</v>
      </c>
      <c r="AB220" s="170">
        <v>0</v>
      </c>
      <c r="AC220" s="170">
        <v>0</v>
      </c>
      <c r="AD220" s="170">
        <v>114000</v>
      </c>
      <c r="AE220" s="170">
        <v>0</v>
      </c>
      <c r="AF220" s="170">
        <v>0</v>
      </c>
      <c r="AG220" s="170">
        <v>0</v>
      </c>
      <c r="AH220" s="170">
        <v>2589.54</v>
      </c>
      <c r="AI220" s="170">
        <v>0</v>
      </c>
      <c r="AJ220" s="170">
        <v>0</v>
      </c>
      <c r="AK220" s="170">
        <v>0</v>
      </c>
      <c r="AL220" s="170">
        <v>0</v>
      </c>
      <c r="AM220" s="170">
        <v>0</v>
      </c>
      <c r="AN220" s="170">
        <v>0</v>
      </c>
      <c r="AO220" s="170">
        <v>0</v>
      </c>
      <c r="AP220" s="170">
        <v>667870</v>
      </c>
      <c r="AQ220" s="170">
        <v>201763.60760921182</v>
      </c>
      <c r="AR220" s="170">
        <v>116589.54</v>
      </c>
      <c r="AS220" s="170">
        <v>139537.02608024696</v>
      </c>
      <c r="AT220" s="172">
        <v>986223.14760921185</v>
      </c>
      <c r="AU220" s="170">
        <v>986223.14760921174</v>
      </c>
      <c r="AV220" s="170">
        <v>0</v>
      </c>
      <c r="AW220" s="170">
        <v>869633.60760921182</v>
      </c>
      <c r="AX220" s="170">
        <v>3549.524929017191</v>
      </c>
      <c r="AY220" s="170">
        <v>3581.3389767605008</v>
      </c>
      <c r="AZ220" s="171">
        <v>-8.8832830261957631E-3</v>
      </c>
      <c r="BA220" s="171">
        <v>0</v>
      </c>
      <c r="BB220" s="170">
        <v>0</v>
      </c>
      <c r="BC220" s="172">
        <v>986223.14760921185</v>
      </c>
      <c r="BD220" s="172">
        <v>4025.4006024865789</v>
      </c>
      <c r="BE220" s="171">
        <v>-6.709700118021189E-3</v>
      </c>
      <c r="BF220" s="170">
        <v>0</v>
      </c>
      <c r="BG220" s="170">
        <v>986223.14760921185</v>
      </c>
      <c r="BH220" s="170">
        <v>0</v>
      </c>
      <c r="BI220" s="170">
        <v>986223.14760921185</v>
      </c>
      <c r="BJ220" s="170"/>
      <c r="BK220" s="170"/>
    </row>
    <row r="221" spans="1:63" x14ac:dyDescent="0.25">
      <c r="A221" s="169">
        <v>221</v>
      </c>
      <c r="B221" s="169">
        <v>45</v>
      </c>
      <c r="C221" s="174">
        <v>143074</v>
      </c>
      <c r="D221" s="174">
        <v>9352087</v>
      </c>
      <c r="E221" s="173" t="s">
        <v>595</v>
      </c>
      <c r="F221" s="170">
        <v>188094</v>
      </c>
      <c r="G221" s="170">
        <v>0</v>
      </c>
      <c r="H221" s="170">
        <v>0</v>
      </c>
      <c r="I221" s="170">
        <v>1199.9999999999995</v>
      </c>
      <c r="J221" s="170">
        <v>0</v>
      </c>
      <c r="K221" s="170">
        <v>0</v>
      </c>
      <c r="L221" s="170">
        <v>0</v>
      </c>
      <c r="M221" s="170">
        <v>1119.2999999999995</v>
      </c>
      <c r="N221" s="170">
        <v>0</v>
      </c>
      <c r="O221" s="170">
        <v>0</v>
      </c>
      <c r="P221" s="170">
        <v>0</v>
      </c>
      <c r="Q221" s="170">
        <v>0</v>
      </c>
      <c r="R221" s="170">
        <v>0</v>
      </c>
      <c r="S221" s="170">
        <v>0</v>
      </c>
      <c r="T221" s="170">
        <v>0</v>
      </c>
      <c r="U221" s="170">
        <v>0</v>
      </c>
      <c r="V221" s="170">
        <v>0</v>
      </c>
      <c r="W221" s="170">
        <v>0</v>
      </c>
      <c r="X221" s="170">
        <v>0</v>
      </c>
      <c r="Y221" s="170">
        <v>839.80263157894728</v>
      </c>
      <c r="Z221" s="170">
        <v>9969.8153906250009</v>
      </c>
      <c r="AA221" s="170">
        <v>0</v>
      </c>
      <c r="AB221" s="170">
        <v>0</v>
      </c>
      <c r="AC221" s="170">
        <v>0</v>
      </c>
      <c r="AD221" s="170">
        <v>114000</v>
      </c>
      <c r="AE221" s="170">
        <v>53938.584779706274</v>
      </c>
      <c r="AF221" s="170">
        <v>0</v>
      </c>
      <c r="AG221" s="170">
        <v>0</v>
      </c>
      <c r="AH221" s="170">
        <v>4780.29</v>
      </c>
      <c r="AI221" s="170">
        <v>0</v>
      </c>
      <c r="AJ221" s="170">
        <v>0</v>
      </c>
      <c r="AK221" s="170">
        <v>0</v>
      </c>
      <c r="AL221" s="170">
        <v>0</v>
      </c>
      <c r="AM221" s="170">
        <v>0</v>
      </c>
      <c r="AN221" s="170">
        <v>0</v>
      </c>
      <c r="AO221" s="170">
        <v>0</v>
      </c>
      <c r="AP221" s="170">
        <v>188094</v>
      </c>
      <c r="AQ221" s="170">
        <v>13128.918022203947</v>
      </c>
      <c r="AR221" s="170">
        <v>172718.87477970627</v>
      </c>
      <c r="AS221" s="170">
        <v>21127.265390624998</v>
      </c>
      <c r="AT221" s="172">
        <v>373941.7928019102</v>
      </c>
      <c r="AU221" s="170">
        <v>373941.7928019102</v>
      </c>
      <c r="AV221" s="170">
        <v>0</v>
      </c>
      <c r="AW221" s="170">
        <v>201222.91802220393</v>
      </c>
      <c r="AX221" s="170">
        <v>2916.2741742348394</v>
      </c>
      <c r="AY221" s="170">
        <v>2311.813332593787</v>
      </c>
      <c r="AZ221" s="171">
        <v>0.26146611109075363</v>
      </c>
      <c r="BA221" s="171">
        <v>-0.25595611109075361</v>
      </c>
      <c r="BB221" s="170">
        <v>-40828.869762313785</v>
      </c>
      <c r="BC221" s="172">
        <v>333112.92303959641</v>
      </c>
      <c r="BD221" s="172">
        <v>4827.7235223129919</v>
      </c>
      <c r="BE221" s="171">
        <v>3.5886332067279092E-2</v>
      </c>
      <c r="BF221" s="170">
        <v>0</v>
      </c>
      <c r="BG221" s="170">
        <v>333112.92303959641</v>
      </c>
      <c r="BH221" s="170">
        <v>0</v>
      </c>
      <c r="BI221" s="170">
        <v>333112.92303959641</v>
      </c>
      <c r="BJ221" s="170"/>
      <c r="BK221" s="170"/>
    </row>
    <row r="222" spans="1:63" x14ac:dyDescent="0.25">
      <c r="A222" s="169">
        <v>222</v>
      </c>
      <c r="B222" s="169">
        <v>312</v>
      </c>
      <c r="C222" s="174">
        <v>142018</v>
      </c>
      <c r="D222" s="174">
        <v>9352090</v>
      </c>
      <c r="E222" s="173" t="s">
        <v>594</v>
      </c>
      <c r="F222" s="170">
        <v>278052</v>
      </c>
      <c r="G222" s="170">
        <v>0</v>
      </c>
      <c r="H222" s="170">
        <v>0</v>
      </c>
      <c r="I222" s="170">
        <v>6000.0000000000091</v>
      </c>
      <c r="J222" s="170">
        <v>0</v>
      </c>
      <c r="K222" s="170">
        <v>450.45000000000073</v>
      </c>
      <c r="L222" s="170">
        <v>1474.2000000000025</v>
      </c>
      <c r="M222" s="170">
        <v>0</v>
      </c>
      <c r="N222" s="170">
        <v>0</v>
      </c>
      <c r="O222" s="170">
        <v>0</v>
      </c>
      <c r="P222" s="170">
        <v>0</v>
      </c>
      <c r="Q222" s="170">
        <v>0</v>
      </c>
      <c r="R222" s="170">
        <v>0</v>
      </c>
      <c r="S222" s="170">
        <v>0</v>
      </c>
      <c r="T222" s="170">
        <v>0</v>
      </c>
      <c r="U222" s="170">
        <v>0</v>
      </c>
      <c r="V222" s="170">
        <v>0</v>
      </c>
      <c r="W222" s="170">
        <v>9329.268292682933</v>
      </c>
      <c r="X222" s="170">
        <v>0</v>
      </c>
      <c r="Y222" s="170">
        <v>1136.7469879518071</v>
      </c>
      <c r="Z222" s="170">
        <v>24770.80963776214</v>
      </c>
      <c r="AA222" s="170">
        <v>0</v>
      </c>
      <c r="AB222" s="170">
        <v>0</v>
      </c>
      <c r="AC222" s="170">
        <v>0</v>
      </c>
      <c r="AD222" s="170">
        <v>114000</v>
      </c>
      <c r="AE222" s="170">
        <v>0</v>
      </c>
      <c r="AF222" s="170">
        <v>0</v>
      </c>
      <c r="AG222" s="170">
        <v>0</v>
      </c>
      <c r="AH222" s="170">
        <v>7228.73</v>
      </c>
      <c r="AI222" s="170">
        <v>0</v>
      </c>
      <c r="AJ222" s="170">
        <v>0</v>
      </c>
      <c r="AK222" s="170">
        <v>0</v>
      </c>
      <c r="AL222" s="170">
        <v>0</v>
      </c>
      <c r="AM222" s="170">
        <v>0</v>
      </c>
      <c r="AN222" s="170">
        <v>0</v>
      </c>
      <c r="AO222" s="170">
        <v>0</v>
      </c>
      <c r="AP222" s="170">
        <v>278052</v>
      </c>
      <c r="AQ222" s="170">
        <v>43161.474918396896</v>
      </c>
      <c r="AR222" s="170">
        <v>121228.73</v>
      </c>
      <c r="AS222" s="170">
        <v>38730.93463776214</v>
      </c>
      <c r="AT222" s="172">
        <v>442442.20491839689</v>
      </c>
      <c r="AU222" s="170">
        <v>442442.20491839689</v>
      </c>
      <c r="AV222" s="170">
        <v>0</v>
      </c>
      <c r="AW222" s="170">
        <v>321213.47491839691</v>
      </c>
      <c r="AX222" s="170">
        <v>3149.151714886244</v>
      </c>
      <c r="AY222" s="170">
        <v>3036.0446699243016</v>
      </c>
      <c r="AZ222" s="171">
        <v>3.7254736757467578E-2</v>
      </c>
      <c r="BA222" s="171">
        <v>-3.1744736757467577E-2</v>
      </c>
      <c r="BB222" s="170">
        <v>-9830.6007607272677</v>
      </c>
      <c r="BC222" s="172">
        <v>432611.60415766964</v>
      </c>
      <c r="BD222" s="172">
        <v>4241.2902368398982</v>
      </c>
      <c r="BE222" s="171">
        <v>-8.3952400446328679E-2</v>
      </c>
      <c r="BF222" s="170">
        <v>0</v>
      </c>
      <c r="BG222" s="170">
        <v>432611.60415766964</v>
      </c>
      <c r="BH222" s="170">
        <v>0</v>
      </c>
      <c r="BI222" s="170">
        <v>432611.60415766964</v>
      </c>
      <c r="BJ222" s="170"/>
      <c r="BK222" s="170"/>
    </row>
    <row r="223" spans="1:63" x14ac:dyDescent="0.25">
      <c r="A223" s="169">
        <v>223</v>
      </c>
      <c r="B223" s="169">
        <v>57</v>
      </c>
      <c r="C223" s="174">
        <v>141554</v>
      </c>
      <c r="D223" s="174">
        <v>9352091</v>
      </c>
      <c r="E223" s="173" t="s">
        <v>190</v>
      </c>
      <c r="F223" s="170">
        <v>757828</v>
      </c>
      <c r="G223" s="170">
        <v>0</v>
      </c>
      <c r="H223" s="170">
        <v>0</v>
      </c>
      <c r="I223" s="170">
        <v>26000.000000000029</v>
      </c>
      <c r="J223" s="170">
        <v>0</v>
      </c>
      <c r="K223" s="170">
        <v>16066.049999999992</v>
      </c>
      <c r="L223" s="170">
        <v>0</v>
      </c>
      <c r="M223" s="170">
        <v>0</v>
      </c>
      <c r="N223" s="170">
        <v>0</v>
      </c>
      <c r="O223" s="170">
        <v>0</v>
      </c>
      <c r="P223" s="170">
        <v>0</v>
      </c>
      <c r="Q223" s="170">
        <v>0</v>
      </c>
      <c r="R223" s="170">
        <v>0</v>
      </c>
      <c r="S223" s="170">
        <v>0</v>
      </c>
      <c r="T223" s="170">
        <v>0</v>
      </c>
      <c r="U223" s="170">
        <v>0</v>
      </c>
      <c r="V223" s="170">
        <v>0</v>
      </c>
      <c r="W223" s="170">
        <v>8872.3404255319347</v>
      </c>
      <c r="X223" s="170">
        <v>0</v>
      </c>
      <c r="Y223" s="170">
        <v>1823.7588652482268</v>
      </c>
      <c r="Z223" s="170">
        <v>60906.577191597076</v>
      </c>
      <c r="AA223" s="170">
        <v>0</v>
      </c>
      <c r="AB223" s="170">
        <v>0</v>
      </c>
      <c r="AC223" s="170">
        <v>0</v>
      </c>
      <c r="AD223" s="170">
        <v>114000</v>
      </c>
      <c r="AE223" s="170">
        <v>0</v>
      </c>
      <c r="AF223" s="170">
        <v>0</v>
      </c>
      <c r="AG223" s="170">
        <v>0</v>
      </c>
      <c r="AH223" s="170">
        <v>2518.27</v>
      </c>
      <c r="AI223" s="170">
        <v>0</v>
      </c>
      <c r="AJ223" s="170">
        <v>0</v>
      </c>
      <c r="AK223" s="170">
        <v>0</v>
      </c>
      <c r="AL223" s="170">
        <v>0</v>
      </c>
      <c r="AM223" s="170">
        <v>0</v>
      </c>
      <c r="AN223" s="170">
        <v>0</v>
      </c>
      <c r="AO223" s="170">
        <v>0</v>
      </c>
      <c r="AP223" s="170">
        <v>757828</v>
      </c>
      <c r="AQ223" s="170">
        <v>113668.72648237726</v>
      </c>
      <c r="AR223" s="170">
        <v>116518.27</v>
      </c>
      <c r="AS223" s="170">
        <v>91937.402191597081</v>
      </c>
      <c r="AT223" s="172">
        <v>988014.99648237729</v>
      </c>
      <c r="AU223" s="170">
        <v>988014.99648237729</v>
      </c>
      <c r="AV223" s="170">
        <v>0</v>
      </c>
      <c r="AW223" s="170">
        <v>871496.72648237727</v>
      </c>
      <c r="AX223" s="170">
        <v>3134.8803110876879</v>
      </c>
      <c r="AY223" s="170">
        <v>3285.4744833676782</v>
      </c>
      <c r="AZ223" s="171">
        <v>-4.5836354244221125E-2</v>
      </c>
      <c r="BA223" s="171">
        <v>3.0836354244221126E-2</v>
      </c>
      <c r="BB223" s="170">
        <v>28164.751298194082</v>
      </c>
      <c r="BC223" s="172">
        <v>1016179.7477805713</v>
      </c>
      <c r="BD223" s="172">
        <v>3655.3228337430623</v>
      </c>
      <c r="BE223" s="171">
        <v>-2.085857832567195E-2</v>
      </c>
      <c r="BF223" s="170">
        <v>0</v>
      </c>
      <c r="BG223" s="170">
        <v>1016179.7477805713</v>
      </c>
      <c r="BH223" s="170">
        <v>0</v>
      </c>
      <c r="BI223" s="170">
        <v>1016179.7477805713</v>
      </c>
      <c r="BJ223" s="170"/>
      <c r="BK223" s="170"/>
    </row>
    <row r="224" spans="1:63" x14ac:dyDescent="0.25">
      <c r="A224" s="169">
        <v>224</v>
      </c>
      <c r="B224" s="169">
        <v>81</v>
      </c>
      <c r="C224" s="174">
        <v>143069</v>
      </c>
      <c r="D224" s="174">
        <v>9352096</v>
      </c>
      <c r="E224" s="173" t="s">
        <v>593</v>
      </c>
      <c r="F224" s="170">
        <v>139026</v>
      </c>
      <c r="G224" s="170">
        <v>0</v>
      </c>
      <c r="H224" s="170">
        <v>0</v>
      </c>
      <c r="I224" s="170">
        <v>1199.9999999999998</v>
      </c>
      <c r="J224" s="170">
        <v>0</v>
      </c>
      <c r="K224" s="170">
        <v>0</v>
      </c>
      <c r="L224" s="170">
        <v>0</v>
      </c>
      <c r="M224" s="170">
        <v>0</v>
      </c>
      <c r="N224" s="170">
        <v>0</v>
      </c>
      <c r="O224" s="170">
        <v>0</v>
      </c>
      <c r="P224" s="170">
        <v>0</v>
      </c>
      <c r="Q224" s="170">
        <v>0</v>
      </c>
      <c r="R224" s="170">
        <v>0</v>
      </c>
      <c r="S224" s="170">
        <v>0</v>
      </c>
      <c r="T224" s="170">
        <v>0</v>
      </c>
      <c r="U224" s="170">
        <v>0</v>
      </c>
      <c r="V224" s="170">
        <v>0</v>
      </c>
      <c r="W224" s="170">
        <v>0</v>
      </c>
      <c r="X224" s="170">
        <v>0</v>
      </c>
      <c r="Y224" s="170">
        <v>0</v>
      </c>
      <c r="Z224" s="170">
        <v>6708.7022727272833</v>
      </c>
      <c r="AA224" s="170">
        <v>0</v>
      </c>
      <c r="AB224" s="170">
        <v>0</v>
      </c>
      <c r="AC224" s="170">
        <v>0</v>
      </c>
      <c r="AD224" s="170">
        <v>114000</v>
      </c>
      <c r="AE224" s="170">
        <v>65954.606141522017</v>
      </c>
      <c r="AF224" s="170">
        <v>0</v>
      </c>
      <c r="AG224" s="170">
        <v>0</v>
      </c>
      <c r="AH224" s="170">
        <v>2938.13</v>
      </c>
      <c r="AI224" s="170">
        <v>0</v>
      </c>
      <c r="AJ224" s="170">
        <v>0</v>
      </c>
      <c r="AK224" s="170">
        <v>0</v>
      </c>
      <c r="AL224" s="170">
        <v>0</v>
      </c>
      <c r="AM224" s="170">
        <v>0</v>
      </c>
      <c r="AN224" s="170">
        <v>0</v>
      </c>
      <c r="AO224" s="170">
        <v>0</v>
      </c>
      <c r="AP224" s="170">
        <v>139026</v>
      </c>
      <c r="AQ224" s="170">
        <v>7908.7022727272833</v>
      </c>
      <c r="AR224" s="170">
        <v>182892.73614152201</v>
      </c>
      <c r="AS224" s="170">
        <v>17306.502272727281</v>
      </c>
      <c r="AT224" s="172">
        <v>329827.43841424928</v>
      </c>
      <c r="AU224" s="170">
        <v>329827.43841424928</v>
      </c>
      <c r="AV224" s="170">
        <v>0</v>
      </c>
      <c r="AW224" s="170">
        <v>146934.70227272727</v>
      </c>
      <c r="AX224" s="170">
        <v>2881.0725935828877</v>
      </c>
      <c r="AY224" s="170">
        <v>2269.6148743756662</v>
      </c>
      <c r="AZ224" s="171">
        <v>0.26941034186490498</v>
      </c>
      <c r="BA224" s="171">
        <v>-0.26390034186490496</v>
      </c>
      <c r="BB224" s="170">
        <v>-30546.559203719993</v>
      </c>
      <c r="BC224" s="172">
        <v>299280.87921052927</v>
      </c>
      <c r="BD224" s="172">
        <v>5868.2525335397895</v>
      </c>
      <c r="BE224" s="171">
        <v>-0.14415383183059216</v>
      </c>
      <c r="BF224" s="170">
        <v>0</v>
      </c>
      <c r="BG224" s="170">
        <v>299280.87921052927</v>
      </c>
      <c r="BH224" s="170">
        <v>0</v>
      </c>
      <c r="BI224" s="170">
        <v>299280.87921052927</v>
      </c>
      <c r="BJ224" s="170"/>
      <c r="BK224" s="170"/>
    </row>
    <row r="225" spans="1:63" x14ac:dyDescent="0.25">
      <c r="A225" s="169">
        <v>225</v>
      </c>
      <c r="B225" s="169">
        <v>471</v>
      </c>
      <c r="C225" s="174">
        <v>143361</v>
      </c>
      <c r="D225" s="174">
        <v>9352097</v>
      </c>
      <c r="E225" s="173" t="s">
        <v>592</v>
      </c>
      <c r="F225" s="170">
        <v>264422</v>
      </c>
      <c r="G225" s="170">
        <v>0</v>
      </c>
      <c r="H225" s="170">
        <v>0</v>
      </c>
      <c r="I225" s="170">
        <v>4800.0000000000173</v>
      </c>
      <c r="J225" s="170">
        <v>0</v>
      </c>
      <c r="K225" s="170">
        <v>0</v>
      </c>
      <c r="L225" s="170">
        <v>0</v>
      </c>
      <c r="M225" s="170">
        <v>0</v>
      </c>
      <c r="N225" s="170">
        <v>0</v>
      </c>
      <c r="O225" s="170">
        <v>0</v>
      </c>
      <c r="P225" s="170">
        <v>0</v>
      </c>
      <c r="Q225" s="170">
        <v>0</v>
      </c>
      <c r="R225" s="170">
        <v>0</v>
      </c>
      <c r="S225" s="170">
        <v>0</v>
      </c>
      <c r="T225" s="170">
        <v>0</v>
      </c>
      <c r="U225" s="170">
        <v>0</v>
      </c>
      <c r="V225" s="170">
        <v>0</v>
      </c>
      <c r="W225" s="170">
        <v>0</v>
      </c>
      <c r="X225" s="170">
        <v>0</v>
      </c>
      <c r="Y225" s="170">
        <v>0</v>
      </c>
      <c r="Z225" s="170">
        <v>23526.8491394148</v>
      </c>
      <c r="AA225" s="170">
        <v>0</v>
      </c>
      <c r="AB225" s="170">
        <v>0</v>
      </c>
      <c r="AC225" s="170">
        <v>0</v>
      </c>
      <c r="AD225" s="170">
        <v>114000</v>
      </c>
      <c r="AE225" s="170">
        <v>0</v>
      </c>
      <c r="AF225" s="170">
        <v>0</v>
      </c>
      <c r="AG225" s="170">
        <v>0</v>
      </c>
      <c r="AH225" s="170">
        <v>8622</v>
      </c>
      <c r="AI225" s="170">
        <v>0</v>
      </c>
      <c r="AJ225" s="170">
        <v>0</v>
      </c>
      <c r="AK225" s="170">
        <v>0</v>
      </c>
      <c r="AL225" s="170">
        <v>0</v>
      </c>
      <c r="AM225" s="170">
        <v>0</v>
      </c>
      <c r="AN225" s="170">
        <v>0</v>
      </c>
      <c r="AO225" s="170">
        <v>0</v>
      </c>
      <c r="AP225" s="170">
        <v>264422</v>
      </c>
      <c r="AQ225" s="170">
        <v>28326.849139414819</v>
      </c>
      <c r="AR225" s="170">
        <v>122622</v>
      </c>
      <c r="AS225" s="170">
        <v>35924.649139414803</v>
      </c>
      <c r="AT225" s="172">
        <v>415370.84913941484</v>
      </c>
      <c r="AU225" s="170">
        <v>415370.84913941479</v>
      </c>
      <c r="AV225" s="170">
        <v>0</v>
      </c>
      <c r="AW225" s="170">
        <v>292748.84913941484</v>
      </c>
      <c r="AX225" s="170">
        <v>3018.0293725712872</v>
      </c>
      <c r="AY225" s="170">
        <v>2993.5596649674521</v>
      </c>
      <c r="AZ225" s="171">
        <v>8.1741172191071576E-3</v>
      </c>
      <c r="BA225" s="171">
        <v>-2.6641172191071575E-3</v>
      </c>
      <c r="BB225" s="170">
        <v>-773.59380343685098</v>
      </c>
      <c r="BC225" s="172">
        <v>414597.255335978</v>
      </c>
      <c r="BD225" s="172">
        <v>4274.1985086183295</v>
      </c>
      <c r="BE225" s="171">
        <v>1.1252078859580239E-2</v>
      </c>
      <c r="BF225" s="170">
        <v>0</v>
      </c>
      <c r="BG225" s="170">
        <v>414597.255335978</v>
      </c>
      <c r="BH225" s="170">
        <v>0</v>
      </c>
      <c r="BI225" s="170">
        <v>414597.255335978</v>
      </c>
      <c r="BJ225" s="170"/>
      <c r="BK225" s="170"/>
    </row>
    <row r="226" spans="1:63" x14ac:dyDescent="0.25">
      <c r="A226" s="169">
        <v>226</v>
      </c>
      <c r="B226" s="169">
        <v>511</v>
      </c>
      <c r="C226" s="174">
        <v>142026</v>
      </c>
      <c r="D226" s="174">
        <v>9352099</v>
      </c>
      <c r="E226" s="173" t="s">
        <v>591</v>
      </c>
      <c r="F226" s="170">
        <v>624254</v>
      </c>
      <c r="G226" s="170">
        <v>0</v>
      </c>
      <c r="H226" s="170">
        <v>0</v>
      </c>
      <c r="I226" s="170">
        <v>20799.999999999975</v>
      </c>
      <c r="J226" s="170">
        <v>0</v>
      </c>
      <c r="K226" s="170">
        <v>7088.0019736842114</v>
      </c>
      <c r="L226" s="170">
        <v>14806.657894736836</v>
      </c>
      <c r="M226" s="170">
        <v>5621.0460526315765</v>
      </c>
      <c r="N226" s="170">
        <v>45626.442105263064</v>
      </c>
      <c r="O226" s="170">
        <v>0</v>
      </c>
      <c r="P226" s="170">
        <v>0</v>
      </c>
      <c r="Q226" s="170">
        <v>0</v>
      </c>
      <c r="R226" s="170">
        <v>0</v>
      </c>
      <c r="S226" s="170">
        <v>0</v>
      </c>
      <c r="T226" s="170">
        <v>0</v>
      </c>
      <c r="U226" s="170">
        <v>0</v>
      </c>
      <c r="V226" s="170">
        <v>0</v>
      </c>
      <c r="W226" s="170">
        <v>13339.805825242724</v>
      </c>
      <c r="X226" s="170">
        <v>0</v>
      </c>
      <c r="Y226" s="170">
        <v>0</v>
      </c>
      <c r="Z226" s="170">
        <v>48179.365998650144</v>
      </c>
      <c r="AA226" s="170">
        <v>0</v>
      </c>
      <c r="AB226" s="170">
        <v>0</v>
      </c>
      <c r="AC226" s="170">
        <v>0</v>
      </c>
      <c r="AD226" s="170">
        <v>114000</v>
      </c>
      <c r="AE226" s="170">
        <v>0</v>
      </c>
      <c r="AF226" s="170">
        <v>0</v>
      </c>
      <c r="AG226" s="170">
        <v>0</v>
      </c>
      <c r="AH226" s="170">
        <v>2233.1799999999998</v>
      </c>
      <c r="AI226" s="170">
        <v>0</v>
      </c>
      <c r="AJ226" s="170">
        <v>0</v>
      </c>
      <c r="AK226" s="170">
        <v>0</v>
      </c>
      <c r="AL226" s="170">
        <v>0</v>
      </c>
      <c r="AM226" s="170">
        <v>0</v>
      </c>
      <c r="AN226" s="170">
        <v>0</v>
      </c>
      <c r="AO226" s="170">
        <v>0</v>
      </c>
      <c r="AP226" s="170">
        <v>624254</v>
      </c>
      <c r="AQ226" s="170">
        <v>155461.31985020853</v>
      </c>
      <c r="AR226" s="170">
        <v>116233.18</v>
      </c>
      <c r="AS226" s="170">
        <v>105148.24001180798</v>
      </c>
      <c r="AT226" s="172">
        <v>895948.49985020841</v>
      </c>
      <c r="AU226" s="170">
        <v>895948.49985020864</v>
      </c>
      <c r="AV226" s="170">
        <v>0</v>
      </c>
      <c r="AW226" s="170">
        <v>779715.31985020835</v>
      </c>
      <c r="AX226" s="170">
        <v>3404.8703923589883</v>
      </c>
      <c r="AY226" s="170">
        <v>3433.3603588107799</v>
      </c>
      <c r="AZ226" s="171">
        <v>-8.297983163544102E-3</v>
      </c>
      <c r="BA226" s="171">
        <v>0</v>
      </c>
      <c r="BB226" s="170">
        <v>0</v>
      </c>
      <c r="BC226" s="172">
        <v>895948.49985020841</v>
      </c>
      <c r="BD226" s="172">
        <v>3912.4388639747094</v>
      </c>
      <c r="BE226" s="171">
        <v>2.5755161863980636E-3</v>
      </c>
      <c r="BF226" s="170">
        <v>0</v>
      </c>
      <c r="BG226" s="170">
        <v>895948.49985020841</v>
      </c>
      <c r="BH226" s="170">
        <v>0</v>
      </c>
      <c r="BI226" s="170">
        <v>895948.49985020841</v>
      </c>
      <c r="BJ226" s="170"/>
      <c r="BK226" s="170"/>
    </row>
    <row r="227" spans="1:63" x14ac:dyDescent="0.25">
      <c r="A227" s="169">
        <v>227</v>
      </c>
      <c r="B227" s="169">
        <v>474</v>
      </c>
      <c r="C227" s="174">
        <v>142027</v>
      </c>
      <c r="D227" s="174">
        <v>9352103</v>
      </c>
      <c r="E227" s="173" t="s">
        <v>590</v>
      </c>
      <c r="F227" s="170">
        <v>1169454</v>
      </c>
      <c r="G227" s="170">
        <v>0</v>
      </c>
      <c r="H227" s="170">
        <v>0</v>
      </c>
      <c r="I227" s="170">
        <v>25599.999999999967</v>
      </c>
      <c r="J227" s="170">
        <v>0</v>
      </c>
      <c r="K227" s="170">
        <v>0</v>
      </c>
      <c r="L227" s="170">
        <v>0</v>
      </c>
      <c r="M227" s="170">
        <v>149214.71985981311</v>
      </c>
      <c r="N227" s="170">
        <v>0</v>
      </c>
      <c r="O227" s="170">
        <v>0</v>
      </c>
      <c r="P227" s="170">
        <v>0</v>
      </c>
      <c r="Q227" s="170">
        <v>0</v>
      </c>
      <c r="R227" s="170">
        <v>0</v>
      </c>
      <c r="S227" s="170">
        <v>0</v>
      </c>
      <c r="T227" s="170">
        <v>0</v>
      </c>
      <c r="U227" s="170">
        <v>0</v>
      </c>
      <c r="V227" s="170">
        <v>0</v>
      </c>
      <c r="W227" s="170">
        <v>30282.35294117649</v>
      </c>
      <c r="X227" s="170">
        <v>0</v>
      </c>
      <c r="Y227" s="170">
        <v>0</v>
      </c>
      <c r="Z227" s="170">
        <v>99338.230588235354</v>
      </c>
      <c r="AA227" s="170">
        <v>0</v>
      </c>
      <c r="AB227" s="170">
        <v>0</v>
      </c>
      <c r="AC227" s="170">
        <v>0</v>
      </c>
      <c r="AD227" s="170">
        <v>114000</v>
      </c>
      <c r="AE227" s="170">
        <v>0</v>
      </c>
      <c r="AF227" s="170">
        <v>0</v>
      </c>
      <c r="AG227" s="170">
        <v>0</v>
      </c>
      <c r="AH227" s="170">
        <v>6842.09</v>
      </c>
      <c r="AI227" s="170">
        <v>0</v>
      </c>
      <c r="AJ227" s="170">
        <v>0</v>
      </c>
      <c r="AK227" s="170">
        <v>0</v>
      </c>
      <c r="AL227" s="170">
        <v>0</v>
      </c>
      <c r="AM227" s="170">
        <v>0</v>
      </c>
      <c r="AN227" s="170">
        <v>0</v>
      </c>
      <c r="AO227" s="170">
        <v>0</v>
      </c>
      <c r="AP227" s="170">
        <v>1169454</v>
      </c>
      <c r="AQ227" s="170">
        <v>304435.30338922492</v>
      </c>
      <c r="AR227" s="170">
        <v>120842.09</v>
      </c>
      <c r="AS227" s="170">
        <v>196743.39051814188</v>
      </c>
      <c r="AT227" s="172">
        <v>1594731.393389225</v>
      </c>
      <c r="AU227" s="170">
        <v>1594731.393389225</v>
      </c>
      <c r="AV227" s="170">
        <v>0</v>
      </c>
      <c r="AW227" s="170">
        <v>1473889.3033892249</v>
      </c>
      <c r="AX227" s="170">
        <v>3435.639401839685</v>
      </c>
      <c r="AY227" s="170">
        <v>3477.3851051512552</v>
      </c>
      <c r="AZ227" s="171">
        <v>-1.2004912326141223E-2</v>
      </c>
      <c r="BA227" s="171">
        <v>0</v>
      </c>
      <c r="BB227" s="170">
        <v>0</v>
      </c>
      <c r="BC227" s="172">
        <v>1594731.393389225</v>
      </c>
      <c r="BD227" s="172">
        <v>3717.322595312879</v>
      </c>
      <c r="BE227" s="171">
        <v>-2.1014198321962052E-2</v>
      </c>
      <c r="BF227" s="170">
        <v>0</v>
      </c>
      <c r="BG227" s="170">
        <v>1594731.393389225</v>
      </c>
      <c r="BH227" s="170">
        <v>0</v>
      </c>
      <c r="BI227" s="170">
        <v>1594731.393389225</v>
      </c>
      <c r="BJ227" s="170"/>
      <c r="BK227" s="170"/>
    </row>
    <row r="228" spans="1:63" x14ac:dyDescent="0.25">
      <c r="A228" s="169">
        <v>228</v>
      </c>
      <c r="B228" s="169">
        <v>62</v>
      </c>
      <c r="C228" s="174">
        <v>142187</v>
      </c>
      <c r="D228" s="174">
        <v>9352104</v>
      </c>
      <c r="E228" s="173" t="s">
        <v>589</v>
      </c>
      <c r="F228" s="170">
        <v>836882</v>
      </c>
      <c r="G228" s="170">
        <v>0</v>
      </c>
      <c r="H228" s="170">
        <v>0</v>
      </c>
      <c r="I228" s="170">
        <v>16000.000000000056</v>
      </c>
      <c r="J228" s="170">
        <v>0</v>
      </c>
      <c r="K228" s="170">
        <v>1360.2113114754111</v>
      </c>
      <c r="L228" s="170">
        <v>10881.690491803278</v>
      </c>
      <c r="M228" s="170">
        <v>7886.4777049180166</v>
      </c>
      <c r="N228" s="170">
        <v>0</v>
      </c>
      <c r="O228" s="170">
        <v>97523.029180327954</v>
      </c>
      <c r="P228" s="170">
        <v>5880.5095081967411</v>
      </c>
      <c r="Q228" s="170">
        <v>0</v>
      </c>
      <c r="R228" s="170">
        <v>0</v>
      </c>
      <c r="S228" s="170">
        <v>0</v>
      </c>
      <c r="T228" s="170">
        <v>0</v>
      </c>
      <c r="U228" s="170">
        <v>0</v>
      </c>
      <c r="V228" s="170">
        <v>0</v>
      </c>
      <c r="W228" s="170">
        <v>8788.1679389313176</v>
      </c>
      <c r="X228" s="170">
        <v>0</v>
      </c>
      <c r="Y228" s="170">
        <v>937.21122112211219</v>
      </c>
      <c r="Z228" s="170">
        <v>51908.558512623116</v>
      </c>
      <c r="AA228" s="170">
        <v>0</v>
      </c>
      <c r="AB228" s="170">
        <v>0</v>
      </c>
      <c r="AC228" s="170">
        <v>0</v>
      </c>
      <c r="AD228" s="170">
        <v>114000</v>
      </c>
      <c r="AE228" s="170">
        <v>0</v>
      </c>
      <c r="AF228" s="170">
        <v>0</v>
      </c>
      <c r="AG228" s="170">
        <v>0</v>
      </c>
      <c r="AH228" s="170">
        <v>5749.25</v>
      </c>
      <c r="AI228" s="170">
        <v>0</v>
      </c>
      <c r="AJ228" s="170">
        <v>0</v>
      </c>
      <c r="AK228" s="170">
        <v>0</v>
      </c>
      <c r="AL228" s="170">
        <v>0</v>
      </c>
      <c r="AM228" s="170">
        <v>0</v>
      </c>
      <c r="AN228" s="170">
        <v>0</v>
      </c>
      <c r="AO228" s="170">
        <v>0</v>
      </c>
      <c r="AP228" s="170">
        <v>836882</v>
      </c>
      <c r="AQ228" s="170">
        <v>201165.85586939799</v>
      </c>
      <c r="AR228" s="170">
        <v>119749.25</v>
      </c>
      <c r="AS228" s="170">
        <v>131672.31761098382</v>
      </c>
      <c r="AT228" s="172">
        <v>1157797.105869398</v>
      </c>
      <c r="AU228" s="170">
        <v>1157797.1058693978</v>
      </c>
      <c r="AV228" s="170">
        <v>0</v>
      </c>
      <c r="AW228" s="170">
        <v>1038047.855869398</v>
      </c>
      <c r="AX228" s="170">
        <v>3381.2633741674204</v>
      </c>
      <c r="AY228" s="170">
        <v>3357.3488094657987</v>
      </c>
      <c r="AZ228" s="171">
        <v>7.1230503765936674E-3</v>
      </c>
      <c r="BA228" s="171">
        <v>-1.6130503765936673E-3</v>
      </c>
      <c r="BB228" s="170">
        <v>-1662.5808377697879</v>
      </c>
      <c r="BC228" s="172">
        <v>1156134.5250316281</v>
      </c>
      <c r="BD228" s="172">
        <v>3765.9105049890168</v>
      </c>
      <c r="BE228" s="171">
        <v>-1.0431987378658469E-3</v>
      </c>
      <c r="BF228" s="170">
        <v>0</v>
      </c>
      <c r="BG228" s="170">
        <v>1156134.5250316281</v>
      </c>
      <c r="BH228" s="170">
        <v>0</v>
      </c>
      <c r="BI228" s="170">
        <v>1156134.5250316281</v>
      </c>
      <c r="BJ228" s="170"/>
      <c r="BK228" s="170"/>
    </row>
    <row r="229" spans="1:63" x14ac:dyDescent="0.25">
      <c r="A229" s="169">
        <v>229</v>
      </c>
      <c r="B229" s="169">
        <v>60</v>
      </c>
      <c r="C229" s="174">
        <v>142580</v>
      </c>
      <c r="D229" s="174">
        <v>9352113</v>
      </c>
      <c r="E229" s="173" t="s">
        <v>588</v>
      </c>
      <c r="F229" s="170">
        <v>1000442</v>
      </c>
      <c r="G229" s="170">
        <v>0</v>
      </c>
      <c r="H229" s="170">
        <v>0</v>
      </c>
      <c r="I229" s="170">
        <v>25199.999999999931</v>
      </c>
      <c r="J229" s="170">
        <v>0</v>
      </c>
      <c r="K229" s="170">
        <v>9033.6147540983493</v>
      </c>
      <c r="L229" s="170">
        <v>3941.9409836065652</v>
      </c>
      <c r="M229" s="170">
        <v>95400.446721311499</v>
      </c>
      <c r="N229" s="170">
        <v>15183.772677595625</v>
      </c>
      <c r="O229" s="170">
        <v>39857.403278688507</v>
      </c>
      <c r="P229" s="170">
        <v>4393.621721311476</v>
      </c>
      <c r="Q229" s="170">
        <v>0</v>
      </c>
      <c r="R229" s="170">
        <v>0</v>
      </c>
      <c r="S229" s="170">
        <v>0</v>
      </c>
      <c r="T229" s="170">
        <v>0</v>
      </c>
      <c r="U229" s="170">
        <v>0</v>
      </c>
      <c r="V229" s="170">
        <v>0</v>
      </c>
      <c r="W229" s="170">
        <v>3528.8461538461538</v>
      </c>
      <c r="X229" s="170">
        <v>0</v>
      </c>
      <c r="Y229" s="170">
        <v>2745.0808625336931</v>
      </c>
      <c r="Z229" s="170">
        <v>73844.717810925518</v>
      </c>
      <c r="AA229" s="170">
        <v>0</v>
      </c>
      <c r="AB229" s="170">
        <v>0</v>
      </c>
      <c r="AC229" s="170">
        <v>0</v>
      </c>
      <c r="AD229" s="170">
        <v>114000</v>
      </c>
      <c r="AE229" s="170">
        <v>0</v>
      </c>
      <c r="AF229" s="170">
        <v>0</v>
      </c>
      <c r="AG229" s="170">
        <v>0</v>
      </c>
      <c r="AH229" s="170">
        <v>23351.25</v>
      </c>
      <c r="AI229" s="170">
        <v>0</v>
      </c>
      <c r="AJ229" s="170">
        <v>0</v>
      </c>
      <c r="AK229" s="170">
        <v>0</v>
      </c>
      <c r="AL229" s="170">
        <v>0</v>
      </c>
      <c r="AM229" s="170">
        <v>0</v>
      </c>
      <c r="AN229" s="170">
        <v>0</v>
      </c>
      <c r="AO229" s="170">
        <v>0</v>
      </c>
      <c r="AP229" s="170">
        <v>1000442</v>
      </c>
      <c r="AQ229" s="170">
        <v>273129.44496391725</v>
      </c>
      <c r="AR229" s="170">
        <v>137351.25</v>
      </c>
      <c r="AS229" s="170">
        <v>180347.91787923145</v>
      </c>
      <c r="AT229" s="172">
        <v>1410922.6949639171</v>
      </c>
      <c r="AU229" s="170">
        <v>1410922.6949639176</v>
      </c>
      <c r="AV229" s="170">
        <v>0</v>
      </c>
      <c r="AW229" s="170">
        <v>1273571.4449639171</v>
      </c>
      <c r="AX229" s="170">
        <v>3470.2219208826082</v>
      </c>
      <c r="AY229" s="170">
        <v>3512.7651941688882</v>
      </c>
      <c r="AZ229" s="171">
        <v>-1.2111049539235056E-2</v>
      </c>
      <c r="BA229" s="171">
        <v>0</v>
      </c>
      <c r="BB229" s="170">
        <v>0</v>
      </c>
      <c r="BC229" s="172">
        <v>1410922.6949639171</v>
      </c>
      <c r="BD229" s="172">
        <v>3844.4760080760684</v>
      </c>
      <c r="BE229" s="171">
        <v>-1.2986065993145557E-2</v>
      </c>
      <c r="BF229" s="170">
        <v>0</v>
      </c>
      <c r="BG229" s="170">
        <v>1410922.6949639171</v>
      </c>
      <c r="BH229" s="170">
        <v>0</v>
      </c>
      <c r="BI229" s="170">
        <v>1410922.6949639171</v>
      </c>
      <c r="BJ229" s="170"/>
      <c r="BK229" s="170"/>
    </row>
    <row r="230" spans="1:63" x14ac:dyDescent="0.25">
      <c r="A230" s="169">
        <v>230</v>
      </c>
      <c r="B230" s="169">
        <v>16</v>
      </c>
      <c r="C230" s="174">
        <v>142770</v>
      </c>
      <c r="D230" s="174">
        <v>9352116</v>
      </c>
      <c r="E230" s="173" t="s">
        <v>587</v>
      </c>
      <c r="F230" s="170">
        <v>239888</v>
      </c>
      <c r="G230" s="170">
        <v>0</v>
      </c>
      <c r="H230" s="170">
        <v>0</v>
      </c>
      <c r="I230" s="170">
        <v>4000.0000000000127</v>
      </c>
      <c r="J230" s="170">
        <v>0</v>
      </c>
      <c r="K230" s="170">
        <v>1951.9500000000039</v>
      </c>
      <c r="L230" s="170">
        <v>0</v>
      </c>
      <c r="M230" s="170">
        <v>0</v>
      </c>
      <c r="N230" s="170">
        <v>0</v>
      </c>
      <c r="O230" s="170">
        <v>0</v>
      </c>
      <c r="P230" s="170">
        <v>0</v>
      </c>
      <c r="Q230" s="170">
        <v>0</v>
      </c>
      <c r="R230" s="170">
        <v>0</v>
      </c>
      <c r="S230" s="170">
        <v>0</v>
      </c>
      <c r="T230" s="170">
        <v>0</v>
      </c>
      <c r="U230" s="170">
        <v>0</v>
      </c>
      <c r="V230" s="170">
        <v>0</v>
      </c>
      <c r="W230" s="170">
        <v>0</v>
      </c>
      <c r="X230" s="170">
        <v>0</v>
      </c>
      <c r="Y230" s="170">
        <v>856.84210526315792</v>
      </c>
      <c r="Z230" s="170">
        <v>19424.485714285711</v>
      </c>
      <c r="AA230" s="170">
        <v>0</v>
      </c>
      <c r="AB230" s="170">
        <v>0</v>
      </c>
      <c r="AC230" s="170">
        <v>0</v>
      </c>
      <c r="AD230" s="170">
        <v>114000</v>
      </c>
      <c r="AE230" s="170">
        <v>0</v>
      </c>
      <c r="AF230" s="170">
        <v>0</v>
      </c>
      <c r="AG230" s="170">
        <v>0</v>
      </c>
      <c r="AH230" s="170">
        <v>6762.35</v>
      </c>
      <c r="AI230" s="170">
        <v>0</v>
      </c>
      <c r="AJ230" s="170">
        <v>0</v>
      </c>
      <c r="AK230" s="170">
        <v>0</v>
      </c>
      <c r="AL230" s="170">
        <v>0</v>
      </c>
      <c r="AM230" s="170">
        <v>0</v>
      </c>
      <c r="AN230" s="170">
        <v>0</v>
      </c>
      <c r="AO230" s="170">
        <v>0</v>
      </c>
      <c r="AP230" s="170">
        <v>239888</v>
      </c>
      <c r="AQ230" s="170">
        <v>26233.277819548886</v>
      </c>
      <c r="AR230" s="170">
        <v>120762.35</v>
      </c>
      <c r="AS230" s="170">
        <v>32398.26071428572</v>
      </c>
      <c r="AT230" s="172">
        <v>386883.62781954894</v>
      </c>
      <c r="AU230" s="170">
        <v>386883.62781954888</v>
      </c>
      <c r="AV230" s="170">
        <v>0</v>
      </c>
      <c r="AW230" s="170">
        <v>266121.27781954897</v>
      </c>
      <c r="AX230" s="170">
        <v>3024.1054297676019</v>
      </c>
      <c r="AY230" s="170">
        <v>3017.1805802455906</v>
      </c>
      <c r="AZ230" s="171">
        <v>2.2951392327494151E-3</v>
      </c>
      <c r="BA230" s="171">
        <v>0</v>
      </c>
      <c r="BB230" s="170">
        <v>0</v>
      </c>
      <c r="BC230" s="172">
        <v>386883.62781954894</v>
      </c>
      <c r="BD230" s="172">
        <v>4396.4048615857837</v>
      </c>
      <c r="BE230" s="171">
        <v>2.3923079308279638E-2</v>
      </c>
      <c r="BF230" s="170">
        <v>0</v>
      </c>
      <c r="BG230" s="170">
        <v>386883.62781954894</v>
      </c>
      <c r="BH230" s="170">
        <v>0</v>
      </c>
      <c r="BI230" s="170">
        <v>386883.62781954894</v>
      </c>
      <c r="BJ230" s="170"/>
      <c r="BK230" s="170"/>
    </row>
    <row r="231" spans="1:63" x14ac:dyDescent="0.25">
      <c r="A231" s="169">
        <v>231</v>
      </c>
      <c r="B231" s="169">
        <v>9</v>
      </c>
      <c r="C231" s="174">
        <v>142786</v>
      </c>
      <c r="D231" s="174">
        <v>9352120</v>
      </c>
      <c r="E231" s="173" t="s">
        <v>133</v>
      </c>
      <c r="F231" s="170">
        <v>223532</v>
      </c>
      <c r="G231" s="170">
        <v>0</v>
      </c>
      <c r="H231" s="170">
        <v>0</v>
      </c>
      <c r="I231" s="170">
        <v>2000.0000000000014</v>
      </c>
      <c r="J231" s="170">
        <v>0</v>
      </c>
      <c r="K231" s="170">
        <v>1651.6500000000046</v>
      </c>
      <c r="L231" s="170">
        <v>0</v>
      </c>
      <c r="M231" s="170">
        <v>4477.2000000000044</v>
      </c>
      <c r="N231" s="170">
        <v>0</v>
      </c>
      <c r="O231" s="170">
        <v>4968.6000000000058</v>
      </c>
      <c r="P231" s="170">
        <v>0</v>
      </c>
      <c r="Q231" s="170">
        <v>0</v>
      </c>
      <c r="R231" s="170">
        <v>0</v>
      </c>
      <c r="S231" s="170">
        <v>0</v>
      </c>
      <c r="T231" s="170">
        <v>0</v>
      </c>
      <c r="U231" s="170">
        <v>0</v>
      </c>
      <c r="V231" s="170">
        <v>0</v>
      </c>
      <c r="W231" s="170">
        <v>1618.4210526315783</v>
      </c>
      <c r="X231" s="170">
        <v>0</v>
      </c>
      <c r="Y231" s="170">
        <v>833.5164835164835</v>
      </c>
      <c r="Z231" s="170">
        <v>19505.259384309826</v>
      </c>
      <c r="AA231" s="170">
        <v>0</v>
      </c>
      <c r="AB231" s="170">
        <v>0</v>
      </c>
      <c r="AC231" s="170">
        <v>0</v>
      </c>
      <c r="AD231" s="170">
        <v>114000</v>
      </c>
      <c r="AE231" s="170">
        <v>0</v>
      </c>
      <c r="AF231" s="170">
        <v>0</v>
      </c>
      <c r="AG231" s="170">
        <v>0</v>
      </c>
      <c r="AH231" s="170">
        <v>4430.51</v>
      </c>
      <c r="AI231" s="170">
        <v>0</v>
      </c>
      <c r="AJ231" s="170">
        <v>0</v>
      </c>
      <c r="AK231" s="170">
        <v>0</v>
      </c>
      <c r="AL231" s="170">
        <v>0</v>
      </c>
      <c r="AM231" s="170">
        <v>0</v>
      </c>
      <c r="AN231" s="170">
        <v>0</v>
      </c>
      <c r="AO231" s="170">
        <v>0</v>
      </c>
      <c r="AP231" s="170">
        <v>223532</v>
      </c>
      <c r="AQ231" s="170">
        <v>35054.646920457904</v>
      </c>
      <c r="AR231" s="170">
        <v>118430.51</v>
      </c>
      <c r="AS231" s="170">
        <v>36051.784384309838</v>
      </c>
      <c r="AT231" s="172">
        <v>377017.1569204579</v>
      </c>
      <c r="AU231" s="170">
        <v>377017.1569204579</v>
      </c>
      <c r="AV231" s="170">
        <v>0</v>
      </c>
      <c r="AW231" s="170">
        <v>258586.64692045789</v>
      </c>
      <c r="AX231" s="170">
        <v>3153.4956941519254</v>
      </c>
      <c r="AY231" s="170">
        <v>3127.1040194683824</v>
      </c>
      <c r="AZ231" s="171">
        <v>8.4396535961824698E-3</v>
      </c>
      <c r="BA231" s="171">
        <v>-2.9296535961824697E-3</v>
      </c>
      <c r="BB231" s="170">
        <v>-751.22918597432056</v>
      </c>
      <c r="BC231" s="172">
        <v>376265.92773448356</v>
      </c>
      <c r="BD231" s="172">
        <v>4588.608874810775</v>
      </c>
      <c r="BE231" s="171">
        <v>2.8525613434386532E-2</v>
      </c>
      <c r="BF231" s="170">
        <v>0</v>
      </c>
      <c r="BG231" s="170">
        <v>376265.92773448356</v>
      </c>
      <c r="BH231" s="170">
        <v>0</v>
      </c>
      <c r="BI231" s="170">
        <v>376265.92773448356</v>
      </c>
      <c r="BJ231" s="170"/>
      <c r="BK231" s="170"/>
    </row>
    <row r="232" spans="1:63" x14ac:dyDescent="0.25">
      <c r="A232" s="169">
        <v>232</v>
      </c>
      <c r="B232" s="169">
        <v>111</v>
      </c>
      <c r="C232" s="174">
        <v>141551</v>
      </c>
      <c r="D232" s="174">
        <v>9352123</v>
      </c>
      <c r="E232" s="173" t="s">
        <v>586</v>
      </c>
      <c r="F232" s="170">
        <v>417078</v>
      </c>
      <c r="G232" s="170">
        <v>0</v>
      </c>
      <c r="H232" s="170">
        <v>0</v>
      </c>
      <c r="I232" s="170">
        <v>10400.000000000009</v>
      </c>
      <c r="J232" s="170">
        <v>0</v>
      </c>
      <c r="K232" s="170">
        <v>0</v>
      </c>
      <c r="L232" s="170">
        <v>0</v>
      </c>
      <c r="M232" s="170">
        <v>0</v>
      </c>
      <c r="N232" s="170">
        <v>0</v>
      </c>
      <c r="O232" s="170">
        <v>0</v>
      </c>
      <c r="P232" s="170">
        <v>0</v>
      </c>
      <c r="Q232" s="170">
        <v>0</v>
      </c>
      <c r="R232" s="170">
        <v>0</v>
      </c>
      <c r="S232" s="170">
        <v>0</v>
      </c>
      <c r="T232" s="170">
        <v>0</v>
      </c>
      <c r="U232" s="170">
        <v>0</v>
      </c>
      <c r="V232" s="170">
        <v>0</v>
      </c>
      <c r="W232" s="170">
        <v>0</v>
      </c>
      <c r="X232" s="170">
        <v>0</v>
      </c>
      <c r="Y232" s="170">
        <v>0</v>
      </c>
      <c r="Z232" s="170">
        <v>38905.450823817693</v>
      </c>
      <c r="AA232" s="170">
        <v>0</v>
      </c>
      <c r="AB232" s="170">
        <v>0</v>
      </c>
      <c r="AC232" s="170">
        <v>0</v>
      </c>
      <c r="AD232" s="170">
        <v>114000</v>
      </c>
      <c r="AE232" s="170">
        <v>0</v>
      </c>
      <c r="AF232" s="170">
        <v>0</v>
      </c>
      <c r="AG232" s="170">
        <v>0</v>
      </c>
      <c r="AH232" s="170">
        <v>2447</v>
      </c>
      <c r="AI232" s="170">
        <v>0</v>
      </c>
      <c r="AJ232" s="170">
        <v>0</v>
      </c>
      <c r="AK232" s="170">
        <v>0</v>
      </c>
      <c r="AL232" s="170">
        <v>0</v>
      </c>
      <c r="AM232" s="170">
        <v>0</v>
      </c>
      <c r="AN232" s="170">
        <v>0</v>
      </c>
      <c r="AO232" s="170">
        <v>0</v>
      </c>
      <c r="AP232" s="170">
        <v>417078</v>
      </c>
      <c r="AQ232" s="170">
        <v>49305.4508238177</v>
      </c>
      <c r="AR232" s="170">
        <v>116447</v>
      </c>
      <c r="AS232" s="170">
        <v>54103.250823817696</v>
      </c>
      <c r="AT232" s="172">
        <v>582830.45082381763</v>
      </c>
      <c r="AU232" s="170">
        <v>582830.45082381763</v>
      </c>
      <c r="AV232" s="170">
        <v>0</v>
      </c>
      <c r="AW232" s="170">
        <v>466383.45082381763</v>
      </c>
      <c r="AX232" s="170">
        <v>3048.2578485216841</v>
      </c>
      <c r="AY232" s="170">
        <v>3097.5077913309947</v>
      </c>
      <c r="AZ232" s="171">
        <v>-1.5899860832359027E-2</v>
      </c>
      <c r="BA232" s="171">
        <v>8.9986083235902778E-4</v>
      </c>
      <c r="BB232" s="170">
        <v>426.46086871988945</v>
      </c>
      <c r="BC232" s="172">
        <v>583256.91169253748</v>
      </c>
      <c r="BD232" s="172">
        <v>3812.1366777290032</v>
      </c>
      <c r="BE232" s="171">
        <v>-1.6394523102078784E-2</v>
      </c>
      <c r="BF232" s="170">
        <v>0</v>
      </c>
      <c r="BG232" s="170">
        <v>583256.91169253748</v>
      </c>
      <c r="BH232" s="170">
        <v>0</v>
      </c>
      <c r="BI232" s="170">
        <v>583256.91169253748</v>
      </c>
      <c r="BJ232" s="170"/>
      <c r="BK232" s="170"/>
    </row>
    <row r="233" spans="1:63" x14ac:dyDescent="0.25">
      <c r="A233" s="169">
        <v>233</v>
      </c>
      <c r="B233" s="169">
        <v>67</v>
      </c>
      <c r="C233" s="174">
        <v>141640</v>
      </c>
      <c r="D233" s="174">
        <v>9352145</v>
      </c>
      <c r="E233" s="173" t="s">
        <v>206</v>
      </c>
      <c r="F233" s="170">
        <v>1128564</v>
      </c>
      <c r="G233" s="170">
        <v>0</v>
      </c>
      <c r="H233" s="170">
        <v>0</v>
      </c>
      <c r="I233" s="170">
        <v>22800.000000000022</v>
      </c>
      <c r="J233" s="170">
        <v>0</v>
      </c>
      <c r="K233" s="170">
        <v>6622.5966101695021</v>
      </c>
      <c r="L233" s="170">
        <v>25614.671186440686</v>
      </c>
      <c r="M233" s="170">
        <v>32538.294915254242</v>
      </c>
      <c r="N233" s="170">
        <v>39699.091525423704</v>
      </c>
      <c r="O233" s="170">
        <v>14941.891525423716</v>
      </c>
      <c r="P233" s="170">
        <v>4392.2593220339004</v>
      </c>
      <c r="Q233" s="170">
        <v>0</v>
      </c>
      <c r="R233" s="170">
        <v>0</v>
      </c>
      <c r="S233" s="170">
        <v>0</v>
      </c>
      <c r="T233" s="170">
        <v>0</v>
      </c>
      <c r="U233" s="170">
        <v>0</v>
      </c>
      <c r="V233" s="170">
        <v>0</v>
      </c>
      <c r="W233" s="170">
        <v>0</v>
      </c>
      <c r="X233" s="170">
        <v>0</v>
      </c>
      <c r="Y233" s="170">
        <v>2781.7191283292982</v>
      </c>
      <c r="Z233" s="170">
        <v>72658.749295774687</v>
      </c>
      <c r="AA233" s="170">
        <v>0</v>
      </c>
      <c r="AB233" s="170">
        <v>0</v>
      </c>
      <c r="AC233" s="170">
        <v>0</v>
      </c>
      <c r="AD233" s="170">
        <v>114000</v>
      </c>
      <c r="AE233" s="170">
        <v>0</v>
      </c>
      <c r="AF233" s="170">
        <v>0</v>
      </c>
      <c r="AG233" s="170">
        <v>0</v>
      </c>
      <c r="AH233" s="170">
        <v>6034.34</v>
      </c>
      <c r="AI233" s="170">
        <v>0</v>
      </c>
      <c r="AJ233" s="170">
        <v>0</v>
      </c>
      <c r="AK233" s="170">
        <v>0</v>
      </c>
      <c r="AL233" s="170">
        <v>0</v>
      </c>
      <c r="AM233" s="170">
        <v>0</v>
      </c>
      <c r="AN233" s="170">
        <v>0</v>
      </c>
      <c r="AO233" s="170">
        <v>0</v>
      </c>
      <c r="AP233" s="170">
        <v>1128564</v>
      </c>
      <c r="AQ233" s="170">
        <v>222049.27350884979</v>
      </c>
      <c r="AR233" s="170">
        <v>120034.34</v>
      </c>
      <c r="AS233" s="170">
        <v>155960.95183814756</v>
      </c>
      <c r="AT233" s="172">
        <v>1470647.6135088499</v>
      </c>
      <c r="AU233" s="170">
        <v>1470647.6135088496</v>
      </c>
      <c r="AV233" s="170">
        <v>0</v>
      </c>
      <c r="AW233" s="170">
        <v>1350613.2735088498</v>
      </c>
      <c r="AX233" s="170">
        <v>3262.3509021952896</v>
      </c>
      <c r="AY233" s="170">
        <v>3235.8391989880402</v>
      </c>
      <c r="AZ233" s="171">
        <v>8.1931460671904044E-3</v>
      </c>
      <c r="BA233" s="171">
        <v>-2.6831460671904043E-3</v>
      </c>
      <c r="BB233" s="170">
        <v>-3594.4428974216776</v>
      </c>
      <c r="BC233" s="172">
        <v>1467053.1706114281</v>
      </c>
      <c r="BD233" s="172">
        <v>3543.6066922981354</v>
      </c>
      <c r="BE233" s="171">
        <v>-7.7476635755713286E-4</v>
      </c>
      <c r="BF233" s="170">
        <v>0</v>
      </c>
      <c r="BG233" s="170">
        <v>1467053.1706114281</v>
      </c>
      <c r="BH233" s="170">
        <v>0</v>
      </c>
      <c r="BI233" s="170">
        <v>1467053.1706114281</v>
      </c>
      <c r="BJ233" s="170"/>
      <c r="BK233" s="170"/>
    </row>
    <row r="234" spans="1:63" x14ac:dyDescent="0.25">
      <c r="A234" s="169">
        <v>234</v>
      </c>
      <c r="B234" s="169">
        <v>13</v>
      </c>
      <c r="C234" s="174">
        <v>143050</v>
      </c>
      <c r="D234" s="174">
        <v>9352150</v>
      </c>
      <c r="E234" s="173" t="s">
        <v>585</v>
      </c>
      <c r="F234" s="170">
        <v>231710</v>
      </c>
      <c r="G234" s="170">
        <v>0</v>
      </c>
      <c r="H234" s="170">
        <v>0</v>
      </c>
      <c r="I234" s="170">
        <v>2800.0000000000005</v>
      </c>
      <c r="J234" s="170">
        <v>0</v>
      </c>
      <c r="K234" s="170">
        <v>900.89999999999952</v>
      </c>
      <c r="L234" s="170">
        <v>0</v>
      </c>
      <c r="M234" s="170">
        <v>0</v>
      </c>
      <c r="N234" s="170">
        <v>0</v>
      </c>
      <c r="O234" s="170">
        <v>2484.300000000002</v>
      </c>
      <c r="P234" s="170">
        <v>0</v>
      </c>
      <c r="Q234" s="170">
        <v>0</v>
      </c>
      <c r="R234" s="170">
        <v>0</v>
      </c>
      <c r="S234" s="170">
        <v>0</v>
      </c>
      <c r="T234" s="170">
        <v>0</v>
      </c>
      <c r="U234" s="170">
        <v>0</v>
      </c>
      <c r="V234" s="170">
        <v>0</v>
      </c>
      <c r="W234" s="170">
        <v>0</v>
      </c>
      <c r="X234" s="170">
        <v>0</v>
      </c>
      <c r="Y234" s="170">
        <v>0</v>
      </c>
      <c r="Z234" s="170">
        <v>18277.641891891901</v>
      </c>
      <c r="AA234" s="170">
        <v>0</v>
      </c>
      <c r="AB234" s="170">
        <v>0</v>
      </c>
      <c r="AC234" s="170">
        <v>0</v>
      </c>
      <c r="AD234" s="170">
        <v>114000</v>
      </c>
      <c r="AE234" s="170">
        <v>43257.67690253671</v>
      </c>
      <c r="AF234" s="170">
        <v>0</v>
      </c>
      <c r="AG234" s="170">
        <v>0</v>
      </c>
      <c r="AH234" s="170">
        <v>9460.25</v>
      </c>
      <c r="AI234" s="170">
        <v>0</v>
      </c>
      <c r="AJ234" s="170">
        <v>0</v>
      </c>
      <c r="AK234" s="170">
        <v>0</v>
      </c>
      <c r="AL234" s="170">
        <v>0</v>
      </c>
      <c r="AM234" s="170">
        <v>0</v>
      </c>
      <c r="AN234" s="170">
        <v>0</v>
      </c>
      <c r="AO234" s="170">
        <v>0</v>
      </c>
      <c r="AP234" s="170">
        <v>231710</v>
      </c>
      <c r="AQ234" s="170">
        <v>24462.841891891905</v>
      </c>
      <c r="AR234" s="170">
        <v>166717.92690253671</v>
      </c>
      <c r="AS234" s="170">
        <v>31368.041891891902</v>
      </c>
      <c r="AT234" s="172">
        <v>422890.76879442862</v>
      </c>
      <c r="AU234" s="170">
        <v>422890.76879442856</v>
      </c>
      <c r="AV234" s="170">
        <v>0</v>
      </c>
      <c r="AW234" s="170">
        <v>256172.84189189191</v>
      </c>
      <c r="AX234" s="170">
        <v>3013.7981399046107</v>
      </c>
      <c r="AY234" s="170">
        <v>2900.0027191347281</v>
      </c>
      <c r="AZ234" s="171">
        <v>3.9239763472992781E-2</v>
      </c>
      <c r="BA234" s="171">
        <v>-3.372976347299278E-2</v>
      </c>
      <c r="BB234" s="170">
        <v>-8314.3944919332753</v>
      </c>
      <c r="BC234" s="172">
        <v>414576.37430249533</v>
      </c>
      <c r="BD234" s="172">
        <v>4877.3691094411215</v>
      </c>
      <c r="BE234" s="171">
        <v>3.5141263405570333E-2</v>
      </c>
      <c r="BF234" s="170">
        <v>0</v>
      </c>
      <c r="BG234" s="170">
        <v>414576.37430249533</v>
      </c>
      <c r="BH234" s="170">
        <v>0</v>
      </c>
      <c r="BI234" s="170">
        <v>414576.37430249533</v>
      </c>
      <c r="BJ234" s="170"/>
      <c r="BK234" s="170"/>
    </row>
    <row r="235" spans="1:63" x14ac:dyDescent="0.25">
      <c r="A235" s="169">
        <v>235</v>
      </c>
      <c r="B235" s="169">
        <v>469</v>
      </c>
      <c r="C235" s="174">
        <v>143147</v>
      </c>
      <c r="D235" s="174">
        <v>9352155</v>
      </c>
      <c r="E235" s="173" t="s">
        <v>584</v>
      </c>
      <c r="F235" s="170">
        <v>457968</v>
      </c>
      <c r="G235" s="170">
        <v>0</v>
      </c>
      <c r="H235" s="170">
        <v>0</v>
      </c>
      <c r="I235" s="170">
        <v>5599.9999999999982</v>
      </c>
      <c r="J235" s="170">
        <v>0</v>
      </c>
      <c r="K235" s="170">
        <v>1351.3500000000008</v>
      </c>
      <c r="L235" s="170">
        <v>1474.2000000000039</v>
      </c>
      <c r="M235" s="170">
        <v>5596.5000000000064</v>
      </c>
      <c r="N235" s="170">
        <v>3494.4000000000087</v>
      </c>
      <c r="O235" s="170">
        <v>0</v>
      </c>
      <c r="P235" s="170">
        <v>0</v>
      </c>
      <c r="Q235" s="170">
        <v>0</v>
      </c>
      <c r="R235" s="170">
        <v>0</v>
      </c>
      <c r="S235" s="170">
        <v>0</v>
      </c>
      <c r="T235" s="170">
        <v>0</v>
      </c>
      <c r="U235" s="170">
        <v>0</v>
      </c>
      <c r="V235" s="170">
        <v>0</v>
      </c>
      <c r="W235" s="170">
        <v>0</v>
      </c>
      <c r="X235" s="170">
        <v>0</v>
      </c>
      <c r="Y235" s="170">
        <v>769.30693069306926</v>
      </c>
      <c r="Z235" s="170">
        <v>28625.727272727232</v>
      </c>
      <c r="AA235" s="170">
        <v>0</v>
      </c>
      <c r="AB235" s="170">
        <v>0</v>
      </c>
      <c r="AC235" s="170">
        <v>0</v>
      </c>
      <c r="AD235" s="170">
        <v>114000</v>
      </c>
      <c r="AE235" s="170">
        <v>0</v>
      </c>
      <c r="AF235" s="170">
        <v>0</v>
      </c>
      <c r="AG235" s="170">
        <v>0</v>
      </c>
      <c r="AH235" s="170">
        <v>9580</v>
      </c>
      <c r="AI235" s="170">
        <v>0</v>
      </c>
      <c r="AJ235" s="170">
        <v>0</v>
      </c>
      <c r="AK235" s="170">
        <v>0</v>
      </c>
      <c r="AL235" s="170">
        <v>0</v>
      </c>
      <c r="AM235" s="170">
        <v>0</v>
      </c>
      <c r="AN235" s="170">
        <v>0</v>
      </c>
      <c r="AO235" s="170">
        <v>0</v>
      </c>
      <c r="AP235" s="170">
        <v>457968</v>
      </c>
      <c r="AQ235" s="170">
        <v>46911.484203420317</v>
      </c>
      <c r="AR235" s="170">
        <v>123580</v>
      </c>
      <c r="AS235" s="170">
        <v>47381.752272727244</v>
      </c>
      <c r="AT235" s="172">
        <v>628459.48420342035</v>
      </c>
      <c r="AU235" s="170">
        <v>628459.48420342035</v>
      </c>
      <c r="AV235" s="170">
        <v>0</v>
      </c>
      <c r="AW235" s="170">
        <v>504879.48420342035</v>
      </c>
      <c r="AX235" s="170">
        <v>3005.235025020359</v>
      </c>
      <c r="AY235" s="170">
        <v>2970.7951370367327</v>
      </c>
      <c r="AZ235" s="171">
        <v>1.1592818217003973E-2</v>
      </c>
      <c r="BA235" s="171">
        <v>-6.0828182170039732E-3</v>
      </c>
      <c r="BB235" s="170">
        <v>-3035.8955387970473</v>
      </c>
      <c r="BC235" s="172">
        <v>625423.58866462333</v>
      </c>
      <c r="BD235" s="172">
        <v>3722.7594563370435</v>
      </c>
      <c r="BE235" s="171">
        <v>3.4959400750583125E-2</v>
      </c>
      <c r="BF235" s="170">
        <v>0</v>
      </c>
      <c r="BG235" s="170">
        <v>625423.58866462333</v>
      </c>
      <c r="BH235" s="170">
        <v>0</v>
      </c>
      <c r="BI235" s="170">
        <v>625423.58866462333</v>
      </c>
      <c r="BJ235" s="170"/>
      <c r="BK235" s="170"/>
    </row>
    <row r="236" spans="1:63" x14ac:dyDescent="0.25">
      <c r="A236" s="169">
        <v>236</v>
      </c>
      <c r="B236" s="169">
        <v>283</v>
      </c>
      <c r="C236" s="174">
        <v>141819</v>
      </c>
      <c r="D236" s="174">
        <v>9352158</v>
      </c>
      <c r="E236" s="173" t="s">
        <v>312</v>
      </c>
      <c r="F236" s="170">
        <v>1134016</v>
      </c>
      <c r="G236" s="170">
        <v>0</v>
      </c>
      <c r="H236" s="170">
        <v>0</v>
      </c>
      <c r="I236" s="170">
        <v>19600.000000000076</v>
      </c>
      <c r="J236" s="170">
        <v>0</v>
      </c>
      <c r="K236" s="170">
        <v>23931.377349397597</v>
      </c>
      <c r="L236" s="170">
        <v>32017.966265060168</v>
      </c>
      <c r="M236" s="170">
        <v>16829.956626506017</v>
      </c>
      <c r="N236" s="170">
        <v>5838.0337349397405</v>
      </c>
      <c r="O236" s="170">
        <v>3735.4293975903606</v>
      </c>
      <c r="P236" s="170">
        <v>0</v>
      </c>
      <c r="Q236" s="170">
        <v>0</v>
      </c>
      <c r="R236" s="170">
        <v>0</v>
      </c>
      <c r="S236" s="170">
        <v>0</v>
      </c>
      <c r="T236" s="170">
        <v>0</v>
      </c>
      <c r="U236" s="170">
        <v>0</v>
      </c>
      <c r="V236" s="170">
        <v>0</v>
      </c>
      <c r="W236" s="170">
        <v>79546.742209631426</v>
      </c>
      <c r="X236" s="170">
        <v>0</v>
      </c>
      <c r="Y236" s="170">
        <v>940.83129584352082</v>
      </c>
      <c r="Z236" s="170">
        <v>90141.554591674329</v>
      </c>
      <c r="AA236" s="170">
        <v>0</v>
      </c>
      <c r="AB236" s="170">
        <v>0</v>
      </c>
      <c r="AC236" s="170">
        <v>0</v>
      </c>
      <c r="AD236" s="170">
        <v>114000</v>
      </c>
      <c r="AE236" s="170">
        <v>0</v>
      </c>
      <c r="AF236" s="170">
        <v>0</v>
      </c>
      <c r="AG236" s="170">
        <v>0</v>
      </c>
      <c r="AH236" s="170">
        <v>4680.18</v>
      </c>
      <c r="AI236" s="170">
        <v>0</v>
      </c>
      <c r="AJ236" s="170">
        <v>0</v>
      </c>
      <c r="AK236" s="170">
        <v>0</v>
      </c>
      <c r="AL236" s="170">
        <v>0</v>
      </c>
      <c r="AM236" s="170">
        <v>0</v>
      </c>
      <c r="AN236" s="170">
        <v>0</v>
      </c>
      <c r="AO236" s="170">
        <v>0</v>
      </c>
      <c r="AP236" s="170">
        <v>1134016</v>
      </c>
      <c r="AQ236" s="170">
        <v>272581.89147064323</v>
      </c>
      <c r="AR236" s="170">
        <v>118680.18</v>
      </c>
      <c r="AS236" s="170">
        <v>151115.7362784213</v>
      </c>
      <c r="AT236" s="172">
        <v>1525278.0714706432</v>
      </c>
      <c r="AU236" s="170">
        <v>1525278.0714706434</v>
      </c>
      <c r="AV236" s="170">
        <v>0</v>
      </c>
      <c r="AW236" s="170">
        <v>1406597.8914706432</v>
      </c>
      <c r="AX236" s="170">
        <v>3381.2449314198157</v>
      </c>
      <c r="AY236" s="170">
        <v>3377.5395353424988</v>
      </c>
      <c r="AZ236" s="171">
        <v>1.0970696385767535E-3</v>
      </c>
      <c r="BA236" s="171">
        <v>0</v>
      </c>
      <c r="BB236" s="170">
        <v>0</v>
      </c>
      <c r="BC236" s="172">
        <v>1525278.0714706432</v>
      </c>
      <c r="BD236" s="172">
        <v>3666.5338256505847</v>
      </c>
      <c r="BE236" s="171">
        <v>-4.7248067324341392E-3</v>
      </c>
      <c r="BF236" s="170">
        <v>0</v>
      </c>
      <c r="BG236" s="170">
        <v>1525278.0714706432</v>
      </c>
      <c r="BH236" s="170">
        <v>0</v>
      </c>
      <c r="BI236" s="170">
        <v>1525278.0714706432</v>
      </c>
      <c r="BJ236" s="170"/>
      <c r="BK236" s="170"/>
    </row>
    <row r="237" spans="1:63" x14ac:dyDescent="0.25">
      <c r="A237" s="169">
        <v>237</v>
      </c>
      <c r="B237" s="169">
        <v>256</v>
      </c>
      <c r="C237" s="174">
        <v>141591</v>
      </c>
      <c r="D237" s="174">
        <v>9352159</v>
      </c>
      <c r="E237" s="173" t="s">
        <v>583</v>
      </c>
      <c r="F237" s="170">
        <v>1131290</v>
      </c>
      <c r="G237" s="170">
        <v>0</v>
      </c>
      <c r="H237" s="170">
        <v>0</v>
      </c>
      <c r="I237" s="170">
        <v>14000.000000000005</v>
      </c>
      <c r="J237" s="170">
        <v>0</v>
      </c>
      <c r="K237" s="170">
        <v>3603.599999999999</v>
      </c>
      <c r="L237" s="170">
        <v>11302.19999999999</v>
      </c>
      <c r="M237" s="170">
        <v>30221.099999999991</v>
      </c>
      <c r="N237" s="170">
        <v>34943.999999999985</v>
      </c>
      <c r="O237" s="170">
        <v>3726.4499999999994</v>
      </c>
      <c r="P237" s="170">
        <v>0</v>
      </c>
      <c r="Q237" s="170">
        <v>0</v>
      </c>
      <c r="R237" s="170">
        <v>0</v>
      </c>
      <c r="S237" s="170">
        <v>0</v>
      </c>
      <c r="T237" s="170">
        <v>0</v>
      </c>
      <c r="U237" s="170">
        <v>0</v>
      </c>
      <c r="V237" s="170">
        <v>0</v>
      </c>
      <c r="W237" s="170">
        <v>35070.422535211277</v>
      </c>
      <c r="X237" s="170">
        <v>0</v>
      </c>
      <c r="Y237" s="170">
        <v>0</v>
      </c>
      <c r="Z237" s="170">
        <v>97184.506151475303</v>
      </c>
      <c r="AA237" s="170">
        <v>0</v>
      </c>
      <c r="AB237" s="170">
        <v>0</v>
      </c>
      <c r="AC237" s="170">
        <v>0</v>
      </c>
      <c r="AD237" s="170">
        <v>114000</v>
      </c>
      <c r="AE237" s="170">
        <v>0</v>
      </c>
      <c r="AF237" s="170">
        <v>0</v>
      </c>
      <c r="AG237" s="170">
        <v>0</v>
      </c>
      <c r="AH237" s="170">
        <v>3040.93</v>
      </c>
      <c r="AI237" s="170">
        <v>0</v>
      </c>
      <c r="AJ237" s="170">
        <v>0</v>
      </c>
      <c r="AK237" s="170">
        <v>0</v>
      </c>
      <c r="AL237" s="170">
        <v>0</v>
      </c>
      <c r="AM237" s="170">
        <v>0</v>
      </c>
      <c r="AN237" s="170">
        <v>0</v>
      </c>
      <c r="AO237" s="170">
        <v>0</v>
      </c>
      <c r="AP237" s="170">
        <v>1131290</v>
      </c>
      <c r="AQ237" s="170">
        <v>230052.27868668654</v>
      </c>
      <c r="AR237" s="170">
        <v>117040.93</v>
      </c>
      <c r="AS237" s="170">
        <v>156080.98115147528</v>
      </c>
      <c r="AT237" s="172">
        <v>1478383.2086866864</v>
      </c>
      <c r="AU237" s="170">
        <v>1478383.2086866866</v>
      </c>
      <c r="AV237" s="170">
        <v>0</v>
      </c>
      <c r="AW237" s="170">
        <v>1361342.2786866864</v>
      </c>
      <c r="AX237" s="170">
        <v>3280.342840208883</v>
      </c>
      <c r="AY237" s="170">
        <v>3293.2392069772445</v>
      </c>
      <c r="AZ237" s="171">
        <v>-3.9160127636761258E-3</v>
      </c>
      <c r="BA237" s="171">
        <v>0</v>
      </c>
      <c r="BB237" s="170">
        <v>0</v>
      </c>
      <c r="BC237" s="172">
        <v>1478383.2086866864</v>
      </c>
      <c r="BD237" s="172">
        <v>3562.3691775582802</v>
      </c>
      <c r="BE237" s="171">
        <v>-8.1448981641919493E-3</v>
      </c>
      <c r="BF237" s="170">
        <v>0</v>
      </c>
      <c r="BG237" s="170">
        <v>1478383.2086866864</v>
      </c>
      <c r="BH237" s="170">
        <v>0</v>
      </c>
      <c r="BI237" s="170">
        <v>1478383.2086866864</v>
      </c>
      <c r="BJ237" s="170"/>
      <c r="BK237" s="170"/>
    </row>
    <row r="238" spans="1:63" x14ac:dyDescent="0.25">
      <c r="A238" s="169">
        <v>238</v>
      </c>
      <c r="B238" s="169">
        <v>303</v>
      </c>
      <c r="C238" s="174">
        <v>141849</v>
      </c>
      <c r="D238" s="174">
        <v>9352927</v>
      </c>
      <c r="E238" s="173" t="s">
        <v>325</v>
      </c>
      <c r="F238" s="170">
        <v>899580</v>
      </c>
      <c r="G238" s="170">
        <v>0</v>
      </c>
      <c r="H238" s="170">
        <v>0</v>
      </c>
      <c r="I238" s="170">
        <v>51200.000000000015</v>
      </c>
      <c r="J238" s="170">
        <v>0</v>
      </c>
      <c r="K238" s="170">
        <v>1807.2765957446809</v>
      </c>
      <c r="L238" s="170">
        <v>4928.9361702127662</v>
      </c>
      <c r="M238" s="170">
        <v>132478.85106382982</v>
      </c>
      <c r="N238" s="170">
        <v>169409.36170212773</v>
      </c>
      <c r="O238" s="170">
        <v>1245.9255319148938</v>
      </c>
      <c r="P238" s="170">
        <v>0</v>
      </c>
      <c r="Q238" s="170">
        <v>0</v>
      </c>
      <c r="R238" s="170">
        <v>0</v>
      </c>
      <c r="S238" s="170">
        <v>0</v>
      </c>
      <c r="T238" s="170">
        <v>0</v>
      </c>
      <c r="U238" s="170">
        <v>0</v>
      </c>
      <c r="V238" s="170">
        <v>0</v>
      </c>
      <c r="W238" s="170">
        <v>33953.068592057789</v>
      </c>
      <c r="X238" s="170">
        <v>0</v>
      </c>
      <c r="Y238" s="170">
        <v>2826.3888888888887</v>
      </c>
      <c r="Z238" s="170">
        <v>70317.172376057395</v>
      </c>
      <c r="AA238" s="170">
        <v>0</v>
      </c>
      <c r="AB238" s="170">
        <v>0</v>
      </c>
      <c r="AC238" s="170">
        <v>0</v>
      </c>
      <c r="AD238" s="170">
        <v>114000</v>
      </c>
      <c r="AE238" s="170">
        <v>0</v>
      </c>
      <c r="AF238" s="170">
        <v>0</v>
      </c>
      <c r="AG238" s="170">
        <v>0</v>
      </c>
      <c r="AH238" s="170">
        <v>2470.75</v>
      </c>
      <c r="AI238" s="170">
        <v>0</v>
      </c>
      <c r="AJ238" s="170">
        <v>0</v>
      </c>
      <c r="AK238" s="170">
        <v>0</v>
      </c>
      <c r="AL238" s="170">
        <v>0</v>
      </c>
      <c r="AM238" s="170">
        <v>0</v>
      </c>
      <c r="AN238" s="170">
        <v>0</v>
      </c>
      <c r="AO238" s="170">
        <v>0</v>
      </c>
      <c r="AP238" s="170">
        <v>899580</v>
      </c>
      <c r="AQ238" s="170">
        <v>468166.980920834</v>
      </c>
      <c r="AR238" s="170">
        <v>116470.75</v>
      </c>
      <c r="AS238" s="170">
        <v>260850.14790797234</v>
      </c>
      <c r="AT238" s="172">
        <v>1484217.730920834</v>
      </c>
      <c r="AU238" s="170">
        <v>1484217.730920834</v>
      </c>
      <c r="AV238" s="170">
        <v>0</v>
      </c>
      <c r="AW238" s="170">
        <v>1367746.980920834</v>
      </c>
      <c r="AX238" s="170">
        <v>4144.6878209722245</v>
      </c>
      <c r="AY238" s="170">
        <v>4181.1291759342184</v>
      </c>
      <c r="AZ238" s="171">
        <v>-8.715673070266149E-3</v>
      </c>
      <c r="BA238" s="171">
        <v>0</v>
      </c>
      <c r="BB238" s="170">
        <v>0</v>
      </c>
      <c r="BC238" s="172">
        <v>1484217.730920834</v>
      </c>
      <c r="BD238" s="172">
        <v>4497.6294876388911</v>
      </c>
      <c r="BE238" s="171">
        <v>-1.6043089780334419E-2</v>
      </c>
      <c r="BF238" s="170">
        <v>0</v>
      </c>
      <c r="BG238" s="170">
        <v>1484217.730920834</v>
      </c>
      <c r="BH238" s="170">
        <v>0</v>
      </c>
      <c r="BI238" s="170">
        <v>1484217.730920834</v>
      </c>
      <c r="BJ238" s="170"/>
      <c r="BK238" s="170"/>
    </row>
    <row r="239" spans="1:63" x14ac:dyDescent="0.25">
      <c r="A239" s="169">
        <v>239</v>
      </c>
      <c r="B239" s="169">
        <v>404</v>
      </c>
      <c r="C239" s="174">
        <v>143056</v>
      </c>
      <c r="D239" s="174">
        <v>9353002</v>
      </c>
      <c r="E239" s="173" t="s">
        <v>582</v>
      </c>
      <c r="F239" s="170">
        <v>171738</v>
      </c>
      <c r="G239" s="170">
        <v>0</v>
      </c>
      <c r="H239" s="170">
        <v>0</v>
      </c>
      <c r="I239" s="170">
        <v>799.99999999999898</v>
      </c>
      <c r="J239" s="170">
        <v>0</v>
      </c>
      <c r="K239" s="170">
        <v>0</v>
      </c>
      <c r="L239" s="170">
        <v>0</v>
      </c>
      <c r="M239" s="170">
        <v>0</v>
      </c>
      <c r="N239" s="170">
        <v>0</v>
      </c>
      <c r="O239" s="170">
        <v>0</v>
      </c>
      <c r="P239" s="170">
        <v>0</v>
      </c>
      <c r="Q239" s="170">
        <v>0</v>
      </c>
      <c r="R239" s="170">
        <v>0</v>
      </c>
      <c r="S239" s="170">
        <v>0</v>
      </c>
      <c r="T239" s="170">
        <v>0</v>
      </c>
      <c r="U239" s="170">
        <v>0</v>
      </c>
      <c r="V239" s="170">
        <v>0</v>
      </c>
      <c r="W239" s="170">
        <v>0</v>
      </c>
      <c r="X239" s="170">
        <v>0</v>
      </c>
      <c r="Y239" s="170">
        <v>0</v>
      </c>
      <c r="Z239" s="170">
        <v>12563.46</v>
      </c>
      <c r="AA239" s="170">
        <v>0</v>
      </c>
      <c r="AB239" s="170">
        <v>0</v>
      </c>
      <c r="AC239" s="170">
        <v>0</v>
      </c>
      <c r="AD239" s="170">
        <v>114000</v>
      </c>
      <c r="AE239" s="170">
        <v>0</v>
      </c>
      <c r="AF239" s="170">
        <v>0</v>
      </c>
      <c r="AG239" s="170">
        <v>0</v>
      </c>
      <c r="AH239" s="170">
        <v>2938.13</v>
      </c>
      <c r="AI239" s="170">
        <v>0</v>
      </c>
      <c r="AJ239" s="170">
        <v>0</v>
      </c>
      <c r="AK239" s="170">
        <v>0</v>
      </c>
      <c r="AL239" s="170">
        <v>0</v>
      </c>
      <c r="AM239" s="170">
        <v>0</v>
      </c>
      <c r="AN239" s="170">
        <v>0</v>
      </c>
      <c r="AO239" s="170">
        <v>0</v>
      </c>
      <c r="AP239" s="170">
        <v>171738</v>
      </c>
      <c r="AQ239" s="170">
        <v>13363.459999999997</v>
      </c>
      <c r="AR239" s="170">
        <v>116938.13</v>
      </c>
      <c r="AS239" s="170">
        <v>22961.26</v>
      </c>
      <c r="AT239" s="172">
        <v>302039.58999999997</v>
      </c>
      <c r="AU239" s="170">
        <v>302039.58999999997</v>
      </c>
      <c r="AV239" s="170">
        <v>0</v>
      </c>
      <c r="AW239" s="170">
        <v>185101.45999999996</v>
      </c>
      <c r="AX239" s="170">
        <v>2938.1184126984122</v>
      </c>
      <c r="AY239" s="170">
        <v>3005.6726746789163</v>
      </c>
      <c r="AZ239" s="171">
        <v>-2.2475588426381365E-2</v>
      </c>
      <c r="BA239" s="171">
        <v>7.475588426381366E-3</v>
      </c>
      <c r="BB239" s="170">
        <v>1415.5578272001874</v>
      </c>
      <c r="BC239" s="172">
        <v>303455.14782720013</v>
      </c>
      <c r="BD239" s="172">
        <v>4816.748378209526</v>
      </c>
      <c r="BE239" s="171">
        <v>-6.9406183350477768E-3</v>
      </c>
      <c r="BF239" s="170">
        <v>0</v>
      </c>
      <c r="BG239" s="170">
        <v>303455.14782720013</v>
      </c>
      <c r="BH239" s="170">
        <v>0</v>
      </c>
      <c r="BI239" s="170">
        <v>303455.14782720013</v>
      </c>
      <c r="BJ239" s="170"/>
      <c r="BK239" s="170"/>
    </row>
    <row r="240" spans="1:63" x14ac:dyDescent="0.25">
      <c r="A240" s="169">
        <v>240</v>
      </c>
      <c r="B240" s="169">
        <v>441</v>
      </c>
      <c r="C240" s="174">
        <v>142547</v>
      </c>
      <c r="D240" s="174">
        <v>9353025</v>
      </c>
      <c r="E240" s="173" t="s">
        <v>581</v>
      </c>
      <c r="F240" s="170">
        <v>537022</v>
      </c>
      <c r="G240" s="170">
        <v>0</v>
      </c>
      <c r="H240" s="170">
        <v>0</v>
      </c>
      <c r="I240" s="170">
        <v>800.00000000000068</v>
      </c>
      <c r="J240" s="170">
        <v>0</v>
      </c>
      <c r="K240" s="170">
        <v>150.91607142857143</v>
      </c>
      <c r="L240" s="170">
        <v>0</v>
      </c>
      <c r="M240" s="170">
        <v>0</v>
      </c>
      <c r="N240" s="170">
        <v>0</v>
      </c>
      <c r="O240" s="170">
        <v>0</v>
      </c>
      <c r="P240" s="170">
        <v>0</v>
      </c>
      <c r="Q240" s="170">
        <v>0</v>
      </c>
      <c r="R240" s="170">
        <v>0</v>
      </c>
      <c r="S240" s="170">
        <v>0</v>
      </c>
      <c r="T240" s="170">
        <v>0</v>
      </c>
      <c r="U240" s="170">
        <v>0</v>
      </c>
      <c r="V240" s="170">
        <v>0</v>
      </c>
      <c r="W240" s="170">
        <v>0</v>
      </c>
      <c r="X240" s="170">
        <v>0</v>
      </c>
      <c r="Y240" s="170">
        <v>0</v>
      </c>
      <c r="Z240" s="170">
        <v>34290.666131666301</v>
      </c>
      <c r="AA240" s="170">
        <v>0</v>
      </c>
      <c r="AB240" s="170">
        <v>0</v>
      </c>
      <c r="AC240" s="170">
        <v>0</v>
      </c>
      <c r="AD240" s="170">
        <v>114000</v>
      </c>
      <c r="AE240" s="170">
        <v>0</v>
      </c>
      <c r="AF240" s="170">
        <v>0</v>
      </c>
      <c r="AG240" s="170">
        <v>0</v>
      </c>
      <c r="AH240" s="170">
        <v>7928.28</v>
      </c>
      <c r="AI240" s="170">
        <v>0</v>
      </c>
      <c r="AJ240" s="170">
        <v>0</v>
      </c>
      <c r="AK240" s="170">
        <v>0</v>
      </c>
      <c r="AL240" s="170">
        <v>0</v>
      </c>
      <c r="AM240" s="170">
        <v>0</v>
      </c>
      <c r="AN240" s="170">
        <v>0</v>
      </c>
      <c r="AO240" s="170">
        <v>0</v>
      </c>
      <c r="AP240" s="170">
        <v>537022</v>
      </c>
      <c r="AQ240" s="170">
        <v>35241.582203094877</v>
      </c>
      <c r="AR240" s="170">
        <v>121928.28</v>
      </c>
      <c r="AS240" s="170">
        <v>44763.924167380581</v>
      </c>
      <c r="AT240" s="172">
        <v>694191.86220309488</v>
      </c>
      <c r="AU240" s="170">
        <v>694191.86220309488</v>
      </c>
      <c r="AV240" s="170">
        <v>0</v>
      </c>
      <c r="AW240" s="170">
        <v>572263.58220309485</v>
      </c>
      <c r="AX240" s="170">
        <v>2904.8912802187556</v>
      </c>
      <c r="AY240" s="170">
        <v>2903.5833759089428</v>
      </c>
      <c r="AZ240" s="171">
        <v>4.5044489531951372E-4</v>
      </c>
      <c r="BA240" s="171">
        <v>0</v>
      </c>
      <c r="BB240" s="170">
        <v>0</v>
      </c>
      <c r="BC240" s="172">
        <v>694191.86220309488</v>
      </c>
      <c r="BD240" s="172">
        <v>3523.8165594065731</v>
      </c>
      <c r="BE240" s="171">
        <v>-9.0046988609016054E-4</v>
      </c>
      <c r="BF240" s="170">
        <v>0</v>
      </c>
      <c r="BG240" s="170">
        <v>694191.86220309488</v>
      </c>
      <c r="BH240" s="170">
        <v>0</v>
      </c>
      <c r="BI240" s="170">
        <v>694191.86220309488</v>
      </c>
      <c r="BJ240" s="170"/>
      <c r="BK240" s="170"/>
    </row>
    <row r="241" spans="1:63" x14ac:dyDescent="0.25">
      <c r="A241" s="169">
        <v>241</v>
      </c>
      <c r="B241" s="169">
        <v>492</v>
      </c>
      <c r="C241" s="174">
        <v>142554</v>
      </c>
      <c r="D241" s="174">
        <v>9353054</v>
      </c>
      <c r="E241" s="173" t="s">
        <v>580</v>
      </c>
      <c r="F241" s="170">
        <v>318942</v>
      </c>
      <c r="G241" s="170">
        <v>0</v>
      </c>
      <c r="H241" s="170">
        <v>0</v>
      </c>
      <c r="I241" s="170">
        <v>2799.9999999999986</v>
      </c>
      <c r="J241" s="170">
        <v>0</v>
      </c>
      <c r="K241" s="170">
        <v>0</v>
      </c>
      <c r="L241" s="170">
        <v>0</v>
      </c>
      <c r="M241" s="170">
        <v>0</v>
      </c>
      <c r="N241" s="170">
        <v>0</v>
      </c>
      <c r="O241" s="170">
        <v>0</v>
      </c>
      <c r="P241" s="170">
        <v>0</v>
      </c>
      <c r="Q241" s="170">
        <v>0</v>
      </c>
      <c r="R241" s="170">
        <v>0</v>
      </c>
      <c r="S241" s="170">
        <v>0</v>
      </c>
      <c r="T241" s="170">
        <v>0</v>
      </c>
      <c r="U241" s="170">
        <v>0</v>
      </c>
      <c r="V241" s="170">
        <v>0</v>
      </c>
      <c r="W241" s="170">
        <v>0</v>
      </c>
      <c r="X241" s="170">
        <v>0</v>
      </c>
      <c r="Y241" s="170">
        <v>879.87804878048792</v>
      </c>
      <c r="Z241" s="170">
        <v>22940.859842297912</v>
      </c>
      <c r="AA241" s="170">
        <v>0</v>
      </c>
      <c r="AB241" s="170">
        <v>0</v>
      </c>
      <c r="AC241" s="170">
        <v>0</v>
      </c>
      <c r="AD241" s="170">
        <v>114000</v>
      </c>
      <c r="AE241" s="170">
        <v>21895.861148197582</v>
      </c>
      <c r="AF241" s="170">
        <v>0</v>
      </c>
      <c r="AG241" s="170">
        <v>0</v>
      </c>
      <c r="AH241" s="170">
        <v>11017</v>
      </c>
      <c r="AI241" s="170">
        <v>0</v>
      </c>
      <c r="AJ241" s="170">
        <v>0</v>
      </c>
      <c r="AK241" s="170">
        <v>0</v>
      </c>
      <c r="AL241" s="170">
        <v>0</v>
      </c>
      <c r="AM241" s="170">
        <v>0</v>
      </c>
      <c r="AN241" s="170">
        <v>0</v>
      </c>
      <c r="AO241" s="170">
        <v>0</v>
      </c>
      <c r="AP241" s="170">
        <v>318942</v>
      </c>
      <c r="AQ241" s="170">
        <v>26620.737891078399</v>
      </c>
      <c r="AR241" s="170">
        <v>146912.86114819758</v>
      </c>
      <c r="AS241" s="170">
        <v>34338.659842297915</v>
      </c>
      <c r="AT241" s="172">
        <v>492475.59903927601</v>
      </c>
      <c r="AU241" s="170">
        <v>492475.59903927601</v>
      </c>
      <c r="AV241" s="170">
        <v>0</v>
      </c>
      <c r="AW241" s="170">
        <v>345562.73789107846</v>
      </c>
      <c r="AX241" s="170">
        <v>2953.5276742827218</v>
      </c>
      <c r="AY241" s="170">
        <v>2959.7136028837358</v>
      </c>
      <c r="AZ241" s="171">
        <v>-2.0900429673286133E-3</v>
      </c>
      <c r="BA241" s="171">
        <v>0</v>
      </c>
      <c r="BB241" s="170">
        <v>0</v>
      </c>
      <c r="BC241" s="172">
        <v>492475.59903927601</v>
      </c>
      <c r="BD241" s="172">
        <v>4209.1931541818467</v>
      </c>
      <c r="BE241" s="171">
        <v>1.7848618589615617E-2</v>
      </c>
      <c r="BF241" s="170">
        <v>0</v>
      </c>
      <c r="BG241" s="170">
        <v>492475.59903927601</v>
      </c>
      <c r="BH241" s="170">
        <v>0</v>
      </c>
      <c r="BI241" s="170">
        <v>492475.59903927601</v>
      </c>
      <c r="BJ241" s="170"/>
      <c r="BK241" s="170"/>
    </row>
    <row r="242" spans="1:63" x14ac:dyDescent="0.25">
      <c r="A242" s="169">
        <v>242</v>
      </c>
      <c r="B242" s="169">
        <v>514</v>
      </c>
      <c r="C242" s="174">
        <v>142562</v>
      </c>
      <c r="D242" s="174">
        <v>9353062</v>
      </c>
      <c r="E242" s="173" t="s">
        <v>579</v>
      </c>
      <c r="F242" s="170">
        <v>534296</v>
      </c>
      <c r="G242" s="170">
        <v>0</v>
      </c>
      <c r="H242" s="170">
        <v>0</v>
      </c>
      <c r="I242" s="170">
        <v>3199.9999999999964</v>
      </c>
      <c r="J242" s="170">
        <v>0</v>
      </c>
      <c r="K242" s="170">
        <v>0</v>
      </c>
      <c r="L242" s="170">
        <v>0</v>
      </c>
      <c r="M242" s="170">
        <v>0</v>
      </c>
      <c r="N242" s="170">
        <v>0</v>
      </c>
      <c r="O242" s="170">
        <v>0</v>
      </c>
      <c r="P242" s="170">
        <v>0</v>
      </c>
      <c r="Q242" s="170">
        <v>0</v>
      </c>
      <c r="R242" s="170">
        <v>0</v>
      </c>
      <c r="S242" s="170">
        <v>0</v>
      </c>
      <c r="T242" s="170">
        <v>0</v>
      </c>
      <c r="U242" s="170">
        <v>0</v>
      </c>
      <c r="V242" s="170">
        <v>0</v>
      </c>
      <c r="W242" s="170">
        <v>0</v>
      </c>
      <c r="X242" s="170">
        <v>0</v>
      </c>
      <c r="Y242" s="170">
        <v>0</v>
      </c>
      <c r="Z242" s="170">
        <v>33315.685814577744</v>
      </c>
      <c r="AA242" s="170">
        <v>0</v>
      </c>
      <c r="AB242" s="170">
        <v>0</v>
      </c>
      <c r="AC242" s="170">
        <v>0</v>
      </c>
      <c r="AD242" s="170">
        <v>114000</v>
      </c>
      <c r="AE242" s="170">
        <v>0</v>
      </c>
      <c r="AF242" s="170">
        <v>0</v>
      </c>
      <c r="AG242" s="170">
        <v>0</v>
      </c>
      <c r="AH242" s="170">
        <v>10178.75</v>
      </c>
      <c r="AI242" s="170">
        <v>0</v>
      </c>
      <c r="AJ242" s="170">
        <v>0</v>
      </c>
      <c r="AK242" s="170">
        <v>0</v>
      </c>
      <c r="AL242" s="170">
        <v>0</v>
      </c>
      <c r="AM242" s="170">
        <v>0</v>
      </c>
      <c r="AN242" s="170">
        <v>0</v>
      </c>
      <c r="AO242" s="170">
        <v>0</v>
      </c>
      <c r="AP242" s="170">
        <v>534296</v>
      </c>
      <c r="AQ242" s="170">
        <v>36515.685814577737</v>
      </c>
      <c r="AR242" s="170">
        <v>124178.75</v>
      </c>
      <c r="AS242" s="170">
        <v>44913.48581457774</v>
      </c>
      <c r="AT242" s="172">
        <v>694990.43581457774</v>
      </c>
      <c r="AU242" s="170">
        <v>694990.43581457774</v>
      </c>
      <c r="AV242" s="170">
        <v>0</v>
      </c>
      <c r="AW242" s="170">
        <v>570811.68581457774</v>
      </c>
      <c r="AX242" s="170">
        <v>2912.3045194621313</v>
      </c>
      <c r="AY242" s="170">
        <v>2910.0656193735886</v>
      </c>
      <c r="AZ242" s="171">
        <v>7.6936412486283256E-4</v>
      </c>
      <c r="BA242" s="171">
        <v>0</v>
      </c>
      <c r="BB242" s="170">
        <v>0</v>
      </c>
      <c r="BC242" s="172">
        <v>694990.43581457774</v>
      </c>
      <c r="BD242" s="172">
        <v>3545.8695704825395</v>
      </c>
      <c r="BE242" s="171">
        <v>-6.6372193973907034E-4</v>
      </c>
      <c r="BF242" s="170">
        <v>0</v>
      </c>
      <c r="BG242" s="170">
        <v>694990.43581457774</v>
      </c>
      <c r="BH242" s="170">
        <v>0</v>
      </c>
      <c r="BI242" s="170">
        <v>694990.43581457774</v>
      </c>
      <c r="BJ242" s="170"/>
      <c r="BK242" s="170"/>
    </row>
    <row r="243" spans="1:63" x14ac:dyDescent="0.25">
      <c r="A243" s="169">
        <v>243</v>
      </c>
      <c r="B243" s="169">
        <v>316</v>
      </c>
      <c r="C243" s="174">
        <v>142994</v>
      </c>
      <c r="D243" s="174">
        <v>9353097</v>
      </c>
      <c r="E243" s="173" t="s">
        <v>578</v>
      </c>
      <c r="F243" s="170">
        <v>267148</v>
      </c>
      <c r="G243" s="170">
        <v>0</v>
      </c>
      <c r="H243" s="170">
        <v>0</v>
      </c>
      <c r="I243" s="170">
        <v>1200.0000000000007</v>
      </c>
      <c r="J243" s="170">
        <v>0</v>
      </c>
      <c r="K243" s="170">
        <v>1501.5000000000059</v>
      </c>
      <c r="L243" s="170">
        <v>8845.1999999999953</v>
      </c>
      <c r="M243" s="170">
        <v>1119.3000000000043</v>
      </c>
      <c r="N243" s="170">
        <v>1164.8000000000043</v>
      </c>
      <c r="O243" s="170">
        <v>0</v>
      </c>
      <c r="P243" s="170">
        <v>0</v>
      </c>
      <c r="Q243" s="170">
        <v>0</v>
      </c>
      <c r="R243" s="170">
        <v>0</v>
      </c>
      <c r="S243" s="170">
        <v>0</v>
      </c>
      <c r="T243" s="170">
        <v>0</v>
      </c>
      <c r="U243" s="170">
        <v>0</v>
      </c>
      <c r="V243" s="170">
        <v>0</v>
      </c>
      <c r="W243" s="170">
        <v>0</v>
      </c>
      <c r="X243" s="170">
        <v>0</v>
      </c>
      <c r="Y243" s="170">
        <v>934.53608247422676</v>
      </c>
      <c r="Z243" s="170">
        <v>9003.4000000000087</v>
      </c>
      <c r="AA243" s="170">
        <v>0</v>
      </c>
      <c r="AB243" s="170">
        <v>0</v>
      </c>
      <c r="AC243" s="170">
        <v>0</v>
      </c>
      <c r="AD243" s="170">
        <v>114000</v>
      </c>
      <c r="AE243" s="170">
        <v>0</v>
      </c>
      <c r="AF243" s="170">
        <v>0</v>
      </c>
      <c r="AG243" s="170">
        <v>0</v>
      </c>
      <c r="AH243" s="170">
        <v>6179.39</v>
      </c>
      <c r="AI243" s="170">
        <v>0</v>
      </c>
      <c r="AJ243" s="170">
        <v>0</v>
      </c>
      <c r="AK243" s="170">
        <v>0</v>
      </c>
      <c r="AL243" s="170">
        <v>0</v>
      </c>
      <c r="AM243" s="170">
        <v>0</v>
      </c>
      <c r="AN243" s="170">
        <v>0</v>
      </c>
      <c r="AO243" s="170">
        <v>0</v>
      </c>
      <c r="AP243" s="170">
        <v>267148</v>
      </c>
      <c r="AQ243" s="170">
        <v>23768.736082474246</v>
      </c>
      <c r="AR243" s="170">
        <v>120179.39</v>
      </c>
      <c r="AS243" s="170">
        <v>25916.600000000013</v>
      </c>
      <c r="AT243" s="172">
        <v>411096.12608247425</v>
      </c>
      <c r="AU243" s="170">
        <v>411096.12608247425</v>
      </c>
      <c r="AV243" s="170">
        <v>0</v>
      </c>
      <c r="AW243" s="170">
        <v>290916.73608247424</v>
      </c>
      <c r="AX243" s="170">
        <v>2968.5381232905534</v>
      </c>
      <c r="AY243" s="170">
        <v>3166.9954363190495</v>
      </c>
      <c r="AZ243" s="171">
        <v>-6.2664224505217497E-2</v>
      </c>
      <c r="BA243" s="171">
        <v>4.7664224505217498E-2</v>
      </c>
      <c r="BB243" s="170">
        <v>14793.333385403621</v>
      </c>
      <c r="BC243" s="172">
        <v>425889.45946787787</v>
      </c>
      <c r="BD243" s="172">
        <v>4345.8108108967126</v>
      </c>
      <c r="BE243" s="171">
        <v>-2.0770738671649691E-2</v>
      </c>
      <c r="BF243" s="170">
        <v>0</v>
      </c>
      <c r="BG243" s="170">
        <v>425889.45946787787</v>
      </c>
      <c r="BH243" s="170">
        <v>0</v>
      </c>
      <c r="BI243" s="170">
        <v>425889.45946787787</v>
      </c>
      <c r="BJ243" s="170"/>
      <c r="BK243" s="170"/>
    </row>
    <row r="244" spans="1:63" x14ac:dyDescent="0.25">
      <c r="A244" s="169">
        <v>244</v>
      </c>
      <c r="B244" s="169">
        <v>489</v>
      </c>
      <c r="C244" s="174">
        <v>143070</v>
      </c>
      <c r="D244" s="174">
        <v>9353098</v>
      </c>
      <c r="E244" s="173" t="s">
        <v>436</v>
      </c>
      <c r="F244" s="170">
        <v>179916</v>
      </c>
      <c r="G244" s="170">
        <v>0</v>
      </c>
      <c r="H244" s="170">
        <v>0</v>
      </c>
      <c r="I244" s="170">
        <v>1200.0000000000011</v>
      </c>
      <c r="J244" s="170">
        <v>0</v>
      </c>
      <c r="K244" s="170">
        <v>150.15000000000052</v>
      </c>
      <c r="L244" s="170">
        <v>491.40000000000168</v>
      </c>
      <c r="M244" s="170">
        <v>4477.1999999999989</v>
      </c>
      <c r="N244" s="170">
        <v>0</v>
      </c>
      <c r="O244" s="170">
        <v>0</v>
      </c>
      <c r="P244" s="170">
        <v>0</v>
      </c>
      <c r="Q244" s="170">
        <v>0</v>
      </c>
      <c r="R244" s="170">
        <v>0</v>
      </c>
      <c r="S244" s="170">
        <v>0</v>
      </c>
      <c r="T244" s="170">
        <v>0</v>
      </c>
      <c r="U244" s="170">
        <v>0</v>
      </c>
      <c r="V244" s="170">
        <v>0</v>
      </c>
      <c r="W244" s="170">
        <v>0</v>
      </c>
      <c r="X244" s="170">
        <v>0</v>
      </c>
      <c r="Y244" s="170">
        <v>0</v>
      </c>
      <c r="Z244" s="170">
        <v>11304.710526315781</v>
      </c>
      <c r="AA244" s="170">
        <v>0</v>
      </c>
      <c r="AB244" s="170">
        <v>0</v>
      </c>
      <c r="AC244" s="170">
        <v>0</v>
      </c>
      <c r="AD244" s="170">
        <v>114000</v>
      </c>
      <c r="AE244" s="170">
        <v>0</v>
      </c>
      <c r="AF244" s="170">
        <v>0</v>
      </c>
      <c r="AG244" s="170">
        <v>0</v>
      </c>
      <c r="AH244" s="170">
        <v>7345.32</v>
      </c>
      <c r="AI244" s="170">
        <v>0</v>
      </c>
      <c r="AJ244" s="170">
        <v>0</v>
      </c>
      <c r="AK244" s="170">
        <v>0</v>
      </c>
      <c r="AL244" s="170">
        <v>0</v>
      </c>
      <c r="AM244" s="170">
        <v>0</v>
      </c>
      <c r="AN244" s="170">
        <v>0</v>
      </c>
      <c r="AO244" s="170">
        <v>0</v>
      </c>
      <c r="AP244" s="170">
        <v>179916</v>
      </c>
      <c r="AQ244" s="170">
        <v>17623.460526315783</v>
      </c>
      <c r="AR244" s="170">
        <v>121345.32</v>
      </c>
      <c r="AS244" s="170">
        <v>24461.885526315782</v>
      </c>
      <c r="AT244" s="172">
        <v>318884.78052631579</v>
      </c>
      <c r="AU244" s="170">
        <v>318884.78052631579</v>
      </c>
      <c r="AV244" s="170">
        <v>0</v>
      </c>
      <c r="AW244" s="170">
        <v>197539.46052631579</v>
      </c>
      <c r="AX244" s="170">
        <v>2993.0221291866028</v>
      </c>
      <c r="AY244" s="170">
        <v>2967.6745426414982</v>
      </c>
      <c r="AZ244" s="171">
        <v>8.5412285548478531E-3</v>
      </c>
      <c r="BA244" s="171">
        <v>-3.031228554847853E-3</v>
      </c>
      <c r="BB244" s="170">
        <v>-593.71618779989683</v>
      </c>
      <c r="BC244" s="172">
        <v>318291.06433851592</v>
      </c>
      <c r="BD244" s="172">
        <v>4822.591883916908</v>
      </c>
      <c r="BE244" s="171">
        <v>-6.5583128111957878E-3</v>
      </c>
      <c r="BF244" s="170">
        <v>0</v>
      </c>
      <c r="BG244" s="170">
        <v>318291.06433851592</v>
      </c>
      <c r="BH244" s="170">
        <v>0</v>
      </c>
      <c r="BI244" s="170">
        <v>318291.06433851592</v>
      </c>
      <c r="BJ244" s="170"/>
      <c r="BK244" s="170"/>
    </row>
    <row r="245" spans="1:63" x14ac:dyDescent="0.25">
      <c r="A245" s="169">
        <v>245</v>
      </c>
      <c r="B245" s="169">
        <v>86</v>
      </c>
      <c r="C245" s="174">
        <v>143071</v>
      </c>
      <c r="D245" s="174">
        <v>9353099</v>
      </c>
      <c r="E245" s="173" t="s">
        <v>229</v>
      </c>
      <c r="F245" s="170">
        <v>190820</v>
      </c>
      <c r="G245" s="170">
        <v>0</v>
      </c>
      <c r="H245" s="170">
        <v>0</v>
      </c>
      <c r="I245" s="170">
        <v>1200.0000000000011</v>
      </c>
      <c r="J245" s="170">
        <v>0</v>
      </c>
      <c r="K245" s="170">
        <v>300.3000000000003</v>
      </c>
      <c r="L245" s="170">
        <v>0</v>
      </c>
      <c r="M245" s="170">
        <v>1119.3000000000009</v>
      </c>
      <c r="N245" s="170">
        <v>0</v>
      </c>
      <c r="O245" s="170">
        <v>0</v>
      </c>
      <c r="P245" s="170">
        <v>0</v>
      </c>
      <c r="Q245" s="170">
        <v>0</v>
      </c>
      <c r="R245" s="170">
        <v>0</v>
      </c>
      <c r="S245" s="170">
        <v>0</v>
      </c>
      <c r="T245" s="170">
        <v>0</v>
      </c>
      <c r="U245" s="170">
        <v>0</v>
      </c>
      <c r="V245" s="170">
        <v>0</v>
      </c>
      <c r="W245" s="170">
        <v>0</v>
      </c>
      <c r="X245" s="170">
        <v>0</v>
      </c>
      <c r="Y245" s="170">
        <v>0</v>
      </c>
      <c r="Z245" s="170">
        <v>13232.926229508197</v>
      </c>
      <c r="AA245" s="170">
        <v>0</v>
      </c>
      <c r="AB245" s="170">
        <v>0</v>
      </c>
      <c r="AC245" s="170">
        <v>0</v>
      </c>
      <c r="AD245" s="170">
        <v>114000</v>
      </c>
      <c r="AE245" s="170">
        <v>0</v>
      </c>
      <c r="AF245" s="170">
        <v>0</v>
      </c>
      <c r="AG245" s="170">
        <v>1000</v>
      </c>
      <c r="AH245" s="170">
        <v>3357.86</v>
      </c>
      <c r="AI245" s="170">
        <v>0</v>
      </c>
      <c r="AJ245" s="170">
        <v>0</v>
      </c>
      <c r="AK245" s="170">
        <v>0</v>
      </c>
      <c r="AL245" s="170">
        <v>0</v>
      </c>
      <c r="AM245" s="170">
        <v>0</v>
      </c>
      <c r="AN245" s="170">
        <v>0</v>
      </c>
      <c r="AO245" s="170">
        <v>0</v>
      </c>
      <c r="AP245" s="170">
        <v>190820</v>
      </c>
      <c r="AQ245" s="170">
        <v>15852.526229508199</v>
      </c>
      <c r="AR245" s="170">
        <v>118357.86</v>
      </c>
      <c r="AS245" s="170">
        <v>24540.526229508199</v>
      </c>
      <c r="AT245" s="172">
        <v>325030.38622950821</v>
      </c>
      <c r="AU245" s="170">
        <v>325030.38622950815</v>
      </c>
      <c r="AV245" s="170">
        <v>0</v>
      </c>
      <c r="AW245" s="170">
        <v>207672.52622950822</v>
      </c>
      <c r="AX245" s="170">
        <v>2966.7503747072601</v>
      </c>
      <c r="AY245" s="170">
        <v>2965.8288897720631</v>
      </c>
      <c r="AZ245" s="171">
        <v>3.1070064034200107E-4</v>
      </c>
      <c r="BA245" s="171">
        <v>0</v>
      </c>
      <c r="BB245" s="170">
        <v>0</v>
      </c>
      <c r="BC245" s="172">
        <v>325030.38622950821</v>
      </c>
      <c r="BD245" s="172">
        <v>4643.2912318501176</v>
      </c>
      <c r="BE245" s="171">
        <v>-1.399203775776281E-2</v>
      </c>
      <c r="BF245" s="170">
        <v>0</v>
      </c>
      <c r="BG245" s="170">
        <v>325030.38622950821</v>
      </c>
      <c r="BH245" s="170">
        <v>0</v>
      </c>
      <c r="BI245" s="170">
        <v>325030.38622950821</v>
      </c>
      <c r="BJ245" s="170"/>
      <c r="BK245" s="170"/>
    </row>
    <row r="246" spans="1:63" x14ac:dyDescent="0.25">
      <c r="A246" s="169">
        <v>246</v>
      </c>
      <c r="B246" s="169">
        <v>325</v>
      </c>
      <c r="C246" s="174">
        <v>142595</v>
      </c>
      <c r="D246" s="174">
        <v>9353115</v>
      </c>
      <c r="E246" s="173" t="s">
        <v>577</v>
      </c>
      <c r="F246" s="170">
        <v>275326</v>
      </c>
      <c r="G246" s="170">
        <v>0</v>
      </c>
      <c r="H246" s="170">
        <v>0</v>
      </c>
      <c r="I246" s="170">
        <v>1599.9999999999998</v>
      </c>
      <c r="J246" s="170">
        <v>0</v>
      </c>
      <c r="K246" s="170">
        <v>758.25750000000016</v>
      </c>
      <c r="L246" s="170">
        <v>2481.5700000000006</v>
      </c>
      <c r="M246" s="170">
        <v>1130.4929999999999</v>
      </c>
      <c r="N246" s="170">
        <v>0</v>
      </c>
      <c r="O246" s="170">
        <v>0</v>
      </c>
      <c r="P246" s="170">
        <v>0</v>
      </c>
      <c r="Q246" s="170">
        <v>0</v>
      </c>
      <c r="R246" s="170">
        <v>0</v>
      </c>
      <c r="S246" s="170">
        <v>0</v>
      </c>
      <c r="T246" s="170">
        <v>0</v>
      </c>
      <c r="U246" s="170">
        <v>0</v>
      </c>
      <c r="V246" s="170">
        <v>0</v>
      </c>
      <c r="W246" s="170">
        <v>0</v>
      </c>
      <c r="X246" s="170">
        <v>0</v>
      </c>
      <c r="Y246" s="170">
        <v>0</v>
      </c>
      <c r="Z246" s="170">
        <v>11938.548275862071</v>
      </c>
      <c r="AA246" s="170">
        <v>0</v>
      </c>
      <c r="AB246" s="170">
        <v>0</v>
      </c>
      <c r="AC246" s="170">
        <v>0</v>
      </c>
      <c r="AD246" s="170">
        <v>114000</v>
      </c>
      <c r="AE246" s="170">
        <v>0</v>
      </c>
      <c r="AF246" s="170">
        <v>0</v>
      </c>
      <c r="AG246" s="170">
        <v>0</v>
      </c>
      <c r="AH246" s="170">
        <v>5479.84</v>
      </c>
      <c r="AI246" s="170">
        <v>0</v>
      </c>
      <c r="AJ246" s="170">
        <v>0</v>
      </c>
      <c r="AK246" s="170">
        <v>0</v>
      </c>
      <c r="AL246" s="170">
        <v>0</v>
      </c>
      <c r="AM246" s="170">
        <v>0</v>
      </c>
      <c r="AN246" s="170">
        <v>0</v>
      </c>
      <c r="AO246" s="170">
        <v>0</v>
      </c>
      <c r="AP246" s="170">
        <v>275326</v>
      </c>
      <c r="AQ246" s="170">
        <v>17908.868775862073</v>
      </c>
      <c r="AR246" s="170">
        <v>119479.84</v>
      </c>
      <c r="AS246" s="170">
        <v>24921.508525862071</v>
      </c>
      <c r="AT246" s="172">
        <v>412714.70877586212</v>
      </c>
      <c r="AU246" s="170">
        <v>412714.70877586212</v>
      </c>
      <c r="AV246" s="170">
        <v>0</v>
      </c>
      <c r="AW246" s="170">
        <v>293234.86877586209</v>
      </c>
      <c r="AX246" s="170">
        <v>2903.3155324342783</v>
      </c>
      <c r="AY246" s="170">
        <v>2906.3640452792906</v>
      </c>
      <c r="AZ246" s="171">
        <v>-1.0489094956854699E-3</v>
      </c>
      <c r="BA246" s="171">
        <v>0</v>
      </c>
      <c r="BB246" s="170">
        <v>0</v>
      </c>
      <c r="BC246" s="172">
        <v>412714.70877586212</v>
      </c>
      <c r="BD246" s="172">
        <v>4086.2842453055655</v>
      </c>
      <c r="BE246" s="171">
        <v>6.0869720083362999E-3</v>
      </c>
      <c r="BF246" s="170">
        <v>0</v>
      </c>
      <c r="BG246" s="170">
        <v>412714.70877586212</v>
      </c>
      <c r="BH246" s="170">
        <v>0</v>
      </c>
      <c r="BI246" s="170">
        <v>412714.70877586212</v>
      </c>
      <c r="BJ246" s="170"/>
      <c r="BK246" s="170"/>
    </row>
    <row r="247" spans="1:63" x14ac:dyDescent="0.25">
      <c r="A247" s="169">
        <v>247</v>
      </c>
      <c r="B247" s="169">
        <v>38</v>
      </c>
      <c r="C247" s="174">
        <v>143065</v>
      </c>
      <c r="D247" s="174">
        <v>9353116</v>
      </c>
      <c r="E247" s="173" t="s">
        <v>576</v>
      </c>
      <c r="F247" s="170">
        <v>329846</v>
      </c>
      <c r="G247" s="170">
        <v>0</v>
      </c>
      <c r="H247" s="170">
        <v>0</v>
      </c>
      <c r="I247" s="170">
        <v>2399.9999999999982</v>
      </c>
      <c r="J247" s="170">
        <v>0</v>
      </c>
      <c r="K247" s="170">
        <v>0</v>
      </c>
      <c r="L247" s="170">
        <v>0</v>
      </c>
      <c r="M247" s="170">
        <v>0</v>
      </c>
      <c r="N247" s="170">
        <v>0</v>
      </c>
      <c r="O247" s="170">
        <v>0</v>
      </c>
      <c r="P247" s="170">
        <v>0</v>
      </c>
      <c r="Q247" s="170">
        <v>0</v>
      </c>
      <c r="R247" s="170">
        <v>0</v>
      </c>
      <c r="S247" s="170">
        <v>0</v>
      </c>
      <c r="T247" s="170">
        <v>0</v>
      </c>
      <c r="U247" s="170">
        <v>0</v>
      </c>
      <c r="V247" s="170">
        <v>0</v>
      </c>
      <c r="W247" s="170">
        <v>0</v>
      </c>
      <c r="X247" s="170">
        <v>0</v>
      </c>
      <c r="Y247" s="170">
        <v>0</v>
      </c>
      <c r="Z247" s="170">
        <v>19837.531104272715</v>
      </c>
      <c r="AA247" s="170">
        <v>0</v>
      </c>
      <c r="AB247" s="170">
        <v>0</v>
      </c>
      <c r="AC247" s="170">
        <v>0</v>
      </c>
      <c r="AD247" s="170">
        <v>114000</v>
      </c>
      <c r="AE247" s="170">
        <v>19225.634178905206</v>
      </c>
      <c r="AF247" s="170">
        <v>0</v>
      </c>
      <c r="AG247" s="170">
        <v>0</v>
      </c>
      <c r="AH247" s="170">
        <v>12573.75</v>
      </c>
      <c r="AI247" s="170">
        <v>0</v>
      </c>
      <c r="AJ247" s="170">
        <v>0</v>
      </c>
      <c r="AK247" s="170">
        <v>0</v>
      </c>
      <c r="AL247" s="170">
        <v>0</v>
      </c>
      <c r="AM247" s="170">
        <v>0</v>
      </c>
      <c r="AN247" s="170">
        <v>0</v>
      </c>
      <c r="AO247" s="170">
        <v>0</v>
      </c>
      <c r="AP247" s="170">
        <v>329846</v>
      </c>
      <c r="AQ247" s="170">
        <v>22237.531104272712</v>
      </c>
      <c r="AR247" s="170">
        <v>145799.38417890519</v>
      </c>
      <c r="AS247" s="170">
        <v>31035.331104272715</v>
      </c>
      <c r="AT247" s="172">
        <v>497882.91528317786</v>
      </c>
      <c r="AU247" s="170">
        <v>497882.91528317786</v>
      </c>
      <c r="AV247" s="170">
        <v>0</v>
      </c>
      <c r="AW247" s="170">
        <v>352083.5311042727</v>
      </c>
      <c r="AX247" s="170">
        <v>2909.7812487956421</v>
      </c>
      <c r="AY247" s="170">
        <v>2842.4437070264353</v>
      </c>
      <c r="AZ247" s="171">
        <v>2.3690017713543617E-2</v>
      </c>
      <c r="BA247" s="171">
        <v>-1.8180017713543616E-2</v>
      </c>
      <c r="BB247" s="170">
        <v>-6252.7569101624322</v>
      </c>
      <c r="BC247" s="172">
        <v>491630.15837301541</v>
      </c>
      <c r="BD247" s="172">
        <v>4063.0591601075653</v>
      </c>
      <c r="BE247" s="171">
        <v>-3.246295943921762E-2</v>
      </c>
      <c r="BF247" s="170">
        <v>0</v>
      </c>
      <c r="BG247" s="170">
        <v>491630.15837301541</v>
      </c>
      <c r="BH247" s="170">
        <v>0</v>
      </c>
      <c r="BI247" s="170">
        <v>491630.15837301541</v>
      </c>
      <c r="BJ247" s="170"/>
      <c r="BK247" s="170"/>
    </row>
    <row r="248" spans="1:63" x14ac:dyDescent="0.25">
      <c r="A248" s="169">
        <v>248</v>
      </c>
      <c r="B248" s="169">
        <v>240</v>
      </c>
      <c r="C248" s="174">
        <v>142597</v>
      </c>
      <c r="D248" s="174">
        <v>9353302</v>
      </c>
      <c r="E248" s="173" t="s">
        <v>575</v>
      </c>
      <c r="F248" s="170">
        <v>408900</v>
      </c>
      <c r="G248" s="170">
        <v>0</v>
      </c>
      <c r="H248" s="170">
        <v>0</v>
      </c>
      <c r="I248" s="170">
        <v>5599.9999999999982</v>
      </c>
      <c r="J248" s="170">
        <v>0</v>
      </c>
      <c r="K248" s="170">
        <v>9159.1500000000069</v>
      </c>
      <c r="L248" s="170">
        <v>0</v>
      </c>
      <c r="M248" s="170">
        <v>0</v>
      </c>
      <c r="N248" s="170">
        <v>0</v>
      </c>
      <c r="O248" s="170">
        <v>1242.1500000000005</v>
      </c>
      <c r="P248" s="170">
        <v>0</v>
      </c>
      <c r="Q248" s="170">
        <v>0</v>
      </c>
      <c r="R248" s="170">
        <v>0</v>
      </c>
      <c r="S248" s="170">
        <v>0</v>
      </c>
      <c r="T248" s="170">
        <v>0</v>
      </c>
      <c r="U248" s="170">
        <v>0</v>
      </c>
      <c r="V248" s="170">
        <v>0</v>
      </c>
      <c r="W248" s="170">
        <v>1814.5161290322585</v>
      </c>
      <c r="X248" s="170">
        <v>0</v>
      </c>
      <c r="Y248" s="170">
        <v>0</v>
      </c>
      <c r="Z248" s="170">
        <v>31265.14096859757</v>
      </c>
      <c r="AA248" s="170">
        <v>0</v>
      </c>
      <c r="AB248" s="170">
        <v>0</v>
      </c>
      <c r="AC248" s="170">
        <v>0</v>
      </c>
      <c r="AD248" s="170">
        <v>114000</v>
      </c>
      <c r="AE248" s="170">
        <v>0</v>
      </c>
      <c r="AF248" s="170">
        <v>0</v>
      </c>
      <c r="AG248" s="170">
        <v>0</v>
      </c>
      <c r="AH248" s="170">
        <v>2131.5500000000002</v>
      </c>
      <c r="AI248" s="170">
        <v>0</v>
      </c>
      <c r="AJ248" s="170">
        <v>0</v>
      </c>
      <c r="AK248" s="170">
        <v>0</v>
      </c>
      <c r="AL248" s="170">
        <v>0</v>
      </c>
      <c r="AM248" s="170">
        <v>0</v>
      </c>
      <c r="AN248" s="170">
        <v>0</v>
      </c>
      <c r="AO248" s="170">
        <v>0</v>
      </c>
      <c r="AP248" s="170">
        <v>408900</v>
      </c>
      <c r="AQ248" s="170">
        <v>49080.957097629835</v>
      </c>
      <c r="AR248" s="170">
        <v>116131.55</v>
      </c>
      <c r="AS248" s="170">
        <v>49263.590968597578</v>
      </c>
      <c r="AT248" s="172">
        <v>574112.50709762983</v>
      </c>
      <c r="AU248" s="170">
        <v>574112.50709762983</v>
      </c>
      <c r="AV248" s="170">
        <v>0</v>
      </c>
      <c r="AW248" s="170">
        <v>457980.95709762984</v>
      </c>
      <c r="AX248" s="170">
        <v>3053.2063806508654</v>
      </c>
      <c r="AY248" s="170">
        <v>3023.1993188137858</v>
      </c>
      <c r="AZ248" s="171">
        <v>9.9255982396997573E-3</v>
      </c>
      <c r="BA248" s="171">
        <v>-4.4155982396997572E-3</v>
      </c>
      <c r="BB248" s="170">
        <v>-2002.3850385623487</v>
      </c>
      <c r="BC248" s="172">
        <v>572110.12205906748</v>
      </c>
      <c r="BD248" s="172">
        <v>3814.0674803937832</v>
      </c>
      <c r="BE248" s="171">
        <v>1.3928372699401059E-3</v>
      </c>
      <c r="BF248" s="170">
        <v>0</v>
      </c>
      <c r="BG248" s="170">
        <v>572110.12205906748</v>
      </c>
      <c r="BH248" s="170">
        <v>0</v>
      </c>
      <c r="BI248" s="170">
        <v>572110.12205906748</v>
      </c>
      <c r="BJ248" s="170"/>
      <c r="BK248" s="170"/>
    </row>
    <row r="249" spans="1:63" x14ac:dyDescent="0.25">
      <c r="A249" s="169">
        <v>249</v>
      </c>
      <c r="B249" s="169">
        <v>437</v>
      </c>
      <c r="C249" s="174">
        <v>139149</v>
      </c>
      <c r="D249" s="174">
        <v>9353312</v>
      </c>
      <c r="E249" s="173" t="s">
        <v>574</v>
      </c>
      <c r="F249" s="170">
        <v>218080</v>
      </c>
      <c r="G249" s="170">
        <v>0</v>
      </c>
      <c r="H249" s="170">
        <v>0</v>
      </c>
      <c r="I249" s="170">
        <v>4000</v>
      </c>
      <c r="J249" s="170">
        <v>0</v>
      </c>
      <c r="K249" s="170">
        <v>750.75</v>
      </c>
      <c r="L249" s="170">
        <v>2457</v>
      </c>
      <c r="M249" s="170">
        <v>10073.699999999999</v>
      </c>
      <c r="N249" s="170">
        <v>0</v>
      </c>
      <c r="O249" s="170">
        <v>2484.3000000000002</v>
      </c>
      <c r="P249" s="170">
        <v>0</v>
      </c>
      <c r="Q249" s="170">
        <v>0</v>
      </c>
      <c r="R249" s="170">
        <v>0</v>
      </c>
      <c r="S249" s="170">
        <v>0</v>
      </c>
      <c r="T249" s="170">
        <v>0</v>
      </c>
      <c r="U249" s="170">
        <v>0</v>
      </c>
      <c r="V249" s="170">
        <v>0</v>
      </c>
      <c r="W249" s="170">
        <v>0</v>
      </c>
      <c r="X249" s="170">
        <v>0</v>
      </c>
      <c r="Y249" s="170">
        <v>0</v>
      </c>
      <c r="Z249" s="170">
        <v>9103.991144754702</v>
      </c>
      <c r="AA249" s="170">
        <v>0</v>
      </c>
      <c r="AB249" s="170">
        <v>0</v>
      </c>
      <c r="AC249" s="170">
        <v>0</v>
      </c>
      <c r="AD249" s="170">
        <v>114000</v>
      </c>
      <c r="AE249" s="170">
        <v>46595.460614152194</v>
      </c>
      <c r="AF249" s="170">
        <v>0</v>
      </c>
      <c r="AG249" s="170">
        <v>0</v>
      </c>
      <c r="AH249" s="170">
        <v>855.26</v>
      </c>
      <c r="AI249" s="170">
        <v>0</v>
      </c>
      <c r="AJ249" s="170">
        <v>0</v>
      </c>
      <c r="AK249" s="170">
        <v>0</v>
      </c>
      <c r="AL249" s="170">
        <v>0</v>
      </c>
      <c r="AM249" s="170">
        <v>0</v>
      </c>
      <c r="AN249" s="170">
        <v>0</v>
      </c>
      <c r="AO249" s="170">
        <v>0</v>
      </c>
      <c r="AP249" s="170">
        <v>218080</v>
      </c>
      <c r="AQ249" s="170">
        <v>28869.741144754698</v>
      </c>
      <c r="AR249" s="170">
        <v>161450.7206141522</v>
      </c>
      <c r="AS249" s="170">
        <v>28984.666144754698</v>
      </c>
      <c r="AT249" s="172">
        <v>408400.46175890689</v>
      </c>
      <c r="AU249" s="170">
        <v>408400.46175890689</v>
      </c>
      <c r="AV249" s="170">
        <v>0</v>
      </c>
      <c r="AW249" s="170">
        <v>246949.74114475469</v>
      </c>
      <c r="AX249" s="170">
        <v>3086.8717643094337</v>
      </c>
      <c r="AY249" s="170">
        <v>2729.6627171384375</v>
      </c>
      <c r="AZ249" s="171">
        <v>0.13086197240714997</v>
      </c>
      <c r="BA249" s="171">
        <v>-0.12535197240714999</v>
      </c>
      <c r="BB249" s="170">
        <v>-27373.488447965079</v>
      </c>
      <c r="BC249" s="172">
        <v>381026.97331094183</v>
      </c>
      <c r="BD249" s="172">
        <v>4762.8371663867729</v>
      </c>
      <c r="BE249" s="171">
        <v>3.1014805446760718E-5</v>
      </c>
      <c r="BF249" s="170">
        <v>0</v>
      </c>
      <c r="BG249" s="170">
        <v>381026.97331094183</v>
      </c>
      <c r="BH249" s="170">
        <v>0</v>
      </c>
      <c r="BI249" s="170">
        <v>381026.97331094183</v>
      </c>
      <c r="BJ249" s="170"/>
      <c r="BK249" s="170"/>
    </row>
    <row r="250" spans="1:63" x14ac:dyDescent="0.25">
      <c r="A250" s="169">
        <v>250</v>
      </c>
      <c r="B250" s="169">
        <v>472</v>
      </c>
      <c r="C250" s="174">
        <v>137419</v>
      </c>
      <c r="D250" s="174">
        <v>9353314</v>
      </c>
      <c r="E250" s="173" t="s">
        <v>573</v>
      </c>
      <c r="F250" s="170">
        <v>1144920</v>
      </c>
      <c r="G250" s="170">
        <v>0</v>
      </c>
      <c r="H250" s="170">
        <v>0</v>
      </c>
      <c r="I250" s="170">
        <v>17199.999999999938</v>
      </c>
      <c r="J250" s="170">
        <v>0</v>
      </c>
      <c r="K250" s="170">
        <v>150.50835322195738</v>
      </c>
      <c r="L250" s="170">
        <v>0</v>
      </c>
      <c r="M250" s="170">
        <v>49366.739856801738</v>
      </c>
      <c r="N250" s="170">
        <v>0</v>
      </c>
      <c r="O250" s="170">
        <v>0</v>
      </c>
      <c r="P250" s="170">
        <v>0</v>
      </c>
      <c r="Q250" s="170">
        <v>0</v>
      </c>
      <c r="R250" s="170">
        <v>0</v>
      </c>
      <c r="S250" s="170">
        <v>0</v>
      </c>
      <c r="T250" s="170">
        <v>0</v>
      </c>
      <c r="U250" s="170">
        <v>0</v>
      </c>
      <c r="V250" s="170">
        <v>0</v>
      </c>
      <c r="W250" s="170">
        <v>0</v>
      </c>
      <c r="X250" s="170">
        <v>0</v>
      </c>
      <c r="Y250" s="170">
        <v>3762.7118644067796</v>
      </c>
      <c r="Z250" s="170">
        <v>81517.050974191443</v>
      </c>
      <c r="AA250" s="170">
        <v>0</v>
      </c>
      <c r="AB250" s="170">
        <v>0</v>
      </c>
      <c r="AC250" s="170">
        <v>0</v>
      </c>
      <c r="AD250" s="170">
        <v>114000</v>
      </c>
      <c r="AE250" s="170">
        <v>0</v>
      </c>
      <c r="AF250" s="170">
        <v>0</v>
      </c>
      <c r="AG250" s="170">
        <v>0</v>
      </c>
      <c r="AH250" s="170">
        <v>4418.8500000000004</v>
      </c>
      <c r="AI250" s="170">
        <v>0</v>
      </c>
      <c r="AJ250" s="170">
        <v>0</v>
      </c>
      <c r="AK250" s="170">
        <v>0</v>
      </c>
      <c r="AL250" s="170">
        <v>0</v>
      </c>
      <c r="AM250" s="170">
        <v>0</v>
      </c>
      <c r="AN250" s="170">
        <v>0</v>
      </c>
      <c r="AO250" s="170">
        <v>0</v>
      </c>
      <c r="AP250" s="170">
        <v>1144920</v>
      </c>
      <c r="AQ250" s="170">
        <v>151997.01104862185</v>
      </c>
      <c r="AR250" s="170">
        <v>118418.85</v>
      </c>
      <c r="AS250" s="170">
        <v>124873.47507920327</v>
      </c>
      <c r="AT250" s="172">
        <v>1415335.8610486221</v>
      </c>
      <c r="AU250" s="170">
        <v>1415335.8610486218</v>
      </c>
      <c r="AV250" s="170">
        <v>0</v>
      </c>
      <c r="AW250" s="170">
        <v>1296917.011048622</v>
      </c>
      <c r="AX250" s="170">
        <v>3087.8976453538617</v>
      </c>
      <c r="AY250" s="170">
        <v>3094.1445111933654</v>
      </c>
      <c r="AZ250" s="171">
        <v>-2.0189315065618496E-3</v>
      </c>
      <c r="BA250" s="171">
        <v>0</v>
      </c>
      <c r="BB250" s="170">
        <v>0</v>
      </c>
      <c r="BC250" s="172">
        <v>1415335.8610486221</v>
      </c>
      <c r="BD250" s="172">
        <v>3369.847288211005</v>
      </c>
      <c r="BE250" s="171">
        <v>-7.9917456501650275E-3</v>
      </c>
      <c r="BF250" s="170">
        <v>0</v>
      </c>
      <c r="BG250" s="170">
        <v>1415335.8610486221</v>
      </c>
      <c r="BH250" s="170">
        <v>0</v>
      </c>
      <c r="BI250" s="170">
        <v>1415335.8610486221</v>
      </c>
      <c r="BJ250" s="170"/>
      <c r="BK250" s="170"/>
    </row>
    <row r="251" spans="1:63" x14ac:dyDescent="0.25">
      <c r="A251" s="169">
        <v>251</v>
      </c>
      <c r="B251" s="169">
        <v>487</v>
      </c>
      <c r="C251" s="174">
        <v>139448</v>
      </c>
      <c r="D251" s="174">
        <v>9353318</v>
      </c>
      <c r="E251" s="173" t="s">
        <v>572</v>
      </c>
      <c r="F251" s="170">
        <v>839608</v>
      </c>
      <c r="G251" s="170">
        <v>0</v>
      </c>
      <c r="H251" s="170">
        <v>0</v>
      </c>
      <c r="I251" s="170">
        <v>4800.0000000000045</v>
      </c>
      <c r="J251" s="170">
        <v>0</v>
      </c>
      <c r="K251" s="170">
        <v>9009.0000000000091</v>
      </c>
      <c r="L251" s="170">
        <v>0</v>
      </c>
      <c r="M251" s="170">
        <v>1119.3000000000011</v>
      </c>
      <c r="N251" s="170">
        <v>0</v>
      </c>
      <c r="O251" s="170">
        <v>0</v>
      </c>
      <c r="P251" s="170">
        <v>0</v>
      </c>
      <c r="Q251" s="170">
        <v>0</v>
      </c>
      <c r="R251" s="170">
        <v>0</v>
      </c>
      <c r="S251" s="170">
        <v>0</v>
      </c>
      <c r="T251" s="170">
        <v>0</v>
      </c>
      <c r="U251" s="170">
        <v>0</v>
      </c>
      <c r="V251" s="170">
        <v>0</v>
      </c>
      <c r="W251" s="170">
        <v>27894.339622641492</v>
      </c>
      <c r="X251" s="170">
        <v>0</v>
      </c>
      <c r="Y251" s="170">
        <v>0</v>
      </c>
      <c r="Z251" s="170">
        <v>44112.332191582012</v>
      </c>
      <c r="AA251" s="170">
        <v>0</v>
      </c>
      <c r="AB251" s="170">
        <v>0</v>
      </c>
      <c r="AC251" s="170">
        <v>0</v>
      </c>
      <c r="AD251" s="170">
        <v>114000</v>
      </c>
      <c r="AE251" s="170">
        <v>0</v>
      </c>
      <c r="AF251" s="170">
        <v>0</v>
      </c>
      <c r="AG251" s="170">
        <v>0</v>
      </c>
      <c r="AH251" s="170">
        <v>4989.0200000000004</v>
      </c>
      <c r="AI251" s="170">
        <v>0</v>
      </c>
      <c r="AJ251" s="170">
        <v>0</v>
      </c>
      <c r="AK251" s="170">
        <v>0</v>
      </c>
      <c r="AL251" s="170">
        <v>0</v>
      </c>
      <c r="AM251" s="170">
        <v>0</v>
      </c>
      <c r="AN251" s="170">
        <v>0</v>
      </c>
      <c r="AO251" s="170">
        <v>0</v>
      </c>
      <c r="AP251" s="170">
        <v>839608</v>
      </c>
      <c r="AQ251" s="170">
        <v>86934.971814223522</v>
      </c>
      <c r="AR251" s="170">
        <v>118989.02</v>
      </c>
      <c r="AS251" s="170">
        <v>61574.282191582024</v>
      </c>
      <c r="AT251" s="172">
        <v>1045531.9918142236</v>
      </c>
      <c r="AU251" s="170">
        <v>1045531.9918142236</v>
      </c>
      <c r="AV251" s="170">
        <v>0</v>
      </c>
      <c r="AW251" s="170">
        <v>926542.97181422357</v>
      </c>
      <c r="AX251" s="170">
        <v>3008.2564019942324</v>
      </c>
      <c r="AY251" s="170">
        <v>3036.8480036748588</v>
      </c>
      <c r="AZ251" s="171">
        <v>-9.4148938787940485E-3</v>
      </c>
      <c r="BA251" s="171">
        <v>0</v>
      </c>
      <c r="BB251" s="170">
        <v>0</v>
      </c>
      <c r="BC251" s="172">
        <v>1045531.9918142236</v>
      </c>
      <c r="BD251" s="172">
        <v>3394.5843890072192</v>
      </c>
      <c r="BE251" s="171">
        <v>-1.9232831167781961E-2</v>
      </c>
      <c r="BF251" s="170">
        <v>0</v>
      </c>
      <c r="BG251" s="170">
        <v>1045531.9918142236</v>
      </c>
      <c r="BH251" s="170">
        <v>0</v>
      </c>
      <c r="BI251" s="170">
        <v>1045531.9918142236</v>
      </c>
      <c r="BJ251" s="170"/>
      <c r="BK251" s="170"/>
    </row>
    <row r="252" spans="1:63" x14ac:dyDescent="0.25">
      <c r="A252" s="169">
        <v>252</v>
      </c>
      <c r="B252" s="169">
        <v>344</v>
      </c>
      <c r="C252" s="174">
        <v>142598</v>
      </c>
      <c r="D252" s="174">
        <v>9353328</v>
      </c>
      <c r="E252" s="173" t="s">
        <v>571</v>
      </c>
      <c r="F252" s="170">
        <v>564282</v>
      </c>
      <c r="G252" s="170">
        <v>0</v>
      </c>
      <c r="H252" s="170">
        <v>0</v>
      </c>
      <c r="I252" s="170">
        <v>2799.9999999999964</v>
      </c>
      <c r="J252" s="170">
        <v>0</v>
      </c>
      <c r="K252" s="170">
        <v>4204.2000000000062</v>
      </c>
      <c r="L252" s="170">
        <v>0</v>
      </c>
      <c r="M252" s="170">
        <v>1119.3000000000011</v>
      </c>
      <c r="N252" s="170">
        <v>0</v>
      </c>
      <c r="O252" s="170">
        <v>0</v>
      </c>
      <c r="P252" s="170">
        <v>0</v>
      </c>
      <c r="Q252" s="170">
        <v>0</v>
      </c>
      <c r="R252" s="170">
        <v>0</v>
      </c>
      <c r="S252" s="170">
        <v>0</v>
      </c>
      <c r="T252" s="170">
        <v>0</v>
      </c>
      <c r="U252" s="170">
        <v>0</v>
      </c>
      <c r="V252" s="170">
        <v>0</v>
      </c>
      <c r="W252" s="170">
        <v>3488.7640449438277</v>
      </c>
      <c r="X252" s="170">
        <v>0</v>
      </c>
      <c r="Y252" s="170">
        <v>0</v>
      </c>
      <c r="Z252" s="170">
        <v>21475.536592480552</v>
      </c>
      <c r="AA252" s="170">
        <v>0</v>
      </c>
      <c r="AB252" s="170">
        <v>0</v>
      </c>
      <c r="AC252" s="170">
        <v>0</v>
      </c>
      <c r="AD252" s="170">
        <v>114000</v>
      </c>
      <c r="AE252" s="170">
        <v>0</v>
      </c>
      <c r="AF252" s="170">
        <v>0</v>
      </c>
      <c r="AG252" s="170">
        <v>0</v>
      </c>
      <c r="AH252" s="170">
        <v>2059.6999999999998</v>
      </c>
      <c r="AI252" s="170">
        <v>0</v>
      </c>
      <c r="AJ252" s="170">
        <v>0</v>
      </c>
      <c r="AK252" s="170">
        <v>0</v>
      </c>
      <c r="AL252" s="170">
        <v>0</v>
      </c>
      <c r="AM252" s="170">
        <v>0</v>
      </c>
      <c r="AN252" s="170">
        <v>0</v>
      </c>
      <c r="AO252" s="170">
        <v>0</v>
      </c>
      <c r="AP252" s="170">
        <v>564282</v>
      </c>
      <c r="AQ252" s="170">
        <v>33087.800637424385</v>
      </c>
      <c r="AR252" s="170">
        <v>116059.7</v>
      </c>
      <c r="AS252" s="170">
        <v>35535.086592480555</v>
      </c>
      <c r="AT252" s="172">
        <v>713429.50063742429</v>
      </c>
      <c r="AU252" s="170">
        <v>713429.50063742441</v>
      </c>
      <c r="AV252" s="170">
        <v>0</v>
      </c>
      <c r="AW252" s="170">
        <v>597369.80063742434</v>
      </c>
      <c r="AX252" s="170">
        <v>2885.8444475237893</v>
      </c>
      <c r="AY252" s="170">
        <v>2895.6238331911004</v>
      </c>
      <c r="AZ252" s="171">
        <v>-3.3772983752982139E-3</v>
      </c>
      <c r="BA252" s="171">
        <v>0</v>
      </c>
      <c r="BB252" s="170">
        <v>0</v>
      </c>
      <c r="BC252" s="172">
        <v>713429.50063742429</v>
      </c>
      <c r="BD252" s="172">
        <v>3446.5193267508421</v>
      </c>
      <c r="BE252" s="171">
        <v>-7.3243708510608574E-3</v>
      </c>
      <c r="BF252" s="170">
        <v>0</v>
      </c>
      <c r="BG252" s="170">
        <v>713429.50063742429</v>
      </c>
      <c r="BH252" s="170">
        <v>0</v>
      </c>
      <c r="BI252" s="170">
        <v>713429.50063742429</v>
      </c>
      <c r="BJ252" s="170"/>
      <c r="BK252" s="170"/>
    </row>
    <row r="253" spans="1:63" x14ac:dyDescent="0.25">
      <c r="A253" s="169">
        <v>253</v>
      </c>
      <c r="B253" s="169">
        <v>72</v>
      </c>
      <c r="C253" s="174">
        <v>142806</v>
      </c>
      <c r="D253" s="174">
        <v>9353335</v>
      </c>
      <c r="E253" s="173" t="s">
        <v>570</v>
      </c>
      <c r="F253" s="170">
        <v>567008</v>
      </c>
      <c r="G253" s="170">
        <v>0</v>
      </c>
      <c r="H253" s="170">
        <v>0</v>
      </c>
      <c r="I253" s="170">
        <v>8000.0000000000045</v>
      </c>
      <c r="J253" s="170">
        <v>0</v>
      </c>
      <c r="K253" s="170">
        <v>9008.9999999999854</v>
      </c>
      <c r="L253" s="170">
        <v>9336.5999999999949</v>
      </c>
      <c r="M253" s="170">
        <v>14550.9</v>
      </c>
      <c r="N253" s="170">
        <v>12812.800000000003</v>
      </c>
      <c r="O253" s="170">
        <v>18632.249999999996</v>
      </c>
      <c r="P253" s="170">
        <v>18987.149999999998</v>
      </c>
      <c r="Q253" s="170">
        <v>0</v>
      </c>
      <c r="R253" s="170">
        <v>0</v>
      </c>
      <c r="S253" s="170">
        <v>0</v>
      </c>
      <c r="T253" s="170">
        <v>0</v>
      </c>
      <c r="U253" s="170">
        <v>0</v>
      </c>
      <c r="V253" s="170">
        <v>0</v>
      </c>
      <c r="W253" s="170">
        <v>7011.2359550561941</v>
      </c>
      <c r="X253" s="170">
        <v>0</v>
      </c>
      <c r="Y253" s="170">
        <v>938.53658536585363</v>
      </c>
      <c r="Z253" s="170">
        <v>33661.820224719129</v>
      </c>
      <c r="AA253" s="170">
        <v>0</v>
      </c>
      <c r="AB253" s="170">
        <v>0</v>
      </c>
      <c r="AC253" s="170">
        <v>0</v>
      </c>
      <c r="AD253" s="170">
        <v>114000</v>
      </c>
      <c r="AE253" s="170">
        <v>0</v>
      </c>
      <c r="AF253" s="170">
        <v>0</v>
      </c>
      <c r="AG253" s="170">
        <v>0</v>
      </c>
      <c r="AH253" s="170">
        <v>11136.75</v>
      </c>
      <c r="AI253" s="170">
        <v>0</v>
      </c>
      <c r="AJ253" s="170">
        <v>0</v>
      </c>
      <c r="AK253" s="170">
        <v>0</v>
      </c>
      <c r="AL253" s="170">
        <v>0</v>
      </c>
      <c r="AM253" s="170">
        <v>0</v>
      </c>
      <c r="AN253" s="170">
        <v>0</v>
      </c>
      <c r="AO253" s="170">
        <v>0</v>
      </c>
      <c r="AP253" s="170">
        <v>567008</v>
      </c>
      <c r="AQ253" s="170">
        <v>132940.29276514117</v>
      </c>
      <c r="AR253" s="170">
        <v>125136.75</v>
      </c>
      <c r="AS253" s="170">
        <v>89323.970224719131</v>
      </c>
      <c r="AT253" s="172">
        <v>825085.04276514123</v>
      </c>
      <c r="AU253" s="170">
        <v>825085.04276514123</v>
      </c>
      <c r="AV253" s="170">
        <v>0</v>
      </c>
      <c r="AW253" s="170">
        <v>699948.29276514123</v>
      </c>
      <c r="AX253" s="170">
        <v>3365.136022909333</v>
      </c>
      <c r="AY253" s="170">
        <v>3394.0632265260119</v>
      </c>
      <c r="AZ253" s="171">
        <v>-8.5228829535645909E-3</v>
      </c>
      <c r="BA253" s="171">
        <v>0</v>
      </c>
      <c r="BB253" s="170">
        <v>0</v>
      </c>
      <c r="BC253" s="172">
        <v>825085.04276514123</v>
      </c>
      <c r="BD253" s="172">
        <v>3966.7550132939482</v>
      </c>
      <c r="BE253" s="171">
        <v>-1.4332208119688272E-2</v>
      </c>
      <c r="BF253" s="170">
        <v>0</v>
      </c>
      <c r="BG253" s="170">
        <v>825085.04276514123</v>
      </c>
      <c r="BH253" s="170">
        <v>0</v>
      </c>
      <c r="BI253" s="170">
        <v>825085.04276514123</v>
      </c>
      <c r="BJ253" s="170"/>
      <c r="BK253" s="170"/>
    </row>
    <row r="254" spans="1:63" x14ac:dyDescent="0.25">
      <c r="A254" s="169">
        <v>254</v>
      </c>
      <c r="B254" s="169">
        <v>253</v>
      </c>
      <c r="C254" s="174">
        <v>141842</v>
      </c>
      <c r="D254" s="174">
        <v>9353344</v>
      </c>
      <c r="E254" s="173" t="s">
        <v>569</v>
      </c>
      <c r="F254" s="170">
        <v>1035880</v>
      </c>
      <c r="G254" s="170">
        <v>0</v>
      </c>
      <c r="H254" s="170">
        <v>0</v>
      </c>
      <c r="I254" s="170">
        <v>37600.000000000065</v>
      </c>
      <c r="J254" s="170">
        <v>0</v>
      </c>
      <c r="K254" s="170">
        <v>7698.1666666666715</v>
      </c>
      <c r="L254" s="170">
        <v>26676.000000000025</v>
      </c>
      <c r="M254" s="170">
        <v>16878.333333333339</v>
      </c>
      <c r="N254" s="170">
        <v>272834.37037037016</v>
      </c>
      <c r="O254" s="170">
        <v>17482.111111111095</v>
      </c>
      <c r="P254" s="170">
        <v>0</v>
      </c>
      <c r="Q254" s="170">
        <v>0</v>
      </c>
      <c r="R254" s="170">
        <v>0</v>
      </c>
      <c r="S254" s="170">
        <v>0</v>
      </c>
      <c r="T254" s="170">
        <v>0</v>
      </c>
      <c r="U254" s="170">
        <v>0</v>
      </c>
      <c r="V254" s="170">
        <v>0</v>
      </c>
      <c r="W254" s="170">
        <v>17757.009345794402</v>
      </c>
      <c r="X254" s="170">
        <v>0</v>
      </c>
      <c r="Y254" s="170">
        <v>942.35924932975877</v>
      </c>
      <c r="Z254" s="170">
        <v>114495.41625491835</v>
      </c>
      <c r="AA254" s="170">
        <v>0</v>
      </c>
      <c r="AB254" s="170">
        <v>0</v>
      </c>
      <c r="AC254" s="170">
        <v>0</v>
      </c>
      <c r="AD254" s="170">
        <v>114000</v>
      </c>
      <c r="AE254" s="170">
        <v>0</v>
      </c>
      <c r="AF254" s="170">
        <v>0</v>
      </c>
      <c r="AG254" s="170">
        <v>0</v>
      </c>
      <c r="AH254" s="170">
        <v>8172.49</v>
      </c>
      <c r="AI254" s="170">
        <v>0</v>
      </c>
      <c r="AJ254" s="170">
        <v>0</v>
      </c>
      <c r="AK254" s="170">
        <v>0</v>
      </c>
      <c r="AL254" s="170">
        <v>0</v>
      </c>
      <c r="AM254" s="170">
        <v>0</v>
      </c>
      <c r="AN254" s="170">
        <v>0</v>
      </c>
      <c r="AO254" s="170">
        <v>0</v>
      </c>
      <c r="AP254" s="170">
        <v>1035880</v>
      </c>
      <c r="AQ254" s="170">
        <v>512363.76633152389</v>
      </c>
      <c r="AR254" s="170">
        <v>122172.49</v>
      </c>
      <c r="AS254" s="170">
        <v>314077.70699565898</v>
      </c>
      <c r="AT254" s="172">
        <v>1670416.2563315239</v>
      </c>
      <c r="AU254" s="170">
        <v>1670416.2563315234</v>
      </c>
      <c r="AV254" s="170">
        <v>0</v>
      </c>
      <c r="AW254" s="170">
        <v>1548243.7663315239</v>
      </c>
      <c r="AX254" s="170">
        <v>4074.3257008724313</v>
      </c>
      <c r="AY254" s="170">
        <v>4178.8148513464366</v>
      </c>
      <c r="AZ254" s="171">
        <v>-2.500449390341818E-2</v>
      </c>
      <c r="BA254" s="171">
        <v>1.000449390341818E-2</v>
      </c>
      <c r="BB254" s="170">
        <v>15886.632527447335</v>
      </c>
      <c r="BC254" s="172">
        <v>1686302.8888589712</v>
      </c>
      <c r="BD254" s="172">
        <v>4437.6391812078191</v>
      </c>
      <c r="BE254" s="171">
        <v>-1.9319974458005373E-2</v>
      </c>
      <c r="BF254" s="170">
        <v>0</v>
      </c>
      <c r="BG254" s="170">
        <v>1686302.8888589712</v>
      </c>
      <c r="BH254" s="170">
        <v>0</v>
      </c>
      <c r="BI254" s="170">
        <v>1686302.8888589712</v>
      </c>
      <c r="BJ254" s="170"/>
      <c r="BK254" s="170"/>
    </row>
    <row r="255" spans="1:63" x14ac:dyDescent="0.25">
      <c r="A255" s="169">
        <v>255</v>
      </c>
      <c r="B255" s="169">
        <v>505</v>
      </c>
      <c r="C255" s="174">
        <v>143360</v>
      </c>
      <c r="D255" s="174">
        <v>9353345</v>
      </c>
      <c r="E255" s="173" t="s">
        <v>568</v>
      </c>
      <c r="F255" s="170">
        <v>1215796</v>
      </c>
      <c r="G255" s="170">
        <v>0</v>
      </c>
      <c r="H255" s="170">
        <v>0</v>
      </c>
      <c r="I255" s="170">
        <v>17999.999999999985</v>
      </c>
      <c r="J255" s="170">
        <v>0</v>
      </c>
      <c r="K255" s="170">
        <v>600.59999999999991</v>
      </c>
      <c r="L255" s="170">
        <v>1965.5999999999997</v>
      </c>
      <c r="M255" s="170">
        <v>1119.2999999999984</v>
      </c>
      <c r="N255" s="170">
        <v>0</v>
      </c>
      <c r="O255" s="170">
        <v>0</v>
      </c>
      <c r="P255" s="170">
        <v>0</v>
      </c>
      <c r="Q255" s="170">
        <v>0</v>
      </c>
      <c r="R255" s="170">
        <v>0</v>
      </c>
      <c r="S255" s="170">
        <v>0</v>
      </c>
      <c r="T255" s="170">
        <v>0</v>
      </c>
      <c r="U255" s="170">
        <v>0</v>
      </c>
      <c r="V255" s="170">
        <v>0</v>
      </c>
      <c r="W255" s="170">
        <v>12132.124352331582</v>
      </c>
      <c r="X255" s="170">
        <v>0</v>
      </c>
      <c r="Y255" s="170">
        <v>0</v>
      </c>
      <c r="Z255" s="170">
        <v>77763.539198965038</v>
      </c>
      <c r="AA255" s="170">
        <v>0</v>
      </c>
      <c r="AB255" s="170">
        <v>0</v>
      </c>
      <c r="AC255" s="170">
        <v>0</v>
      </c>
      <c r="AD255" s="170">
        <v>114000</v>
      </c>
      <c r="AE255" s="170">
        <v>0</v>
      </c>
      <c r="AF255" s="170">
        <v>0</v>
      </c>
      <c r="AG255" s="170">
        <v>0</v>
      </c>
      <c r="AH255" s="170">
        <v>35685.5</v>
      </c>
      <c r="AI255" s="170">
        <v>0</v>
      </c>
      <c r="AJ255" s="170">
        <v>0</v>
      </c>
      <c r="AK255" s="170">
        <v>0</v>
      </c>
      <c r="AL255" s="170">
        <v>0</v>
      </c>
      <c r="AM255" s="170">
        <v>0</v>
      </c>
      <c r="AN255" s="170">
        <v>0</v>
      </c>
      <c r="AO255" s="170">
        <v>0</v>
      </c>
      <c r="AP255" s="170">
        <v>1215796</v>
      </c>
      <c r="AQ255" s="170">
        <v>111581.1635512966</v>
      </c>
      <c r="AR255" s="170">
        <v>149685.5</v>
      </c>
      <c r="AS255" s="170">
        <v>98604.089198965026</v>
      </c>
      <c r="AT255" s="172">
        <v>1477062.6635512966</v>
      </c>
      <c r="AU255" s="170">
        <v>1477062.6635512968</v>
      </c>
      <c r="AV255" s="170">
        <v>0</v>
      </c>
      <c r="AW255" s="170">
        <v>1327377.1635512966</v>
      </c>
      <c r="AX255" s="170">
        <v>2976.181981056719</v>
      </c>
      <c r="AY255" s="170">
        <v>2966.029030873191</v>
      </c>
      <c r="AZ255" s="171">
        <v>3.4230784924377459E-3</v>
      </c>
      <c r="BA255" s="171">
        <v>0</v>
      </c>
      <c r="BB255" s="170">
        <v>0</v>
      </c>
      <c r="BC255" s="172">
        <v>1477062.6635512966</v>
      </c>
      <c r="BD255" s="172">
        <v>3311.7996940612029</v>
      </c>
      <c r="BE255" s="171">
        <v>-3.0185485243132693E-3</v>
      </c>
      <c r="BF255" s="170">
        <v>0</v>
      </c>
      <c r="BG255" s="170">
        <v>1477062.6635512966</v>
      </c>
      <c r="BH255" s="170">
        <v>0</v>
      </c>
      <c r="BI255" s="170">
        <v>1477062.6635512966</v>
      </c>
      <c r="BJ255" s="170"/>
      <c r="BK255" s="170"/>
    </row>
    <row r="256" spans="1:63" x14ac:dyDescent="0.25">
      <c r="A256" s="169">
        <v>256</v>
      </c>
      <c r="B256" s="169">
        <v>527</v>
      </c>
      <c r="C256" s="174">
        <v>137179</v>
      </c>
      <c r="D256" s="174">
        <v>9354029</v>
      </c>
      <c r="E256" s="173" t="s">
        <v>460</v>
      </c>
      <c r="F256" s="170">
        <v>477050</v>
      </c>
      <c r="G256" s="170">
        <v>943200</v>
      </c>
      <c r="H256" s="170">
        <v>0</v>
      </c>
      <c r="I256" s="170">
        <v>4400.0000000000036</v>
      </c>
      <c r="J256" s="170">
        <v>9199.9999999999964</v>
      </c>
      <c r="K256" s="170">
        <v>1201.1999999999996</v>
      </c>
      <c r="L256" s="170">
        <v>0</v>
      </c>
      <c r="M256" s="170">
        <v>2238.5999999999945</v>
      </c>
      <c r="N256" s="170">
        <v>0</v>
      </c>
      <c r="O256" s="170">
        <v>0</v>
      </c>
      <c r="P256" s="170">
        <v>0</v>
      </c>
      <c r="Q256" s="170">
        <v>7357.3500000000122</v>
      </c>
      <c r="R256" s="170">
        <v>0</v>
      </c>
      <c r="S256" s="170">
        <v>5596.4999999999909</v>
      </c>
      <c r="T256" s="170">
        <v>0</v>
      </c>
      <c r="U256" s="170">
        <v>0</v>
      </c>
      <c r="V256" s="170">
        <v>0</v>
      </c>
      <c r="W256" s="170">
        <v>0</v>
      </c>
      <c r="X256" s="170">
        <v>0</v>
      </c>
      <c r="Y256" s="170">
        <v>4138.8140161725069</v>
      </c>
      <c r="Z256" s="170">
        <v>21295.312500000004</v>
      </c>
      <c r="AA256" s="170">
        <v>55564.896249900012</v>
      </c>
      <c r="AB256" s="170">
        <v>0</v>
      </c>
      <c r="AC256" s="170">
        <v>0</v>
      </c>
      <c r="AD256" s="170">
        <v>114000</v>
      </c>
      <c r="AE256" s="170">
        <v>0</v>
      </c>
      <c r="AF256" s="170">
        <v>0</v>
      </c>
      <c r="AG256" s="170">
        <v>0</v>
      </c>
      <c r="AH256" s="170">
        <v>6366.94</v>
      </c>
      <c r="AI256" s="170">
        <v>0</v>
      </c>
      <c r="AJ256" s="170">
        <v>0</v>
      </c>
      <c r="AK256" s="170">
        <v>0</v>
      </c>
      <c r="AL256" s="170">
        <v>0</v>
      </c>
      <c r="AM256" s="170">
        <v>0</v>
      </c>
      <c r="AN256" s="170">
        <v>0</v>
      </c>
      <c r="AO256" s="170">
        <v>0</v>
      </c>
      <c r="AP256" s="170">
        <v>1420250</v>
      </c>
      <c r="AQ256" s="170">
        <v>110992.67276607253</v>
      </c>
      <c r="AR256" s="170">
        <v>120366.94</v>
      </c>
      <c r="AS256" s="170">
        <v>101854.8337499</v>
      </c>
      <c r="AT256" s="172">
        <v>1651609.6127660724</v>
      </c>
      <c r="AU256" s="170">
        <v>558687.53889236192</v>
      </c>
      <c r="AV256" s="170">
        <v>1092922.0738737106</v>
      </c>
      <c r="AW256" s="170">
        <v>1531242.6727660724</v>
      </c>
      <c r="AX256" s="170">
        <v>3689.7413801592106</v>
      </c>
      <c r="AY256" s="170">
        <v>3567.3551757100363</v>
      </c>
      <c r="AZ256" s="171">
        <v>3.4307266425977596E-2</v>
      </c>
      <c r="BA256" s="171">
        <v>-2.8797266425977595E-2</v>
      </c>
      <c r="BB256" s="170">
        <v>-42632.982133869991</v>
      </c>
      <c r="BC256" s="172">
        <v>1608976.6306322024</v>
      </c>
      <c r="BD256" s="172">
        <v>3877.052122005307</v>
      </c>
      <c r="BE256" s="171">
        <v>-1.0135511721049428E-2</v>
      </c>
      <c r="BF256" s="170">
        <v>0</v>
      </c>
      <c r="BG256" s="170">
        <v>1608976.6306322024</v>
      </c>
      <c r="BH256" s="170">
        <v>0</v>
      </c>
      <c r="BI256" s="170">
        <v>1608976.6306322024</v>
      </c>
      <c r="BJ256" s="170"/>
      <c r="BK256" s="170"/>
    </row>
    <row r="257" spans="1:63" x14ac:dyDescent="0.25">
      <c r="A257" s="169">
        <v>257</v>
      </c>
      <c r="B257" s="169">
        <v>531</v>
      </c>
      <c r="C257" s="174">
        <v>137180</v>
      </c>
      <c r="D257" s="174">
        <v>9354030</v>
      </c>
      <c r="E257" s="173" t="s">
        <v>464</v>
      </c>
      <c r="F257" s="170">
        <v>733294</v>
      </c>
      <c r="G257" s="170">
        <v>856740</v>
      </c>
      <c r="H257" s="170">
        <v>0</v>
      </c>
      <c r="I257" s="170">
        <v>6799.9999999999973</v>
      </c>
      <c r="J257" s="170">
        <v>3600.0000000000027</v>
      </c>
      <c r="K257" s="170">
        <v>8558.5499999999938</v>
      </c>
      <c r="L257" s="170">
        <v>0</v>
      </c>
      <c r="M257" s="170">
        <v>7835.100000000014</v>
      </c>
      <c r="N257" s="170">
        <v>0</v>
      </c>
      <c r="O257" s="170">
        <v>0</v>
      </c>
      <c r="P257" s="170">
        <v>0</v>
      </c>
      <c r="Q257" s="170">
        <v>4054.0499999999902</v>
      </c>
      <c r="R257" s="170">
        <v>0</v>
      </c>
      <c r="S257" s="170">
        <v>2238.6000000000013</v>
      </c>
      <c r="T257" s="170">
        <v>0</v>
      </c>
      <c r="U257" s="170">
        <v>0</v>
      </c>
      <c r="V257" s="170">
        <v>0</v>
      </c>
      <c r="W257" s="170">
        <v>0</v>
      </c>
      <c r="X257" s="170">
        <v>3000.0000000000018</v>
      </c>
      <c r="Y257" s="170">
        <v>1884.8326359832636</v>
      </c>
      <c r="Z257" s="170">
        <v>22716.12595419848</v>
      </c>
      <c r="AA257" s="170">
        <v>53155.809457534837</v>
      </c>
      <c r="AB257" s="170">
        <v>0</v>
      </c>
      <c r="AC257" s="170">
        <v>0</v>
      </c>
      <c r="AD257" s="170">
        <v>114000</v>
      </c>
      <c r="AE257" s="170">
        <v>0</v>
      </c>
      <c r="AF257" s="170">
        <v>0</v>
      </c>
      <c r="AG257" s="170">
        <v>0</v>
      </c>
      <c r="AH257" s="170">
        <v>7079.66</v>
      </c>
      <c r="AI257" s="170">
        <v>0</v>
      </c>
      <c r="AJ257" s="170">
        <v>0</v>
      </c>
      <c r="AK257" s="170">
        <v>0</v>
      </c>
      <c r="AL257" s="170">
        <v>0</v>
      </c>
      <c r="AM257" s="170">
        <v>0</v>
      </c>
      <c r="AN257" s="170">
        <v>0</v>
      </c>
      <c r="AO257" s="170">
        <v>0</v>
      </c>
      <c r="AP257" s="170">
        <v>1590034</v>
      </c>
      <c r="AQ257" s="170">
        <v>113843.06804771657</v>
      </c>
      <c r="AR257" s="170">
        <v>121079.66</v>
      </c>
      <c r="AS257" s="170">
        <v>102412.88541173331</v>
      </c>
      <c r="AT257" s="172">
        <v>1824956.7280477164</v>
      </c>
      <c r="AU257" s="170">
        <v>847124.61480241106</v>
      </c>
      <c r="AV257" s="170">
        <v>977832.11324530561</v>
      </c>
      <c r="AW257" s="170">
        <v>1703877.0680477165</v>
      </c>
      <c r="AX257" s="170">
        <v>3498.7208789480833</v>
      </c>
      <c r="AY257" s="170">
        <v>3572.7146212448019</v>
      </c>
      <c r="AZ257" s="171">
        <v>-2.0710790012927995E-2</v>
      </c>
      <c r="BA257" s="171">
        <v>5.7107900129279958E-3</v>
      </c>
      <c r="BB257" s="170">
        <v>9936.2721903087149</v>
      </c>
      <c r="BC257" s="172">
        <v>1834893.0002380251</v>
      </c>
      <c r="BD257" s="172">
        <v>3767.7474337536451</v>
      </c>
      <c r="BE257" s="171">
        <v>-2.0096551858728495E-2</v>
      </c>
      <c r="BF257" s="170">
        <v>0</v>
      </c>
      <c r="BG257" s="170">
        <v>1834893.0002380251</v>
      </c>
      <c r="BH257" s="170">
        <v>0</v>
      </c>
      <c r="BI257" s="170">
        <v>1834893.0002380251</v>
      </c>
      <c r="BJ257" s="170"/>
      <c r="BK257" s="170"/>
    </row>
    <row r="258" spans="1:63" x14ac:dyDescent="0.25">
      <c r="A258" s="169">
        <v>258</v>
      </c>
      <c r="B258" s="169">
        <v>551</v>
      </c>
      <c r="C258" s="174">
        <v>136990</v>
      </c>
      <c r="D258" s="174">
        <v>9354000</v>
      </c>
      <c r="E258" s="173" t="s">
        <v>466</v>
      </c>
      <c r="F258" s="170">
        <v>0</v>
      </c>
      <c r="G258" s="170">
        <v>1080750</v>
      </c>
      <c r="H258" s="170">
        <v>2180002</v>
      </c>
      <c r="I258" s="170">
        <v>0</v>
      </c>
      <c r="J258" s="170">
        <v>20800.000000000007</v>
      </c>
      <c r="K258" s="170">
        <v>0</v>
      </c>
      <c r="L258" s="170">
        <v>0</v>
      </c>
      <c r="M258" s="170">
        <v>0</v>
      </c>
      <c r="N258" s="170">
        <v>0</v>
      </c>
      <c r="O258" s="170">
        <v>0</v>
      </c>
      <c r="P258" s="170">
        <v>0</v>
      </c>
      <c r="Q258" s="170">
        <v>19519.500000000011</v>
      </c>
      <c r="R258" s="170">
        <v>0</v>
      </c>
      <c r="S258" s="170">
        <v>42533.400000000016</v>
      </c>
      <c r="T258" s="170">
        <v>0</v>
      </c>
      <c r="U258" s="170">
        <v>0</v>
      </c>
      <c r="V258" s="170">
        <v>0</v>
      </c>
      <c r="W258" s="170">
        <v>0</v>
      </c>
      <c r="X258" s="170">
        <v>0</v>
      </c>
      <c r="Y258" s="170">
        <v>7666.0452729693743</v>
      </c>
      <c r="Z258" s="170">
        <v>0</v>
      </c>
      <c r="AA258" s="170">
        <v>218582.48962655626</v>
      </c>
      <c r="AB258" s="170">
        <v>0</v>
      </c>
      <c r="AC258" s="170">
        <v>0</v>
      </c>
      <c r="AD258" s="170">
        <v>114000</v>
      </c>
      <c r="AE258" s="170">
        <v>0</v>
      </c>
      <c r="AF258" s="170">
        <v>0</v>
      </c>
      <c r="AG258" s="170">
        <v>0</v>
      </c>
      <c r="AH258" s="170">
        <v>21951.69</v>
      </c>
      <c r="AI258" s="170">
        <v>0</v>
      </c>
      <c r="AJ258" s="170">
        <v>0</v>
      </c>
      <c r="AK258" s="170">
        <v>0</v>
      </c>
      <c r="AL258" s="170">
        <v>0</v>
      </c>
      <c r="AM258" s="170">
        <v>0</v>
      </c>
      <c r="AN258" s="170">
        <v>0</v>
      </c>
      <c r="AO258" s="170">
        <v>0</v>
      </c>
      <c r="AP258" s="170">
        <v>3260752</v>
      </c>
      <c r="AQ258" s="170">
        <v>309101.43489952566</v>
      </c>
      <c r="AR258" s="170">
        <v>135951.69</v>
      </c>
      <c r="AS258" s="170">
        <v>270006.73962655629</v>
      </c>
      <c r="AT258" s="172">
        <v>3705805.1248995257</v>
      </c>
      <c r="AU258" s="170">
        <v>0</v>
      </c>
      <c r="AV258" s="170">
        <v>3705805.1248995257</v>
      </c>
      <c r="AW258" s="170">
        <v>3569853.4348995257</v>
      </c>
      <c r="AX258" s="170">
        <v>4588.5005589968196</v>
      </c>
      <c r="AY258" s="170">
        <v>4677.8636461003734</v>
      </c>
      <c r="AZ258" s="171">
        <v>-1.9103397162516696E-2</v>
      </c>
      <c r="BA258" s="171">
        <v>4.1033971625166962E-3</v>
      </c>
      <c r="BB258" s="170">
        <v>14933.813016573562</v>
      </c>
      <c r="BC258" s="172">
        <v>3720738.9379160991</v>
      </c>
      <c r="BD258" s="172">
        <v>4782.4407942366315</v>
      </c>
      <c r="BE258" s="171">
        <v>-2.0735859002439683E-2</v>
      </c>
      <c r="BF258" s="170">
        <v>0</v>
      </c>
      <c r="BG258" s="170">
        <v>3720738.9379160991</v>
      </c>
      <c r="BH258" s="170">
        <v>0</v>
      </c>
      <c r="BI258" s="170">
        <v>3720738.9379160991</v>
      </c>
      <c r="BJ258" s="170"/>
      <c r="BK258" s="170"/>
    </row>
    <row r="259" spans="1:63" x14ac:dyDescent="0.25">
      <c r="A259" s="169">
        <v>259</v>
      </c>
      <c r="B259" s="169">
        <v>990</v>
      </c>
      <c r="C259" s="174">
        <v>136757</v>
      </c>
      <c r="D259" s="174">
        <v>9354001</v>
      </c>
      <c r="E259" s="173" t="s">
        <v>477</v>
      </c>
      <c r="F259" s="170">
        <v>0</v>
      </c>
      <c r="G259" s="170">
        <v>1355850</v>
      </c>
      <c r="H259" s="170">
        <v>962148</v>
      </c>
      <c r="I259" s="170">
        <v>0</v>
      </c>
      <c r="J259" s="170">
        <v>19599.999999999989</v>
      </c>
      <c r="K259" s="170">
        <v>0</v>
      </c>
      <c r="L259" s="170">
        <v>0</v>
      </c>
      <c r="M259" s="170">
        <v>0</v>
      </c>
      <c r="N259" s="170">
        <v>0</v>
      </c>
      <c r="O259" s="170">
        <v>0</v>
      </c>
      <c r="P259" s="170">
        <v>0</v>
      </c>
      <c r="Q259" s="170">
        <v>10360.350000000026</v>
      </c>
      <c r="R259" s="170">
        <v>491.40000000000089</v>
      </c>
      <c r="S259" s="170">
        <v>4477.2000000000007</v>
      </c>
      <c r="T259" s="170">
        <v>1164.800000000002</v>
      </c>
      <c r="U259" s="170">
        <v>0</v>
      </c>
      <c r="V259" s="170">
        <v>0</v>
      </c>
      <c r="W259" s="170">
        <v>0</v>
      </c>
      <c r="X259" s="170">
        <v>0</v>
      </c>
      <c r="Y259" s="170">
        <v>3780</v>
      </c>
      <c r="Z259" s="170">
        <v>0</v>
      </c>
      <c r="AA259" s="170">
        <v>158879.81714238593</v>
      </c>
      <c r="AB259" s="170">
        <v>0</v>
      </c>
      <c r="AC259" s="170">
        <v>0</v>
      </c>
      <c r="AD259" s="170">
        <v>114000</v>
      </c>
      <c r="AE259" s="170">
        <v>5499.9999999999936</v>
      </c>
      <c r="AF259" s="170">
        <v>0</v>
      </c>
      <c r="AG259" s="170">
        <v>0</v>
      </c>
      <c r="AH259" s="170">
        <v>7079.66</v>
      </c>
      <c r="AI259" s="170">
        <v>0</v>
      </c>
      <c r="AJ259" s="170">
        <v>0</v>
      </c>
      <c r="AK259" s="170">
        <v>0</v>
      </c>
      <c r="AL259" s="170">
        <v>0</v>
      </c>
      <c r="AM259" s="170">
        <v>0</v>
      </c>
      <c r="AN259" s="170">
        <v>0</v>
      </c>
      <c r="AO259" s="170">
        <v>0</v>
      </c>
      <c r="AP259" s="170">
        <v>2317998</v>
      </c>
      <c r="AQ259" s="170">
        <v>198753.56714238593</v>
      </c>
      <c r="AR259" s="170">
        <v>126579.66</v>
      </c>
      <c r="AS259" s="170">
        <v>186924.49214238592</v>
      </c>
      <c r="AT259" s="172">
        <v>2643331.2271423861</v>
      </c>
      <c r="AU259" s="170">
        <v>0</v>
      </c>
      <c r="AV259" s="170">
        <v>2643331.2271423861</v>
      </c>
      <c r="AW259" s="170">
        <v>2516751.567142386</v>
      </c>
      <c r="AX259" s="170">
        <v>4438.715285965407</v>
      </c>
      <c r="AY259" s="170">
        <v>4481.0028959354895</v>
      </c>
      <c r="AZ259" s="171">
        <v>-9.4370860613456915E-3</v>
      </c>
      <c r="BA259" s="171">
        <v>0</v>
      </c>
      <c r="BB259" s="170">
        <v>0</v>
      </c>
      <c r="BC259" s="172">
        <v>2643331.2271423861</v>
      </c>
      <c r="BD259" s="172">
        <v>4661.9598362299575</v>
      </c>
      <c r="BE259" s="171">
        <v>-1.5244371564354764E-2</v>
      </c>
      <c r="BF259" s="170">
        <v>0</v>
      </c>
      <c r="BG259" s="170">
        <v>2643331.2271423861</v>
      </c>
      <c r="BH259" s="170">
        <v>0</v>
      </c>
      <c r="BI259" s="170">
        <v>2643331.2271423861</v>
      </c>
      <c r="BJ259" s="170"/>
      <c r="BK259" s="170"/>
    </row>
    <row r="260" spans="1:63" x14ac:dyDescent="0.25">
      <c r="A260" s="169">
        <v>260</v>
      </c>
      <c r="B260" s="169">
        <v>170</v>
      </c>
      <c r="C260" s="174">
        <v>137134</v>
      </c>
      <c r="D260" s="174">
        <v>9354002</v>
      </c>
      <c r="E260" s="173" t="s">
        <v>263</v>
      </c>
      <c r="F260" s="170">
        <v>0</v>
      </c>
      <c r="G260" s="170">
        <v>1304760</v>
      </c>
      <c r="H260" s="170">
        <v>970816</v>
      </c>
      <c r="I260" s="170">
        <v>0</v>
      </c>
      <c r="J260" s="170">
        <v>54400.000000000087</v>
      </c>
      <c r="K260" s="170">
        <v>0</v>
      </c>
      <c r="L260" s="170">
        <v>0</v>
      </c>
      <c r="M260" s="170">
        <v>0</v>
      </c>
      <c r="N260" s="170">
        <v>0</v>
      </c>
      <c r="O260" s="170">
        <v>0</v>
      </c>
      <c r="P260" s="170">
        <v>0</v>
      </c>
      <c r="Q260" s="170">
        <v>14564.549999999979</v>
      </c>
      <c r="R260" s="170">
        <v>6879.5999999999967</v>
      </c>
      <c r="S260" s="170">
        <v>156701.99999999994</v>
      </c>
      <c r="T260" s="170">
        <v>69887.999999999869</v>
      </c>
      <c r="U260" s="170">
        <v>137878.64999999988</v>
      </c>
      <c r="V260" s="170">
        <v>10223.850000000035</v>
      </c>
      <c r="W260" s="170">
        <v>0</v>
      </c>
      <c r="X260" s="170">
        <v>4500</v>
      </c>
      <c r="Y260" s="170">
        <v>9402.1937842778807</v>
      </c>
      <c r="Z260" s="170">
        <v>0</v>
      </c>
      <c r="AA260" s="170">
        <v>245297.61830127271</v>
      </c>
      <c r="AB260" s="170">
        <v>0</v>
      </c>
      <c r="AC260" s="170">
        <v>0</v>
      </c>
      <c r="AD260" s="170">
        <v>114000</v>
      </c>
      <c r="AE260" s="170">
        <v>0</v>
      </c>
      <c r="AF260" s="170">
        <v>0</v>
      </c>
      <c r="AG260" s="170">
        <v>0</v>
      </c>
      <c r="AH260" s="170">
        <v>39484.54</v>
      </c>
      <c r="AI260" s="170">
        <v>0</v>
      </c>
      <c r="AJ260" s="170">
        <v>0</v>
      </c>
      <c r="AK260" s="170">
        <v>0</v>
      </c>
      <c r="AL260" s="170">
        <v>0</v>
      </c>
      <c r="AM260" s="170">
        <v>0</v>
      </c>
      <c r="AN260" s="170">
        <v>0</v>
      </c>
      <c r="AO260" s="170">
        <v>0</v>
      </c>
      <c r="AP260" s="170">
        <v>2275576</v>
      </c>
      <c r="AQ260" s="170">
        <v>709736.4620855503</v>
      </c>
      <c r="AR260" s="170">
        <v>153484.54</v>
      </c>
      <c r="AS260" s="170">
        <v>480563.74330127257</v>
      </c>
      <c r="AT260" s="172">
        <v>3138797.0020855502</v>
      </c>
      <c r="AU260" s="170">
        <v>0</v>
      </c>
      <c r="AV260" s="170">
        <v>3138797.0020855507</v>
      </c>
      <c r="AW260" s="170">
        <v>2985312.4620855502</v>
      </c>
      <c r="AX260" s="170">
        <v>5369.2670181394788</v>
      </c>
      <c r="AY260" s="170">
        <v>5450.2952203753066</v>
      </c>
      <c r="AZ260" s="171">
        <v>-1.486675472787477E-2</v>
      </c>
      <c r="BA260" s="171">
        <v>0</v>
      </c>
      <c r="BB260" s="170">
        <v>0</v>
      </c>
      <c r="BC260" s="172">
        <v>3138797.0020855502</v>
      </c>
      <c r="BD260" s="172">
        <v>5645.3183490747306</v>
      </c>
      <c r="BE260" s="171">
        <v>-2.0150623753168673E-2</v>
      </c>
      <c r="BF260" s="170">
        <v>0</v>
      </c>
      <c r="BG260" s="170">
        <v>3138797.0020855502</v>
      </c>
      <c r="BH260" s="170">
        <v>0</v>
      </c>
      <c r="BI260" s="170">
        <v>3138797.0020855502</v>
      </c>
      <c r="BJ260" s="170"/>
      <c r="BK260" s="170"/>
    </row>
    <row r="261" spans="1:63" x14ac:dyDescent="0.25">
      <c r="A261" s="169">
        <v>261</v>
      </c>
      <c r="B261" s="169">
        <v>350</v>
      </c>
      <c r="C261" s="174">
        <v>137321</v>
      </c>
      <c r="D261" s="174">
        <v>9354003</v>
      </c>
      <c r="E261" s="173" t="s">
        <v>353</v>
      </c>
      <c r="F261" s="170">
        <v>0</v>
      </c>
      <c r="G261" s="170">
        <v>2703840</v>
      </c>
      <c r="H261" s="170">
        <v>1672924</v>
      </c>
      <c r="I261" s="170">
        <v>0</v>
      </c>
      <c r="J261" s="170">
        <v>62400.000000000138</v>
      </c>
      <c r="K261" s="170">
        <v>0</v>
      </c>
      <c r="L261" s="170">
        <v>0</v>
      </c>
      <c r="M261" s="170">
        <v>0</v>
      </c>
      <c r="N261" s="170">
        <v>0</v>
      </c>
      <c r="O261" s="170">
        <v>0</v>
      </c>
      <c r="P261" s="170">
        <v>0</v>
      </c>
      <c r="Q261" s="170">
        <v>12474.064585274935</v>
      </c>
      <c r="R261" s="170">
        <v>96404.161789375372</v>
      </c>
      <c r="S261" s="170">
        <v>192699.02180801553</v>
      </c>
      <c r="T261" s="170">
        <v>2331.771109040078</v>
      </c>
      <c r="U261" s="170">
        <v>0</v>
      </c>
      <c r="V261" s="170">
        <v>0</v>
      </c>
      <c r="W261" s="170">
        <v>0</v>
      </c>
      <c r="X261" s="170">
        <v>13499.999999999993</v>
      </c>
      <c r="Y261" s="170">
        <v>10653.619302949062</v>
      </c>
      <c r="Z261" s="170">
        <v>0</v>
      </c>
      <c r="AA261" s="170">
        <v>310128.78210797592</v>
      </c>
      <c r="AB261" s="170">
        <v>0</v>
      </c>
      <c r="AC261" s="170">
        <v>0</v>
      </c>
      <c r="AD261" s="170">
        <v>114000</v>
      </c>
      <c r="AE261" s="170">
        <v>0</v>
      </c>
      <c r="AF261" s="170">
        <v>0</v>
      </c>
      <c r="AG261" s="170">
        <v>0</v>
      </c>
      <c r="AH261" s="170">
        <v>52265.94</v>
      </c>
      <c r="AI261" s="170">
        <v>0</v>
      </c>
      <c r="AJ261" s="170">
        <v>0</v>
      </c>
      <c r="AK261" s="170">
        <v>0</v>
      </c>
      <c r="AL261" s="170">
        <v>0</v>
      </c>
      <c r="AM261" s="170">
        <v>0</v>
      </c>
      <c r="AN261" s="170">
        <v>0</v>
      </c>
      <c r="AO261" s="170">
        <v>0</v>
      </c>
      <c r="AP261" s="170">
        <v>4376764</v>
      </c>
      <c r="AQ261" s="170">
        <v>700591.420702631</v>
      </c>
      <c r="AR261" s="170">
        <v>166265.94</v>
      </c>
      <c r="AS261" s="170">
        <v>503281.09175382892</v>
      </c>
      <c r="AT261" s="172">
        <v>5243621.3607026311</v>
      </c>
      <c r="AU261" s="170">
        <v>0</v>
      </c>
      <c r="AV261" s="170">
        <v>5243621.3607026311</v>
      </c>
      <c r="AW261" s="170">
        <v>5077355.4207026307</v>
      </c>
      <c r="AX261" s="170">
        <v>4727.5190136895999</v>
      </c>
      <c r="AY261" s="170">
        <v>4747.442685108992</v>
      </c>
      <c r="AZ261" s="171">
        <v>-4.1967165779347821E-3</v>
      </c>
      <c r="BA261" s="171">
        <v>0</v>
      </c>
      <c r="BB261" s="170">
        <v>0</v>
      </c>
      <c r="BC261" s="172">
        <v>5243621.3607026311</v>
      </c>
      <c r="BD261" s="172">
        <v>4882.3290136896003</v>
      </c>
      <c r="BE261" s="171">
        <v>-8.3332462703934462E-3</v>
      </c>
      <c r="BF261" s="170">
        <v>0</v>
      </c>
      <c r="BG261" s="170">
        <v>5243621.3607026311</v>
      </c>
      <c r="BH261" s="170">
        <v>0</v>
      </c>
      <c r="BI261" s="170">
        <v>5243621.3607026311</v>
      </c>
      <c r="BJ261" s="170"/>
      <c r="BK261" s="170"/>
    </row>
    <row r="262" spans="1:63" x14ac:dyDescent="0.25">
      <c r="A262" s="169">
        <v>262</v>
      </c>
      <c r="B262" s="169">
        <v>556</v>
      </c>
      <c r="C262" s="174">
        <v>138162</v>
      </c>
      <c r="D262" s="174">
        <v>9354004</v>
      </c>
      <c r="E262" s="173" t="s">
        <v>471</v>
      </c>
      <c r="F262" s="170">
        <v>0</v>
      </c>
      <c r="G262" s="170">
        <v>1289040</v>
      </c>
      <c r="H262" s="170">
        <v>970816</v>
      </c>
      <c r="I262" s="170">
        <v>0</v>
      </c>
      <c r="J262" s="170">
        <v>38799.999999999913</v>
      </c>
      <c r="K262" s="170">
        <v>0</v>
      </c>
      <c r="L262" s="170">
        <v>0</v>
      </c>
      <c r="M262" s="170">
        <v>0</v>
      </c>
      <c r="N262" s="170">
        <v>0</v>
      </c>
      <c r="O262" s="170">
        <v>0</v>
      </c>
      <c r="P262" s="170">
        <v>0</v>
      </c>
      <c r="Q262" s="170">
        <v>16366.349999999997</v>
      </c>
      <c r="R262" s="170">
        <v>46682.99999999992</v>
      </c>
      <c r="S262" s="170">
        <v>0</v>
      </c>
      <c r="T262" s="170">
        <v>0</v>
      </c>
      <c r="U262" s="170">
        <v>0</v>
      </c>
      <c r="V262" s="170">
        <v>0</v>
      </c>
      <c r="W262" s="170">
        <v>0</v>
      </c>
      <c r="X262" s="170">
        <v>8999.9999999999982</v>
      </c>
      <c r="Y262" s="170">
        <v>5355.9440559440563</v>
      </c>
      <c r="Z262" s="170">
        <v>0</v>
      </c>
      <c r="AA262" s="170">
        <v>229710.82353950263</v>
      </c>
      <c r="AB262" s="170">
        <v>0</v>
      </c>
      <c r="AC262" s="170">
        <v>0</v>
      </c>
      <c r="AD262" s="170">
        <v>114000</v>
      </c>
      <c r="AE262" s="170">
        <v>0</v>
      </c>
      <c r="AF262" s="170">
        <v>0</v>
      </c>
      <c r="AG262" s="170">
        <v>5000</v>
      </c>
      <c r="AH262" s="170">
        <v>13589.14</v>
      </c>
      <c r="AI262" s="170">
        <v>0</v>
      </c>
      <c r="AJ262" s="170">
        <v>0</v>
      </c>
      <c r="AK262" s="170">
        <v>0</v>
      </c>
      <c r="AL262" s="170">
        <v>0</v>
      </c>
      <c r="AM262" s="170">
        <v>0</v>
      </c>
      <c r="AN262" s="170">
        <v>0</v>
      </c>
      <c r="AO262" s="170">
        <v>0</v>
      </c>
      <c r="AP262" s="170">
        <v>2259856</v>
      </c>
      <c r="AQ262" s="170">
        <v>345916.11759544653</v>
      </c>
      <c r="AR262" s="170">
        <v>132589.14000000001</v>
      </c>
      <c r="AS262" s="170">
        <v>290633.29853950255</v>
      </c>
      <c r="AT262" s="172">
        <v>2738361.2575954464</v>
      </c>
      <c r="AU262" s="170">
        <v>0</v>
      </c>
      <c r="AV262" s="170">
        <v>2738361.2575954464</v>
      </c>
      <c r="AW262" s="170">
        <v>2610772.1175954463</v>
      </c>
      <c r="AX262" s="170">
        <v>4729.6596333250836</v>
      </c>
      <c r="AY262" s="170">
        <v>4721.643502025212</v>
      </c>
      <c r="AZ262" s="171">
        <v>1.6977417495482969E-3</v>
      </c>
      <c r="BA262" s="171">
        <v>0</v>
      </c>
      <c r="BB262" s="170">
        <v>0</v>
      </c>
      <c r="BC262" s="172">
        <v>2738361.2575954464</v>
      </c>
      <c r="BD262" s="172">
        <v>4960.7993797018953</v>
      </c>
      <c r="BE262" s="171">
        <v>-1.8358330625879438E-3</v>
      </c>
      <c r="BF262" s="170">
        <v>0</v>
      </c>
      <c r="BG262" s="170">
        <v>2738361.2575954464</v>
      </c>
      <c r="BH262" s="170">
        <v>0</v>
      </c>
      <c r="BI262" s="170">
        <v>2738361.2575954464</v>
      </c>
      <c r="BJ262" s="170"/>
      <c r="BK262" s="170"/>
    </row>
    <row r="263" spans="1:63" x14ac:dyDescent="0.25">
      <c r="A263" s="169">
        <v>263</v>
      </c>
      <c r="B263" s="169">
        <v>373</v>
      </c>
      <c r="C263" s="174">
        <v>137674</v>
      </c>
      <c r="D263" s="174">
        <v>9354006</v>
      </c>
      <c r="E263" s="173" t="s">
        <v>363</v>
      </c>
      <c r="F263" s="170">
        <v>0</v>
      </c>
      <c r="G263" s="170">
        <v>1084680</v>
      </c>
      <c r="H263" s="170">
        <v>654434</v>
      </c>
      <c r="I263" s="170">
        <v>0</v>
      </c>
      <c r="J263" s="170">
        <v>33200.000000000065</v>
      </c>
      <c r="K263" s="170">
        <v>0</v>
      </c>
      <c r="L263" s="170">
        <v>0</v>
      </c>
      <c r="M263" s="170">
        <v>0</v>
      </c>
      <c r="N263" s="170">
        <v>0</v>
      </c>
      <c r="O263" s="170">
        <v>0</v>
      </c>
      <c r="P263" s="170">
        <v>0</v>
      </c>
      <c r="Q263" s="170">
        <v>600.6</v>
      </c>
      <c r="R263" s="170">
        <v>5405.4000000000078</v>
      </c>
      <c r="S263" s="170">
        <v>89544.000000000087</v>
      </c>
      <c r="T263" s="170">
        <v>184038.39999999997</v>
      </c>
      <c r="U263" s="170">
        <v>0</v>
      </c>
      <c r="V263" s="170">
        <v>0</v>
      </c>
      <c r="W263" s="170">
        <v>0</v>
      </c>
      <c r="X263" s="170">
        <v>3000</v>
      </c>
      <c r="Y263" s="170">
        <v>0</v>
      </c>
      <c r="Z263" s="170">
        <v>0</v>
      </c>
      <c r="AA263" s="170">
        <v>150804.7058507386</v>
      </c>
      <c r="AB263" s="170">
        <v>0</v>
      </c>
      <c r="AC263" s="170">
        <v>0</v>
      </c>
      <c r="AD263" s="170">
        <v>114000</v>
      </c>
      <c r="AE263" s="170">
        <v>0</v>
      </c>
      <c r="AF263" s="170">
        <v>0</v>
      </c>
      <c r="AG263" s="170">
        <v>0</v>
      </c>
      <c r="AH263" s="170">
        <v>19960.84</v>
      </c>
      <c r="AI263" s="170">
        <v>0</v>
      </c>
      <c r="AJ263" s="170">
        <v>0</v>
      </c>
      <c r="AK263" s="170">
        <v>0</v>
      </c>
      <c r="AL263" s="170">
        <v>0</v>
      </c>
      <c r="AM263" s="170">
        <v>0</v>
      </c>
      <c r="AN263" s="170">
        <v>0</v>
      </c>
      <c r="AO263" s="170">
        <v>0</v>
      </c>
      <c r="AP263" s="170">
        <v>1739114</v>
      </c>
      <c r="AQ263" s="170">
        <v>466593.10585073871</v>
      </c>
      <c r="AR263" s="170">
        <v>133960.84</v>
      </c>
      <c r="AS263" s="170">
        <v>317196.70585073862</v>
      </c>
      <c r="AT263" s="172">
        <v>2339667.9458507383</v>
      </c>
      <c r="AU263" s="170">
        <v>0</v>
      </c>
      <c r="AV263" s="170">
        <v>2339667.9458507383</v>
      </c>
      <c r="AW263" s="170">
        <v>2205707.1058507385</v>
      </c>
      <c r="AX263" s="170">
        <v>5165.590411828427</v>
      </c>
      <c r="AY263" s="170">
        <v>5219.9114637253815</v>
      </c>
      <c r="AZ263" s="171">
        <v>-1.0406508285522965E-2</v>
      </c>
      <c r="BA263" s="171">
        <v>0</v>
      </c>
      <c r="BB263" s="170">
        <v>0</v>
      </c>
      <c r="BC263" s="172">
        <v>2339667.9458507383</v>
      </c>
      <c r="BD263" s="172">
        <v>5479.3160324373266</v>
      </c>
      <c r="BE263" s="171">
        <v>-1.6992678528153338E-2</v>
      </c>
      <c r="BF263" s="170">
        <v>0</v>
      </c>
      <c r="BG263" s="170">
        <v>2339667.9458507383</v>
      </c>
      <c r="BH263" s="170">
        <v>0</v>
      </c>
      <c r="BI263" s="170">
        <v>2339667.9458507383</v>
      </c>
      <c r="BJ263" s="170"/>
      <c r="BK263" s="170"/>
    </row>
    <row r="264" spans="1:63" x14ac:dyDescent="0.25">
      <c r="A264" s="169">
        <v>264</v>
      </c>
      <c r="B264" s="169">
        <v>365</v>
      </c>
      <c r="C264" s="174">
        <v>138373</v>
      </c>
      <c r="D264" s="174">
        <v>9354007</v>
      </c>
      <c r="E264" s="173" t="s">
        <v>567</v>
      </c>
      <c r="F264" s="170">
        <v>0</v>
      </c>
      <c r="G264" s="170">
        <v>1902120</v>
      </c>
      <c r="H264" s="170">
        <v>1057496</v>
      </c>
      <c r="I264" s="170">
        <v>0</v>
      </c>
      <c r="J264" s="170">
        <v>66000.000000000102</v>
      </c>
      <c r="K264" s="170">
        <v>0</v>
      </c>
      <c r="L264" s="170">
        <v>0</v>
      </c>
      <c r="M264" s="170">
        <v>0</v>
      </c>
      <c r="N264" s="170">
        <v>0</v>
      </c>
      <c r="O264" s="170">
        <v>0</v>
      </c>
      <c r="P264" s="170">
        <v>0</v>
      </c>
      <c r="Q264" s="170">
        <v>17441.357909215978</v>
      </c>
      <c r="R264" s="170">
        <v>70858.933700137452</v>
      </c>
      <c r="S264" s="170">
        <v>105358.92379642387</v>
      </c>
      <c r="T264" s="170">
        <v>237946.04896836306</v>
      </c>
      <c r="U264" s="170">
        <v>68412.222833562628</v>
      </c>
      <c r="V264" s="170">
        <v>0</v>
      </c>
      <c r="W264" s="170">
        <v>0</v>
      </c>
      <c r="X264" s="170">
        <v>19500.000000000047</v>
      </c>
      <c r="Y264" s="170">
        <v>3903.768115942029</v>
      </c>
      <c r="Z264" s="170">
        <v>0</v>
      </c>
      <c r="AA264" s="170">
        <v>302250.94649458706</v>
      </c>
      <c r="AB264" s="170">
        <v>0</v>
      </c>
      <c r="AC264" s="170">
        <v>0</v>
      </c>
      <c r="AD264" s="170">
        <v>114000</v>
      </c>
      <c r="AE264" s="170">
        <v>0</v>
      </c>
      <c r="AF264" s="170">
        <v>0</v>
      </c>
      <c r="AG264" s="170">
        <v>0</v>
      </c>
      <c r="AH264" s="170">
        <v>11688.56</v>
      </c>
      <c r="AI264" s="170">
        <v>0</v>
      </c>
      <c r="AJ264" s="170">
        <v>0</v>
      </c>
      <c r="AK264" s="170">
        <v>0</v>
      </c>
      <c r="AL264" s="170">
        <v>0</v>
      </c>
      <c r="AM264" s="170">
        <v>0</v>
      </c>
      <c r="AN264" s="170">
        <v>0</v>
      </c>
      <c r="AO264" s="170">
        <v>0</v>
      </c>
      <c r="AP264" s="170">
        <v>2959616</v>
      </c>
      <c r="AQ264" s="170">
        <v>891672.20181823219</v>
      </c>
      <c r="AR264" s="170">
        <v>125688.56</v>
      </c>
      <c r="AS264" s="170">
        <v>595257.49009843869</v>
      </c>
      <c r="AT264" s="172">
        <v>3976976.7618182325</v>
      </c>
      <c r="AU264" s="170">
        <v>0</v>
      </c>
      <c r="AV264" s="170">
        <v>3976976.761818232</v>
      </c>
      <c r="AW264" s="170">
        <v>3851288.2018182324</v>
      </c>
      <c r="AX264" s="170">
        <v>5290.2310464536158</v>
      </c>
      <c r="AY264" s="170">
        <v>5374.8205260744253</v>
      </c>
      <c r="AZ264" s="171">
        <v>-1.5738103106968406E-2</v>
      </c>
      <c r="BA264" s="171">
        <v>7.3810310696840672E-4</v>
      </c>
      <c r="BB264" s="170">
        <v>2888.1010192165768</v>
      </c>
      <c r="BC264" s="172">
        <v>3979864.8628374492</v>
      </c>
      <c r="BD264" s="172">
        <v>5466.8473390624304</v>
      </c>
      <c r="BE264" s="171">
        <v>-2.125777905496673E-2</v>
      </c>
      <c r="BF264" s="170">
        <v>0</v>
      </c>
      <c r="BG264" s="170">
        <v>3979864.8628374492</v>
      </c>
      <c r="BH264" s="170">
        <v>0</v>
      </c>
      <c r="BI264" s="170">
        <v>3979864.8628374492</v>
      </c>
      <c r="BJ264" s="170"/>
      <c r="BK264" s="170"/>
    </row>
    <row r="265" spans="1:63" x14ac:dyDescent="0.25">
      <c r="A265" s="169">
        <v>265</v>
      </c>
      <c r="B265" s="169">
        <v>559</v>
      </c>
      <c r="C265" s="174">
        <v>138506</v>
      </c>
      <c r="D265" s="174">
        <v>9354008</v>
      </c>
      <c r="E265" s="173" t="s">
        <v>566</v>
      </c>
      <c r="F265" s="170">
        <v>0</v>
      </c>
      <c r="G265" s="170">
        <v>1438380</v>
      </c>
      <c r="H265" s="170">
        <v>949146</v>
      </c>
      <c r="I265" s="170">
        <v>0</v>
      </c>
      <c r="J265" s="170">
        <v>36000.000000000036</v>
      </c>
      <c r="K265" s="170">
        <v>0</v>
      </c>
      <c r="L265" s="170">
        <v>0</v>
      </c>
      <c r="M265" s="170">
        <v>0</v>
      </c>
      <c r="N265" s="170">
        <v>0</v>
      </c>
      <c r="O265" s="170">
        <v>0</v>
      </c>
      <c r="P265" s="170">
        <v>0</v>
      </c>
      <c r="Q265" s="170">
        <v>12762.749999999975</v>
      </c>
      <c r="R265" s="170">
        <v>38820.6</v>
      </c>
      <c r="S265" s="170">
        <v>42533.400000000031</v>
      </c>
      <c r="T265" s="170">
        <v>88524.800000000061</v>
      </c>
      <c r="U265" s="170">
        <v>0</v>
      </c>
      <c r="V265" s="170">
        <v>0</v>
      </c>
      <c r="W265" s="170">
        <v>0</v>
      </c>
      <c r="X265" s="170">
        <v>3000.0000000000014</v>
      </c>
      <c r="Y265" s="170">
        <v>2858.0545774647885</v>
      </c>
      <c r="Z265" s="170">
        <v>0</v>
      </c>
      <c r="AA265" s="170">
        <v>254429.69723205766</v>
      </c>
      <c r="AB265" s="170">
        <v>0</v>
      </c>
      <c r="AC265" s="170">
        <v>0</v>
      </c>
      <c r="AD265" s="170">
        <v>114000</v>
      </c>
      <c r="AE265" s="170">
        <v>0</v>
      </c>
      <c r="AF265" s="170">
        <v>0</v>
      </c>
      <c r="AG265" s="170">
        <v>0</v>
      </c>
      <c r="AH265" s="170">
        <v>23662.21</v>
      </c>
      <c r="AI265" s="170">
        <v>0</v>
      </c>
      <c r="AJ265" s="170">
        <v>0</v>
      </c>
      <c r="AK265" s="170">
        <v>0</v>
      </c>
      <c r="AL265" s="170">
        <v>0</v>
      </c>
      <c r="AM265" s="170">
        <v>0</v>
      </c>
      <c r="AN265" s="170">
        <v>0</v>
      </c>
      <c r="AO265" s="170">
        <v>0</v>
      </c>
      <c r="AP265" s="170">
        <v>2387526</v>
      </c>
      <c r="AQ265" s="170">
        <v>478929.30180952256</v>
      </c>
      <c r="AR265" s="170">
        <v>137662.21</v>
      </c>
      <c r="AS265" s="170">
        <v>373748.2722320577</v>
      </c>
      <c r="AT265" s="172">
        <v>3004117.5118095223</v>
      </c>
      <c r="AU265" s="170">
        <v>0</v>
      </c>
      <c r="AV265" s="170">
        <v>3004117.5118095228</v>
      </c>
      <c r="AW265" s="170">
        <v>2866455.3018095223</v>
      </c>
      <c r="AX265" s="170">
        <v>4899.9235928367907</v>
      </c>
      <c r="AY265" s="170">
        <v>4953.4106668903041</v>
      </c>
      <c r="AZ265" s="171">
        <v>-1.0798029408510967E-2</v>
      </c>
      <c r="BA265" s="171">
        <v>0</v>
      </c>
      <c r="BB265" s="170">
        <v>0</v>
      </c>
      <c r="BC265" s="172">
        <v>3004117.5118095223</v>
      </c>
      <c r="BD265" s="172">
        <v>5135.243609930807</v>
      </c>
      <c r="BE265" s="171">
        <v>-1.6715189878544368E-2</v>
      </c>
      <c r="BF265" s="170">
        <v>0</v>
      </c>
      <c r="BG265" s="170">
        <v>3004117.5118095223</v>
      </c>
      <c r="BH265" s="170">
        <v>0</v>
      </c>
      <c r="BI265" s="170">
        <v>3004117.5118095223</v>
      </c>
      <c r="BJ265" s="170"/>
      <c r="BK265" s="170"/>
    </row>
    <row r="266" spans="1:63" x14ac:dyDescent="0.25">
      <c r="A266" s="169">
        <v>266</v>
      </c>
      <c r="B266" s="169">
        <v>991</v>
      </c>
      <c r="C266" s="174">
        <v>138250</v>
      </c>
      <c r="D266" s="174">
        <v>9354009</v>
      </c>
      <c r="E266" s="173" t="s">
        <v>478</v>
      </c>
      <c r="F266" s="170">
        <v>0</v>
      </c>
      <c r="G266" s="170">
        <v>1135770</v>
      </c>
      <c r="H266" s="170">
        <v>723778</v>
      </c>
      <c r="I266" s="170">
        <v>0</v>
      </c>
      <c r="J266" s="170">
        <v>20799.999999999956</v>
      </c>
      <c r="K266" s="170">
        <v>0</v>
      </c>
      <c r="L266" s="170">
        <v>0</v>
      </c>
      <c r="M266" s="170">
        <v>0</v>
      </c>
      <c r="N266" s="170">
        <v>0</v>
      </c>
      <c r="O266" s="170">
        <v>0</v>
      </c>
      <c r="P266" s="170">
        <v>0</v>
      </c>
      <c r="Q266" s="170">
        <v>10060.050000000034</v>
      </c>
      <c r="R266" s="170">
        <v>1474.1999999999994</v>
      </c>
      <c r="S266" s="170">
        <v>6715.7999999999965</v>
      </c>
      <c r="T266" s="170">
        <v>0</v>
      </c>
      <c r="U266" s="170">
        <v>1242.1499999999996</v>
      </c>
      <c r="V266" s="170">
        <v>0</v>
      </c>
      <c r="W266" s="170">
        <v>0</v>
      </c>
      <c r="X266" s="170">
        <v>0</v>
      </c>
      <c r="Y266" s="170">
        <v>997.16312056737593</v>
      </c>
      <c r="Z266" s="170">
        <v>0</v>
      </c>
      <c r="AA266" s="170">
        <v>138390.01280987597</v>
      </c>
      <c r="AB266" s="170">
        <v>0</v>
      </c>
      <c r="AC266" s="170">
        <v>0</v>
      </c>
      <c r="AD266" s="170">
        <v>114000</v>
      </c>
      <c r="AE266" s="170">
        <v>24000</v>
      </c>
      <c r="AF266" s="170">
        <v>0</v>
      </c>
      <c r="AG266" s="170">
        <v>0</v>
      </c>
      <c r="AH266" s="170">
        <v>679.46</v>
      </c>
      <c r="AI266" s="170">
        <v>0</v>
      </c>
      <c r="AJ266" s="170">
        <v>0</v>
      </c>
      <c r="AK266" s="170">
        <v>0</v>
      </c>
      <c r="AL266" s="170">
        <v>0</v>
      </c>
      <c r="AM266" s="170">
        <v>0</v>
      </c>
      <c r="AN266" s="170">
        <v>0</v>
      </c>
      <c r="AO266" s="170">
        <v>0</v>
      </c>
      <c r="AP266" s="170">
        <v>1859548</v>
      </c>
      <c r="AQ266" s="170">
        <v>179679.37593044335</v>
      </c>
      <c r="AR266" s="170">
        <v>138679.46</v>
      </c>
      <c r="AS266" s="170">
        <v>168533.91280987597</v>
      </c>
      <c r="AT266" s="172">
        <v>2177906.8359304434</v>
      </c>
      <c r="AU266" s="170">
        <v>0</v>
      </c>
      <c r="AV266" s="170">
        <v>2177906.8359304434</v>
      </c>
      <c r="AW266" s="170">
        <v>2039227.3759304434</v>
      </c>
      <c r="AX266" s="170">
        <v>4471.9898594965862</v>
      </c>
      <c r="AY266" s="170">
        <v>4537.8589512194521</v>
      </c>
      <c r="AZ266" s="171">
        <v>-1.4515455952011258E-2</v>
      </c>
      <c r="BA266" s="171">
        <v>0</v>
      </c>
      <c r="BB266" s="170">
        <v>0</v>
      </c>
      <c r="BC266" s="172">
        <v>2177906.8359304434</v>
      </c>
      <c r="BD266" s="172">
        <v>4776.1114823036041</v>
      </c>
      <c r="BE266" s="171">
        <v>-2.2772792240920325E-2</v>
      </c>
      <c r="BF266" s="170">
        <v>0</v>
      </c>
      <c r="BG266" s="170">
        <v>2177906.8359304434</v>
      </c>
      <c r="BH266" s="170">
        <v>0</v>
      </c>
      <c r="BI266" s="170">
        <v>2177906.8359304434</v>
      </c>
      <c r="BJ266" s="170"/>
      <c r="BK266" s="170"/>
    </row>
    <row r="267" spans="1:63" x14ac:dyDescent="0.25">
      <c r="A267" s="169">
        <v>267</v>
      </c>
      <c r="B267" s="169">
        <v>992</v>
      </c>
      <c r="C267" s="174">
        <v>138273</v>
      </c>
      <c r="D267" s="174">
        <v>9354010</v>
      </c>
      <c r="E267" s="173" t="s">
        <v>479</v>
      </c>
      <c r="F267" s="170">
        <v>0</v>
      </c>
      <c r="G267" s="170">
        <v>1151490</v>
      </c>
      <c r="H267" s="170">
        <v>442068</v>
      </c>
      <c r="I267" s="170">
        <v>0</v>
      </c>
      <c r="J267" s="170">
        <v>25200.000000000007</v>
      </c>
      <c r="K267" s="170">
        <v>0</v>
      </c>
      <c r="L267" s="170">
        <v>0</v>
      </c>
      <c r="M267" s="170">
        <v>0</v>
      </c>
      <c r="N267" s="170">
        <v>0</v>
      </c>
      <c r="O267" s="170">
        <v>0</v>
      </c>
      <c r="P267" s="170">
        <v>0</v>
      </c>
      <c r="Q267" s="170">
        <v>1505.3109137055853</v>
      </c>
      <c r="R267" s="170">
        <v>985.29441624365586</v>
      </c>
      <c r="S267" s="170">
        <v>0</v>
      </c>
      <c r="T267" s="170">
        <v>0</v>
      </c>
      <c r="U267" s="170">
        <v>0</v>
      </c>
      <c r="V267" s="170">
        <v>0</v>
      </c>
      <c r="W267" s="170">
        <v>0</v>
      </c>
      <c r="X267" s="170">
        <v>0</v>
      </c>
      <c r="Y267" s="170">
        <v>5912.2168284789641</v>
      </c>
      <c r="Z267" s="170">
        <v>0</v>
      </c>
      <c r="AA267" s="170">
        <v>133055.61084472074</v>
      </c>
      <c r="AB267" s="170">
        <v>0</v>
      </c>
      <c r="AC267" s="170">
        <v>0</v>
      </c>
      <c r="AD267" s="170">
        <v>114000</v>
      </c>
      <c r="AE267" s="170">
        <v>34166.666666666664</v>
      </c>
      <c r="AF267" s="170">
        <v>0</v>
      </c>
      <c r="AG267" s="170">
        <v>0</v>
      </c>
      <c r="AH267" s="170">
        <v>14064.29</v>
      </c>
      <c r="AI267" s="170">
        <v>0</v>
      </c>
      <c r="AJ267" s="170">
        <v>0</v>
      </c>
      <c r="AK267" s="170">
        <v>0</v>
      </c>
      <c r="AL267" s="170">
        <v>0</v>
      </c>
      <c r="AM267" s="170">
        <v>0</v>
      </c>
      <c r="AN267" s="170">
        <v>0</v>
      </c>
      <c r="AO267" s="170">
        <v>0</v>
      </c>
      <c r="AP267" s="170">
        <v>1593558</v>
      </c>
      <c r="AQ267" s="170">
        <v>166658.43300314894</v>
      </c>
      <c r="AR267" s="170">
        <v>162230.95666666667</v>
      </c>
      <c r="AS267" s="170">
        <v>156898.71350969534</v>
      </c>
      <c r="AT267" s="172">
        <v>1922447.3896698155</v>
      </c>
      <c r="AU267" s="170">
        <v>0</v>
      </c>
      <c r="AV267" s="170">
        <v>1922447.3896698155</v>
      </c>
      <c r="AW267" s="170">
        <v>1760216.4330031488</v>
      </c>
      <c r="AX267" s="170">
        <v>4456.2441341851863</v>
      </c>
      <c r="AY267" s="170">
        <v>4599.2352117683749</v>
      </c>
      <c r="AZ267" s="171">
        <v>-3.1090185867708533E-2</v>
      </c>
      <c r="BA267" s="171">
        <v>1.6090185867708533E-2</v>
      </c>
      <c r="BB267" s="170">
        <v>29231.007015631872</v>
      </c>
      <c r="BC267" s="172">
        <v>1951678.3966854473</v>
      </c>
      <c r="BD267" s="172">
        <v>4940.9579662922715</v>
      </c>
      <c r="BE267" s="171">
        <v>-4.1023398986133719E-2</v>
      </c>
      <c r="BF267" s="170">
        <v>0</v>
      </c>
      <c r="BG267" s="170">
        <v>1951678.3966854473</v>
      </c>
      <c r="BH267" s="170">
        <v>0</v>
      </c>
      <c r="BI267" s="170">
        <v>1951678.3966854473</v>
      </c>
      <c r="BJ267" s="170"/>
      <c r="BK267" s="170"/>
    </row>
    <row r="268" spans="1:63" x14ac:dyDescent="0.25">
      <c r="A268" s="169">
        <v>268</v>
      </c>
      <c r="B268" s="169">
        <v>993</v>
      </c>
      <c r="C268" s="174">
        <v>138274</v>
      </c>
      <c r="D268" s="174">
        <v>9354016</v>
      </c>
      <c r="E268" s="173" t="s">
        <v>480</v>
      </c>
      <c r="F268" s="170">
        <v>0</v>
      </c>
      <c r="G268" s="170">
        <v>789930</v>
      </c>
      <c r="H268" s="170">
        <v>390060</v>
      </c>
      <c r="I268" s="170">
        <v>0</v>
      </c>
      <c r="J268" s="170">
        <v>23600.000000000025</v>
      </c>
      <c r="K268" s="170">
        <v>0</v>
      </c>
      <c r="L268" s="170">
        <v>0</v>
      </c>
      <c r="M268" s="170">
        <v>0</v>
      </c>
      <c r="N268" s="170">
        <v>0</v>
      </c>
      <c r="O268" s="170">
        <v>0</v>
      </c>
      <c r="P268" s="170">
        <v>0</v>
      </c>
      <c r="Q268" s="170">
        <v>5424.0393103448387</v>
      </c>
      <c r="R268" s="170">
        <v>1479.2834482758626</v>
      </c>
      <c r="S268" s="170">
        <v>16847.394827586213</v>
      </c>
      <c r="T268" s="170">
        <v>2337.6331034482755</v>
      </c>
      <c r="U268" s="170">
        <v>67307.396896551683</v>
      </c>
      <c r="V268" s="170">
        <v>4396.7591379310361</v>
      </c>
      <c r="W268" s="170">
        <v>0</v>
      </c>
      <c r="X268" s="170">
        <v>0</v>
      </c>
      <c r="Y268" s="170">
        <v>5047.03125</v>
      </c>
      <c r="Z268" s="170">
        <v>0</v>
      </c>
      <c r="AA268" s="170">
        <v>115755.56204446156</v>
      </c>
      <c r="AB268" s="170">
        <v>0</v>
      </c>
      <c r="AC268" s="170">
        <v>0</v>
      </c>
      <c r="AD268" s="170">
        <v>114000</v>
      </c>
      <c r="AE268" s="170">
        <v>0</v>
      </c>
      <c r="AF268" s="170">
        <v>0</v>
      </c>
      <c r="AG268" s="170">
        <v>0</v>
      </c>
      <c r="AH268" s="170">
        <v>6842.09</v>
      </c>
      <c r="AI268" s="170">
        <v>0</v>
      </c>
      <c r="AJ268" s="170">
        <v>0</v>
      </c>
      <c r="AK268" s="170">
        <v>0</v>
      </c>
      <c r="AL268" s="170">
        <v>0</v>
      </c>
      <c r="AM268" s="170">
        <v>0</v>
      </c>
      <c r="AN268" s="170">
        <v>0</v>
      </c>
      <c r="AO268" s="170">
        <v>0</v>
      </c>
      <c r="AP268" s="170">
        <v>1179990</v>
      </c>
      <c r="AQ268" s="170">
        <v>242195.10001859948</v>
      </c>
      <c r="AR268" s="170">
        <v>120842.09</v>
      </c>
      <c r="AS268" s="170">
        <v>186449.6154065305</v>
      </c>
      <c r="AT268" s="172">
        <v>1543027.1900185996</v>
      </c>
      <c r="AU268" s="170">
        <v>0</v>
      </c>
      <c r="AV268" s="170">
        <v>1543027.1900185992</v>
      </c>
      <c r="AW268" s="170">
        <v>1422185.1000185995</v>
      </c>
      <c r="AX268" s="170">
        <v>4887.2340206824729</v>
      </c>
      <c r="AY268" s="170">
        <v>4782.6589882008639</v>
      </c>
      <c r="AZ268" s="171">
        <v>2.1865458678865152E-2</v>
      </c>
      <c r="BA268" s="171">
        <v>-1.6355458678865151E-2</v>
      </c>
      <c r="BB268" s="170">
        <v>-22762.77120387707</v>
      </c>
      <c r="BC268" s="172">
        <v>1520264.4188147224</v>
      </c>
      <c r="BD268" s="172">
        <v>5224.2763533151974</v>
      </c>
      <c r="BE268" s="171">
        <v>8.8589566368797446E-3</v>
      </c>
      <c r="BF268" s="170">
        <v>0</v>
      </c>
      <c r="BG268" s="170">
        <v>1520264.4188147224</v>
      </c>
      <c r="BH268" s="170">
        <v>0</v>
      </c>
      <c r="BI268" s="170">
        <v>1520264.4188147224</v>
      </c>
      <c r="BJ268" s="170"/>
      <c r="BK268" s="170"/>
    </row>
    <row r="269" spans="1:63" x14ac:dyDescent="0.25">
      <c r="A269" s="169">
        <v>269</v>
      </c>
      <c r="B269" s="169">
        <v>361</v>
      </c>
      <c r="C269" s="174">
        <v>136918</v>
      </c>
      <c r="D269" s="174">
        <v>9354017</v>
      </c>
      <c r="E269" s="173" t="s">
        <v>356</v>
      </c>
      <c r="F269" s="170">
        <v>0</v>
      </c>
      <c r="G269" s="170">
        <v>1854960</v>
      </c>
      <c r="H269" s="170">
        <v>1226522</v>
      </c>
      <c r="I269" s="170">
        <v>0</v>
      </c>
      <c r="J269" s="170">
        <v>16400</v>
      </c>
      <c r="K269" s="170">
        <v>0</v>
      </c>
      <c r="L269" s="170">
        <v>0</v>
      </c>
      <c r="M269" s="170">
        <v>0</v>
      </c>
      <c r="N269" s="170">
        <v>0</v>
      </c>
      <c r="O269" s="170">
        <v>0</v>
      </c>
      <c r="P269" s="170">
        <v>0</v>
      </c>
      <c r="Q269" s="170">
        <v>15807.62450199201</v>
      </c>
      <c r="R269" s="170">
        <v>0</v>
      </c>
      <c r="S269" s="170">
        <v>6733.6374501992032</v>
      </c>
      <c r="T269" s="170">
        <v>1167.89375830013</v>
      </c>
      <c r="U269" s="170">
        <v>1245.449203187248</v>
      </c>
      <c r="V269" s="170">
        <v>0</v>
      </c>
      <c r="W269" s="170">
        <v>0</v>
      </c>
      <c r="X269" s="170">
        <v>3000.0000000000045</v>
      </c>
      <c r="Y269" s="170">
        <v>3685.3562005277045</v>
      </c>
      <c r="Z269" s="170">
        <v>0</v>
      </c>
      <c r="AA269" s="170">
        <v>173629.2577085355</v>
      </c>
      <c r="AB269" s="170">
        <v>0</v>
      </c>
      <c r="AC269" s="170">
        <v>0</v>
      </c>
      <c r="AD269" s="170">
        <v>114000</v>
      </c>
      <c r="AE269" s="170">
        <v>0</v>
      </c>
      <c r="AF269" s="170">
        <v>0</v>
      </c>
      <c r="AG269" s="170">
        <v>0</v>
      </c>
      <c r="AH269" s="170">
        <v>14919.55</v>
      </c>
      <c r="AI269" s="170">
        <v>0</v>
      </c>
      <c r="AJ269" s="170">
        <v>0</v>
      </c>
      <c r="AK269" s="170">
        <v>0</v>
      </c>
      <c r="AL269" s="170">
        <v>0</v>
      </c>
      <c r="AM269" s="170">
        <v>0</v>
      </c>
      <c r="AN269" s="170">
        <v>0</v>
      </c>
      <c r="AO269" s="170">
        <v>0</v>
      </c>
      <c r="AP269" s="170">
        <v>3081482</v>
      </c>
      <c r="AQ269" s="170">
        <v>221669.21882274182</v>
      </c>
      <c r="AR269" s="170">
        <v>128919.55</v>
      </c>
      <c r="AS269" s="170">
        <v>204304.36016537479</v>
      </c>
      <c r="AT269" s="172">
        <v>3432070.7688227417</v>
      </c>
      <c r="AU269" s="170">
        <v>0</v>
      </c>
      <c r="AV269" s="170">
        <v>3432070.7688227417</v>
      </c>
      <c r="AW269" s="170">
        <v>3303151.2188227419</v>
      </c>
      <c r="AX269" s="170">
        <v>4375.034726917539</v>
      </c>
      <c r="AY269" s="170">
        <v>4418.2872394913447</v>
      </c>
      <c r="AZ269" s="171">
        <v>-9.7894297562204514E-3</v>
      </c>
      <c r="BA269" s="171">
        <v>0</v>
      </c>
      <c r="BB269" s="170">
        <v>0</v>
      </c>
      <c r="BC269" s="172">
        <v>3432070.7688227417</v>
      </c>
      <c r="BD269" s="172">
        <v>4545.7890977784655</v>
      </c>
      <c r="BE269" s="171">
        <v>-1.4193358478456153E-2</v>
      </c>
      <c r="BF269" s="170">
        <v>0</v>
      </c>
      <c r="BG269" s="170">
        <v>3432070.7688227417</v>
      </c>
      <c r="BH269" s="170">
        <v>0</v>
      </c>
      <c r="BI269" s="170">
        <v>3432070.7688227417</v>
      </c>
      <c r="BJ269" s="170"/>
      <c r="BK269" s="170"/>
    </row>
    <row r="270" spans="1:63" x14ac:dyDescent="0.25">
      <c r="A270" s="169">
        <v>270</v>
      </c>
      <c r="B270" s="169">
        <v>555</v>
      </c>
      <c r="C270" s="174">
        <v>141639</v>
      </c>
      <c r="D270" s="174">
        <v>9354019</v>
      </c>
      <c r="E270" s="173" t="s">
        <v>470</v>
      </c>
      <c r="F270" s="170">
        <v>0</v>
      </c>
      <c r="G270" s="170">
        <v>3120420</v>
      </c>
      <c r="H270" s="170">
        <v>1837616</v>
      </c>
      <c r="I270" s="170">
        <v>0</v>
      </c>
      <c r="J270" s="170">
        <v>35600.000000000015</v>
      </c>
      <c r="K270" s="170">
        <v>0</v>
      </c>
      <c r="L270" s="170">
        <v>0</v>
      </c>
      <c r="M270" s="170">
        <v>0</v>
      </c>
      <c r="N270" s="170">
        <v>0</v>
      </c>
      <c r="O270" s="170">
        <v>0</v>
      </c>
      <c r="P270" s="170">
        <v>0</v>
      </c>
      <c r="Q270" s="170">
        <v>25546.474116680423</v>
      </c>
      <c r="R270" s="170">
        <v>6885.2529170090347</v>
      </c>
      <c r="S270" s="170">
        <v>140027.4650780611</v>
      </c>
      <c r="T270" s="170">
        <v>12823.328184059163</v>
      </c>
      <c r="U270" s="170">
        <v>0</v>
      </c>
      <c r="V270" s="170">
        <v>0</v>
      </c>
      <c r="W270" s="170">
        <v>0</v>
      </c>
      <c r="X270" s="170">
        <v>0</v>
      </c>
      <c r="Y270" s="170">
        <v>1947.5367329299916</v>
      </c>
      <c r="Z270" s="170">
        <v>0</v>
      </c>
      <c r="AA270" s="170">
        <v>380977.59711727448</v>
      </c>
      <c r="AB270" s="170">
        <v>0</v>
      </c>
      <c r="AC270" s="170">
        <v>0</v>
      </c>
      <c r="AD270" s="170">
        <v>114000</v>
      </c>
      <c r="AE270" s="170">
        <v>0</v>
      </c>
      <c r="AF270" s="170">
        <v>0</v>
      </c>
      <c r="AG270" s="170">
        <v>5000</v>
      </c>
      <c r="AH270" s="170">
        <v>28603.72</v>
      </c>
      <c r="AI270" s="170">
        <v>0</v>
      </c>
      <c r="AJ270" s="170">
        <v>0</v>
      </c>
      <c r="AK270" s="170">
        <v>0</v>
      </c>
      <c r="AL270" s="170">
        <v>0</v>
      </c>
      <c r="AM270" s="170">
        <v>0</v>
      </c>
      <c r="AN270" s="170">
        <v>0</v>
      </c>
      <c r="AO270" s="170">
        <v>0</v>
      </c>
      <c r="AP270" s="170">
        <v>4958036</v>
      </c>
      <c r="AQ270" s="170">
        <v>603807.65414601425</v>
      </c>
      <c r="AR270" s="170">
        <v>147603.72</v>
      </c>
      <c r="AS270" s="170">
        <v>501416.65726517932</v>
      </c>
      <c r="AT270" s="172">
        <v>5709447.3741460135</v>
      </c>
      <c r="AU270" s="170">
        <v>0</v>
      </c>
      <c r="AV270" s="170">
        <v>5709447.3741460145</v>
      </c>
      <c r="AW270" s="170">
        <v>5566843.6541460138</v>
      </c>
      <c r="AX270" s="170">
        <v>4570.4791905960701</v>
      </c>
      <c r="AY270" s="170">
        <v>4610.4651593959106</v>
      </c>
      <c r="AZ270" s="171">
        <v>-8.672870831341389E-3</v>
      </c>
      <c r="BA270" s="171">
        <v>0</v>
      </c>
      <c r="BB270" s="170">
        <v>0</v>
      </c>
      <c r="BC270" s="172">
        <v>5709447.3741460135</v>
      </c>
      <c r="BD270" s="172">
        <v>4687.5594204811277</v>
      </c>
      <c r="BE270" s="171">
        <v>-1.5138006733435794E-2</v>
      </c>
      <c r="BF270" s="170">
        <v>0</v>
      </c>
      <c r="BG270" s="170">
        <v>5709447.3741460135</v>
      </c>
      <c r="BH270" s="170">
        <v>0</v>
      </c>
      <c r="BI270" s="170">
        <v>5709447.3741460135</v>
      </c>
      <c r="BJ270" s="170"/>
      <c r="BK270" s="170"/>
    </row>
    <row r="271" spans="1:63" x14ac:dyDescent="0.25">
      <c r="A271" s="169">
        <v>271</v>
      </c>
      <c r="B271" s="169">
        <v>169</v>
      </c>
      <c r="C271" s="174">
        <v>139403</v>
      </c>
      <c r="D271" s="174">
        <v>9354032</v>
      </c>
      <c r="E271" s="173" t="s">
        <v>528</v>
      </c>
      <c r="F271" s="170">
        <v>0</v>
      </c>
      <c r="G271" s="170">
        <v>2534850</v>
      </c>
      <c r="H271" s="170">
        <v>1603580</v>
      </c>
      <c r="I271" s="170">
        <v>0</v>
      </c>
      <c r="J271" s="170">
        <v>130399.99999999991</v>
      </c>
      <c r="K271" s="170">
        <v>0</v>
      </c>
      <c r="L271" s="170">
        <v>0</v>
      </c>
      <c r="M271" s="170">
        <v>0</v>
      </c>
      <c r="N271" s="170">
        <v>0</v>
      </c>
      <c r="O271" s="170">
        <v>0</v>
      </c>
      <c r="P271" s="170">
        <v>0</v>
      </c>
      <c r="Q271" s="170">
        <v>4054.0500000000038</v>
      </c>
      <c r="R271" s="170">
        <v>85503.599999999802</v>
      </c>
      <c r="S271" s="170">
        <v>74993.100000000035</v>
      </c>
      <c r="T271" s="170">
        <v>9318.4000000000015</v>
      </c>
      <c r="U271" s="170">
        <v>505555.05000000022</v>
      </c>
      <c r="V271" s="170">
        <v>208858.64999999973</v>
      </c>
      <c r="W271" s="170">
        <v>0</v>
      </c>
      <c r="X271" s="170">
        <v>10510.355029585797</v>
      </c>
      <c r="Y271" s="170">
        <v>14182.401812688822</v>
      </c>
      <c r="Z271" s="170">
        <v>0</v>
      </c>
      <c r="AA271" s="170">
        <v>373515.35205329279</v>
      </c>
      <c r="AB271" s="170">
        <v>0</v>
      </c>
      <c r="AC271" s="170">
        <v>0</v>
      </c>
      <c r="AD271" s="170">
        <v>114000</v>
      </c>
      <c r="AE271" s="170">
        <v>0</v>
      </c>
      <c r="AF271" s="170">
        <v>0</v>
      </c>
      <c r="AG271" s="170">
        <v>0</v>
      </c>
      <c r="AH271" s="170">
        <v>4872.54</v>
      </c>
      <c r="AI271" s="170">
        <v>0</v>
      </c>
      <c r="AJ271" s="170">
        <v>0</v>
      </c>
      <c r="AK271" s="170">
        <v>0</v>
      </c>
      <c r="AL271" s="170">
        <v>0</v>
      </c>
      <c r="AM271" s="170">
        <v>0</v>
      </c>
      <c r="AN271" s="170">
        <v>0</v>
      </c>
      <c r="AO271" s="170">
        <v>0</v>
      </c>
      <c r="AP271" s="170">
        <v>4138430</v>
      </c>
      <c r="AQ271" s="170">
        <v>1416890.9588955669</v>
      </c>
      <c r="AR271" s="170">
        <v>118872.54</v>
      </c>
      <c r="AS271" s="170">
        <v>892854.57705329265</v>
      </c>
      <c r="AT271" s="172">
        <v>5674193.4988955669</v>
      </c>
      <c r="AU271" s="170">
        <v>0</v>
      </c>
      <c r="AV271" s="170">
        <v>5674193.498895566</v>
      </c>
      <c r="AW271" s="170">
        <v>5555320.9588955669</v>
      </c>
      <c r="AX271" s="170">
        <v>5473.2226196015436</v>
      </c>
      <c r="AY271" s="170">
        <v>5506.0150403093621</v>
      </c>
      <c r="AZ271" s="171">
        <v>-5.9557448477249499E-3</v>
      </c>
      <c r="BA271" s="171">
        <v>0</v>
      </c>
      <c r="BB271" s="170">
        <v>0</v>
      </c>
      <c r="BC271" s="172">
        <v>5674193.4988955669</v>
      </c>
      <c r="BD271" s="172">
        <v>5590.338422557209</v>
      </c>
      <c r="BE271" s="171">
        <v>-1.1497856456141098E-2</v>
      </c>
      <c r="BF271" s="170">
        <v>0</v>
      </c>
      <c r="BG271" s="170">
        <v>5674193.4988955669</v>
      </c>
      <c r="BH271" s="170">
        <v>0</v>
      </c>
      <c r="BI271" s="170">
        <v>5674193.4988955669</v>
      </c>
      <c r="BJ271" s="170"/>
      <c r="BK271" s="170"/>
    </row>
    <row r="272" spans="1:63" x14ac:dyDescent="0.25">
      <c r="A272" s="169">
        <v>272</v>
      </c>
      <c r="B272" s="169">
        <v>561</v>
      </c>
      <c r="C272" s="174">
        <v>139867</v>
      </c>
      <c r="D272" s="174">
        <v>9354033</v>
      </c>
      <c r="E272" s="173" t="s">
        <v>522</v>
      </c>
      <c r="F272" s="170">
        <v>0</v>
      </c>
      <c r="G272" s="170">
        <v>2354070</v>
      </c>
      <c r="H272" s="170">
        <v>1495230</v>
      </c>
      <c r="I272" s="170">
        <v>0</v>
      </c>
      <c r="J272" s="170">
        <v>43599.999999999905</v>
      </c>
      <c r="K272" s="170">
        <v>0</v>
      </c>
      <c r="L272" s="170">
        <v>0</v>
      </c>
      <c r="M272" s="170">
        <v>0</v>
      </c>
      <c r="N272" s="170">
        <v>0</v>
      </c>
      <c r="O272" s="170">
        <v>0</v>
      </c>
      <c r="P272" s="170">
        <v>0</v>
      </c>
      <c r="Q272" s="170">
        <v>1504.6878980891679</v>
      </c>
      <c r="R272" s="170">
        <v>0</v>
      </c>
      <c r="S272" s="170">
        <v>99829.20254777075</v>
      </c>
      <c r="T272" s="170">
        <v>1167.2730360934152</v>
      </c>
      <c r="U272" s="170">
        <v>0</v>
      </c>
      <c r="V272" s="170">
        <v>0</v>
      </c>
      <c r="W272" s="170">
        <v>0</v>
      </c>
      <c r="X272" s="170">
        <v>12000</v>
      </c>
      <c r="Y272" s="170">
        <v>8751.4476614699342</v>
      </c>
      <c r="Z272" s="170">
        <v>0</v>
      </c>
      <c r="AA272" s="170">
        <v>355054.97191231657</v>
      </c>
      <c r="AB272" s="170">
        <v>0</v>
      </c>
      <c r="AC272" s="170">
        <v>0</v>
      </c>
      <c r="AD272" s="170">
        <v>114000</v>
      </c>
      <c r="AE272" s="170">
        <v>0</v>
      </c>
      <c r="AF272" s="170">
        <v>0</v>
      </c>
      <c r="AG272" s="170">
        <v>5000</v>
      </c>
      <c r="AH272" s="170">
        <v>33497.730000000003</v>
      </c>
      <c r="AI272" s="170">
        <v>0</v>
      </c>
      <c r="AJ272" s="170">
        <v>0</v>
      </c>
      <c r="AK272" s="170">
        <v>0</v>
      </c>
      <c r="AL272" s="170">
        <v>0</v>
      </c>
      <c r="AM272" s="170">
        <v>0</v>
      </c>
      <c r="AN272" s="170">
        <v>0</v>
      </c>
      <c r="AO272" s="170">
        <v>0</v>
      </c>
      <c r="AP272" s="170">
        <v>3849300</v>
      </c>
      <c r="AQ272" s="170">
        <v>521907.58305573976</v>
      </c>
      <c r="AR272" s="170">
        <v>152497.73000000001</v>
      </c>
      <c r="AS272" s="170">
        <v>438103.35365329316</v>
      </c>
      <c r="AT272" s="172">
        <v>4523705.3130557407</v>
      </c>
      <c r="AU272" s="170">
        <v>0</v>
      </c>
      <c r="AV272" s="170">
        <v>4523705.3130557407</v>
      </c>
      <c r="AW272" s="170">
        <v>4376207.5830557402</v>
      </c>
      <c r="AX272" s="170">
        <v>4635.8131176437928</v>
      </c>
      <c r="AY272" s="170">
        <v>4638.7648016774901</v>
      </c>
      <c r="AZ272" s="171">
        <v>-6.3630818976421197E-4</v>
      </c>
      <c r="BA272" s="171">
        <v>0</v>
      </c>
      <c r="BB272" s="170">
        <v>0</v>
      </c>
      <c r="BC272" s="172">
        <v>4523705.3130557407</v>
      </c>
      <c r="BD272" s="172">
        <v>4792.0607129827758</v>
      </c>
      <c r="BE272" s="171">
        <v>-7.7295849971105168E-3</v>
      </c>
      <c r="BF272" s="170">
        <v>0</v>
      </c>
      <c r="BG272" s="170">
        <v>4523705.3130557407</v>
      </c>
      <c r="BH272" s="170">
        <v>0</v>
      </c>
      <c r="BI272" s="170">
        <v>4523705.3130557407</v>
      </c>
      <c r="BJ272" s="170"/>
      <c r="BK272" s="170"/>
    </row>
    <row r="273" spans="1:63" x14ac:dyDescent="0.25">
      <c r="A273" s="169">
        <v>273</v>
      </c>
      <c r="B273" s="169">
        <v>371</v>
      </c>
      <c r="C273" s="174">
        <v>140032</v>
      </c>
      <c r="D273" s="174">
        <v>9354034</v>
      </c>
      <c r="E273" s="173" t="s">
        <v>565</v>
      </c>
      <c r="F273" s="170">
        <v>0</v>
      </c>
      <c r="G273" s="170">
        <v>1666320</v>
      </c>
      <c r="H273" s="170">
        <v>1161512</v>
      </c>
      <c r="I273" s="170">
        <v>0</v>
      </c>
      <c r="J273" s="170">
        <v>56799.999999999913</v>
      </c>
      <c r="K273" s="170">
        <v>0</v>
      </c>
      <c r="L273" s="170">
        <v>0</v>
      </c>
      <c r="M273" s="170">
        <v>0</v>
      </c>
      <c r="N273" s="170">
        <v>0</v>
      </c>
      <c r="O273" s="170">
        <v>0</v>
      </c>
      <c r="P273" s="170">
        <v>0</v>
      </c>
      <c r="Q273" s="170">
        <v>4517.5565217391286</v>
      </c>
      <c r="R273" s="170">
        <v>88708.382608695567</v>
      </c>
      <c r="S273" s="170">
        <v>135827.86608695675</v>
      </c>
      <c r="T273" s="170">
        <v>119153.97565217412</v>
      </c>
      <c r="U273" s="170">
        <v>89694.031304348246</v>
      </c>
      <c r="V273" s="170">
        <v>4394.3504347826065</v>
      </c>
      <c r="W273" s="170">
        <v>0</v>
      </c>
      <c r="X273" s="170">
        <v>61500</v>
      </c>
      <c r="Y273" s="170">
        <v>1834.0974212034384</v>
      </c>
      <c r="Z273" s="170">
        <v>0</v>
      </c>
      <c r="AA273" s="170">
        <v>254983.5403201163</v>
      </c>
      <c r="AB273" s="170">
        <v>0</v>
      </c>
      <c r="AC273" s="170">
        <v>0</v>
      </c>
      <c r="AD273" s="170">
        <v>114000</v>
      </c>
      <c r="AE273" s="170">
        <v>0</v>
      </c>
      <c r="AF273" s="170">
        <v>0</v>
      </c>
      <c r="AG273" s="170">
        <v>0</v>
      </c>
      <c r="AH273" s="170">
        <v>15489.72</v>
      </c>
      <c r="AI273" s="170">
        <v>0</v>
      </c>
      <c r="AJ273" s="170">
        <v>0</v>
      </c>
      <c r="AK273" s="170">
        <v>0</v>
      </c>
      <c r="AL273" s="170">
        <v>0</v>
      </c>
      <c r="AM273" s="170">
        <v>0</v>
      </c>
      <c r="AN273" s="170">
        <v>0</v>
      </c>
      <c r="AO273" s="170">
        <v>0</v>
      </c>
      <c r="AP273" s="170">
        <v>2827832</v>
      </c>
      <c r="AQ273" s="170">
        <v>817413.8003500161</v>
      </c>
      <c r="AR273" s="170">
        <v>129489.72</v>
      </c>
      <c r="AS273" s="170">
        <v>514529.42162446445</v>
      </c>
      <c r="AT273" s="172">
        <v>3774735.5203500162</v>
      </c>
      <c r="AU273" s="170">
        <v>0</v>
      </c>
      <c r="AV273" s="170">
        <v>3774735.5203500157</v>
      </c>
      <c r="AW273" s="170">
        <v>3645245.800350016</v>
      </c>
      <c r="AX273" s="170">
        <v>5267.6962432803703</v>
      </c>
      <c r="AY273" s="170">
        <v>5316.4875972043355</v>
      </c>
      <c r="AZ273" s="171">
        <v>-9.1773662652052685E-3</v>
      </c>
      <c r="BA273" s="171">
        <v>0</v>
      </c>
      <c r="BB273" s="170">
        <v>0</v>
      </c>
      <c r="BC273" s="172">
        <v>3774735.5203500162</v>
      </c>
      <c r="BD273" s="172">
        <v>5454.8201161127399</v>
      </c>
      <c r="BE273" s="171">
        <v>-1.3738524610940384E-2</v>
      </c>
      <c r="BF273" s="170">
        <v>0</v>
      </c>
      <c r="BG273" s="170">
        <v>3774735.5203500162</v>
      </c>
      <c r="BH273" s="170">
        <v>0</v>
      </c>
      <c r="BI273" s="170">
        <v>3774735.5203500162</v>
      </c>
      <c r="BJ273" s="170"/>
      <c r="BK273" s="170"/>
    </row>
    <row r="274" spans="1:63" x14ac:dyDescent="0.25">
      <c r="A274" s="169">
        <v>274</v>
      </c>
      <c r="B274" s="169">
        <v>994</v>
      </c>
      <c r="C274" s="174">
        <v>140047</v>
      </c>
      <c r="D274" s="174">
        <v>9354035</v>
      </c>
      <c r="E274" s="173" t="s">
        <v>481</v>
      </c>
      <c r="F274" s="170">
        <v>0</v>
      </c>
      <c r="G274" s="170">
        <v>675960</v>
      </c>
      <c r="H274" s="170">
        <v>320716</v>
      </c>
      <c r="I274" s="170">
        <v>0</v>
      </c>
      <c r="J274" s="170">
        <v>11999.999999999987</v>
      </c>
      <c r="K274" s="170">
        <v>0</v>
      </c>
      <c r="L274" s="170">
        <v>0</v>
      </c>
      <c r="M274" s="170">
        <v>0</v>
      </c>
      <c r="N274" s="170">
        <v>0</v>
      </c>
      <c r="O274" s="170">
        <v>0</v>
      </c>
      <c r="P274" s="170">
        <v>0</v>
      </c>
      <c r="Q274" s="170">
        <v>150.14999999999986</v>
      </c>
      <c r="R274" s="170">
        <v>0</v>
      </c>
      <c r="S274" s="170">
        <v>6715.7999999999938</v>
      </c>
      <c r="T274" s="170">
        <v>0</v>
      </c>
      <c r="U274" s="170">
        <v>0</v>
      </c>
      <c r="V274" s="170">
        <v>0</v>
      </c>
      <c r="W274" s="170">
        <v>0</v>
      </c>
      <c r="X274" s="170">
        <v>0</v>
      </c>
      <c r="Y274" s="170">
        <v>0</v>
      </c>
      <c r="Z274" s="170">
        <v>0</v>
      </c>
      <c r="AA274" s="170">
        <v>101522.39154941248</v>
      </c>
      <c r="AB274" s="170">
        <v>0</v>
      </c>
      <c r="AC274" s="170">
        <v>0</v>
      </c>
      <c r="AD274" s="170">
        <v>114000</v>
      </c>
      <c r="AE274" s="170">
        <v>59000</v>
      </c>
      <c r="AF274" s="170">
        <v>0</v>
      </c>
      <c r="AG274" s="170">
        <v>0</v>
      </c>
      <c r="AH274" s="170">
        <v>6557</v>
      </c>
      <c r="AI274" s="170">
        <v>0</v>
      </c>
      <c r="AJ274" s="170">
        <v>0</v>
      </c>
      <c r="AK274" s="170">
        <v>0</v>
      </c>
      <c r="AL274" s="170">
        <v>0</v>
      </c>
      <c r="AM274" s="170">
        <v>0</v>
      </c>
      <c r="AN274" s="170">
        <v>0</v>
      </c>
      <c r="AO274" s="170">
        <v>0</v>
      </c>
      <c r="AP274" s="170">
        <v>996676</v>
      </c>
      <c r="AQ274" s="170">
        <v>120388.34154941246</v>
      </c>
      <c r="AR274" s="170">
        <v>179557</v>
      </c>
      <c r="AS274" s="170">
        <v>120953.16654941248</v>
      </c>
      <c r="AT274" s="172">
        <v>1296621.3415494123</v>
      </c>
      <c r="AU274" s="170">
        <v>0</v>
      </c>
      <c r="AV274" s="170">
        <v>1296621.3415494126</v>
      </c>
      <c r="AW274" s="170">
        <v>1117064.3415494123</v>
      </c>
      <c r="AX274" s="170">
        <v>4540.9119575179366</v>
      </c>
      <c r="AY274" s="170">
        <v>4468.3580913540764</v>
      </c>
      <c r="AZ274" s="171">
        <v>1.6237254195057976E-2</v>
      </c>
      <c r="BA274" s="171">
        <v>-1.0727254195057975E-2</v>
      </c>
      <c r="BB274" s="170">
        <v>-11791.570417802819</v>
      </c>
      <c r="BC274" s="172">
        <v>1284829.7711316096</v>
      </c>
      <c r="BD274" s="172">
        <v>5222.8852485024781</v>
      </c>
      <c r="BE274" s="171">
        <v>2.1660521932880261E-3</v>
      </c>
      <c r="BF274" s="170">
        <v>0</v>
      </c>
      <c r="BG274" s="170">
        <v>1284829.7711316096</v>
      </c>
      <c r="BH274" s="170">
        <v>0</v>
      </c>
      <c r="BI274" s="170">
        <v>1284829.7711316096</v>
      </c>
      <c r="BJ274" s="170"/>
      <c r="BK274" s="170"/>
    </row>
    <row r="275" spans="1:63" x14ac:dyDescent="0.25">
      <c r="A275" s="169">
        <v>275</v>
      </c>
      <c r="B275" s="169">
        <v>166</v>
      </c>
      <c r="C275" s="174">
        <v>136271</v>
      </c>
      <c r="D275" s="174">
        <v>9354036</v>
      </c>
      <c r="E275" s="173" t="s">
        <v>564</v>
      </c>
      <c r="F275" s="170">
        <v>0</v>
      </c>
      <c r="G275" s="170">
        <v>1898190</v>
      </c>
      <c r="H275" s="170">
        <v>1248192</v>
      </c>
      <c r="I275" s="170">
        <v>0</v>
      </c>
      <c r="J275" s="170">
        <v>12400.000000000009</v>
      </c>
      <c r="K275" s="170">
        <v>0</v>
      </c>
      <c r="L275" s="170">
        <v>0</v>
      </c>
      <c r="M275" s="170">
        <v>0</v>
      </c>
      <c r="N275" s="170">
        <v>0</v>
      </c>
      <c r="O275" s="170">
        <v>0</v>
      </c>
      <c r="P275" s="170">
        <v>0</v>
      </c>
      <c r="Q275" s="170">
        <v>600.59999999999957</v>
      </c>
      <c r="R275" s="170">
        <v>0</v>
      </c>
      <c r="S275" s="170">
        <v>2238.5999999999985</v>
      </c>
      <c r="T275" s="170">
        <v>0</v>
      </c>
      <c r="U275" s="170">
        <v>0</v>
      </c>
      <c r="V275" s="170">
        <v>0</v>
      </c>
      <c r="W275" s="170">
        <v>0</v>
      </c>
      <c r="X275" s="170">
        <v>0</v>
      </c>
      <c r="Y275" s="170">
        <v>2818.873517786561</v>
      </c>
      <c r="Z275" s="170">
        <v>0</v>
      </c>
      <c r="AA275" s="170">
        <v>155379.15009296298</v>
      </c>
      <c r="AB275" s="170">
        <v>0</v>
      </c>
      <c r="AC275" s="170">
        <v>0</v>
      </c>
      <c r="AD275" s="170">
        <v>114000</v>
      </c>
      <c r="AE275" s="170">
        <v>0</v>
      </c>
      <c r="AF275" s="170">
        <v>0</v>
      </c>
      <c r="AG275" s="170">
        <v>0</v>
      </c>
      <c r="AH275" s="170">
        <v>18910.77</v>
      </c>
      <c r="AI275" s="170">
        <v>0</v>
      </c>
      <c r="AJ275" s="170">
        <v>0</v>
      </c>
      <c r="AK275" s="170">
        <v>0</v>
      </c>
      <c r="AL275" s="170">
        <v>0</v>
      </c>
      <c r="AM275" s="170">
        <v>0</v>
      </c>
      <c r="AN275" s="170">
        <v>0</v>
      </c>
      <c r="AO275" s="170">
        <v>0</v>
      </c>
      <c r="AP275" s="170">
        <v>3146382</v>
      </c>
      <c r="AQ275" s="170">
        <v>173437.22361074956</v>
      </c>
      <c r="AR275" s="170">
        <v>132910.76999999999</v>
      </c>
      <c r="AS275" s="170">
        <v>172996.55009296298</v>
      </c>
      <c r="AT275" s="172">
        <v>3452729.9936107495</v>
      </c>
      <c r="AU275" s="170">
        <v>0</v>
      </c>
      <c r="AV275" s="170">
        <v>3452729.99361075</v>
      </c>
      <c r="AW275" s="170">
        <v>3319819.2236107495</v>
      </c>
      <c r="AX275" s="170">
        <v>4305.8615092227619</v>
      </c>
      <c r="AY275" s="170">
        <v>4298.5217110199137</v>
      </c>
      <c r="AZ275" s="171">
        <v>1.7075168386451384E-3</v>
      </c>
      <c r="BA275" s="171">
        <v>0</v>
      </c>
      <c r="BB275" s="170">
        <v>0</v>
      </c>
      <c r="BC275" s="172">
        <v>3452729.9936107495</v>
      </c>
      <c r="BD275" s="172">
        <v>4478.2490189503887</v>
      </c>
      <c r="BE275" s="171">
        <v>-4.1686388010916398E-3</v>
      </c>
      <c r="BF275" s="170">
        <v>0</v>
      </c>
      <c r="BG275" s="170">
        <v>3452729.9936107495</v>
      </c>
      <c r="BH275" s="170">
        <v>0</v>
      </c>
      <c r="BI275" s="170">
        <v>3452729.9936107495</v>
      </c>
      <c r="BJ275" s="170"/>
      <c r="BK275" s="170"/>
    </row>
    <row r="276" spans="1:63" x14ac:dyDescent="0.25">
      <c r="A276" s="169">
        <v>276</v>
      </c>
      <c r="B276" s="169">
        <v>165</v>
      </c>
      <c r="C276" s="174">
        <v>136782</v>
      </c>
      <c r="D276" s="174">
        <v>9354040</v>
      </c>
      <c r="E276" s="173" t="s">
        <v>260</v>
      </c>
      <c r="F276" s="170">
        <v>0</v>
      </c>
      <c r="G276" s="170">
        <v>1980720</v>
      </c>
      <c r="H276" s="170">
        <v>1456224</v>
      </c>
      <c r="I276" s="170">
        <v>0</v>
      </c>
      <c r="J276" s="170">
        <v>18400.000000000015</v>
      </c>
      <c r="K276" s="170">
        <v>0</v>
      </c>
      <c r="L276" s="170">
        <v>0</v>
      </c>
      <c r="M276" s="170">
        <v>0</v>
      </c>
      <c r="N276" s="170">
        <v>0</v>
      </c>
      <c r="O276" s="170">
        <v>0</v>
      </c>
      <c r="P276" s="170">
        <v>0</v>
      </c>
      <c r="Q276" s="170">
        <v>1051.0499999999997</v>
      </c>
      <c r="R276" s="170">
        <v>982.79999999999961</v>
      </c>
      <c r="S276" s="170">
        <v>0</v>
      </c>
      <c r="T276" s="170">
        <v>0</v>
      </c>
      <c r="U276" s="170">
        <v>0</v>
      </c>
      <c r="V276" s="170">
        <v>0</v>
      </c>
      <c r="W276" s="170">
        <v>0</v>
      </c>
      <c r="X276" s="170">
        <v>7535.8851674641155</v>
      </c>
      <c r="Y276" s="170">
        <v>5812.9675810473818</v>
      </c>
      <c r="Z276" s="170">
        <v>0</v>
      </c>
      <c r="AA276" s="170">
        <v>141620.39914025032</v>
      </c>
      <c r="AB276" s="170">
        <v>0</v>
      </c>
      <c r="AC276" s="170">
        <v>0</v>
      </c>
      <c r="AD276" s="170">
        <v>114000</v>
      </c>
      <c r="AE276" s="170">
        <v>0</v>
      </c>
      <c r="AF276" s="170">
        <v>0</v>
      </c>
      <c r="AG276" s="170">
        <v>0</v>
      </c>
      <c r="AH276" s="170">
        <v>24707.53</v>
      </c>
      <c r="AI276" s="170">
        <v>0</v>
      </c>
      <c r="AJ276" s="170">
        <v>0</v>
      </c>
      <c r="AK276" s="170">
        <v>0</v>
      </c>
      <c r="AL276" s="170">
        <v>0</v>
      </c>
      <c r="AM276" s="170">
        <v>0</v>
      </c>
      <c r="AN276" s="170">
        <v>0</v>
      </c>
      <c r="AO276" s="170">
        <v>0</v>
      </c>
      <c r="AP276" s="170">
        <v>3436944</v>
      </c>
      <c r="AQ276" s="170">
        <v>175403.10188876183</v>
      </c>
      <c r="AR276" s="170">
        <v>138707.53</v>
      </c>
      <c r="AS276" s="170">
        <v>161835.12414025032</v>
      </c>
      <c r="AT276" s="172">
        <v>3751054.6318887617</v>
      </c>
      <c r="AU276" s="170">
        <v>0</v>
      </c>
      <c r="AV276" s="170">
        <v>3751054.6318887617</v>
      </c>
      <c r="AW276" s="170">
        <v>3612347.1018887619</v>
      </c>
      <c r="AX276" s="170">
        <v>4300.4132165342407</v>
      </c>
      <c r="AY276" s="170">
        <v>4309.6071828847398</v>
      </c>
      <c r="AZ276" s="171">
        <v>-2.1333652837344829E-3</v>
      </c>
      <c r="BA276" s="171">
        <v>0</v>
      </c>
      <c r="BB276" s="170">
        <v>0</v>
      </c>
      <c r="BC276" s="172">
        <v>3751054.6318887617</v>
      </c>
      <c r="BD276" s="172">
        <v>4465.5412284390022</v>
      </c>
      <c r="BE276" s="171">
        <v>-9.6684194869226525E-3</v>
      </c>
      <c r="BF276" s="170">
        <v>0</v>
      </c>
      <c r="BG276" s="170">
        <v>3751054.6318887617</v>
      </c>
      <c r="BH276" s="170">
        <v>0</v>
      </c>
      <c r="BI276" s="170">
        <v>3751054.6318887617</v>
      </c>
      <c r="BJ276" s="170"/>
      <c r="BK276" s="170"/>
    </row>
    <row r="277" spans="1:63" x14ac:dyDescent="0.25">
      <c r="A277" s="169">
        <v>277</v>
      </c>
      <c r="B277" s="169">
        <v>557</v>
      </c>
      <c r="C277" s="174">
        <v>140669</v>
      </c>
      <c r="D277" s="174">
        <v>9354041</v>
      </c>
      <c r="E277" s="173" t="s">
        <v>563</v>
      </c>
      <c r="F277" s="170">
        <v>0</v>
      </c>
      <c r="G277" s="170">
        <v>1524840</v>
      </c>
      <c r="H277" s="170">
        <v>923142</v>
      </c>
      <c r="I277" s="170">
        <v>0</v>
      </c>
      <c r="J277" s="170">
        <v>29600.000000000051</v>
      </c>
      <c r="K277" s="170">
        <v>0</v>
      </c>
      <c r="L277" s="170">
        <v>0</v>
      </c>
      <c r="M277" s="170">
        <v>0</v>
      </c>
      <c r="N277" s="170">
        <v>0</v>
      </c>
      <c r="O277" s="170">
        <v>0</v>
      </c>
      <c r="P277" s="170">
        <v>0</v>
      </c>
      <c r="Q277" s="170">
        <v>11261.249999999993</v>
      </c>
      <c r="R277" s="170">
        <v>0</v>
      </c>
      <c r="S277" s="170">
        <v>4477.1999999999989</v>
      </c>
      <c r="T277" s="170">
        <v>0</v>
      </c>
      <c r="U277" s="170">
        <v>0</v>
      </c>
      <c r="V277" s="170">
        <v>1460.550000000002</v>
      </c>
      <c r="W277" s="170">
        <v>0</v>
      </c>
      <c r="X277" s="170">
        <v>10500.000000000042</v>
      </c>
      <c r="Y277" s="170">
        <v>3706.166666666667</v>
      </c>
      <c r="Z277" s="170">
        <v>0</v>
      </c>
      <c r="AA277" s="170">
        <v>194772.68845615466</v>
      </c>
      <c r="AB277" s="170">
        <v>0</v>
      </c>
      <c r="AC277" s="170">
        <v>0</v>
      </c>
      <c r="AD277" s="170">
        <v>114000</v>
      </c>
      <c r="AE277" s="170">
        <v>0</v>
      </c>
      <c r="AF277" s="170">
        <v>0</v>
      </c>
      <c r="AG277" s="170">
        <v>0</v>
      </c>
      <c r="AH277" s="170">
        <v>13779.2</v>
      </c>
      <c r="AI277" s="170">
        <v>0</v>
      </c>
      <c r="AJ277" s="170">
        <v>0</v>
      </c>
      <c r="AK277" s="170">
        <v>0</v>
      </c>
      <c r="AL277" s="170">
        <v>0</v>
      </c>
      <c r="AM277" s="170">
        <v>0</v>
      </c>
      <c r="AN277" s="170">
        <v>0</v>
      </c>
      <c r="AO277" s="170">
        <v>0</v>
      </c>
      <c r="AP277" s="170">
        <v>2447982</v>
      </c>
      <c r="AQ277" s="170">
        <v>255777.85512282141</v>
      </c>
      <c r="AR277" s="170">
        <v>127779.2</v>
      </c>
      <c r="AS277" s="170">
        <v>228169.98845615468</v>
      </c>
      <c r="AT277" s="172">
        <v>2831539.0551228216</v>
      </c>
      <c r="AU277" s="170">
        <v>0</v>
      </c>
      <c r="AV277" s="170">
        <v>2831539.0551228211</v>
      </c>
      <c r="AW277" s="170">
        <v>2703759.8551228214</v>
      </c>
      <c r="AX277" s="170">
        <v>4498.768477741799</v>
      </c>
      <c r="AY277" s="170">
        <v>4827.5001485963476</v>
      </c>
      <c r="AZ277" s="171">
        <v>-6.8095631431545622E-2</v>
      </c>
      <c r="BA277" s="171">
        <v>5.3095631431545623E-2</v>
      </c>
      <c r="BB277" s="170">
        <v>154047.82034398767</v>
      </c>
      <c r="BC277" s="172">
        <v>2985586.8754668091</v>
      </c>
      <c r="BD277" s="172">
        <v>4967.6986280645742</v>
      </c>
      <c r="BE277" s="171">
        <v>-1.9526905670692818E-2</v>
      </c>
      <c r="BF277" s="170">
        <v>0</v>
      </c>
      <c r="BG277" s="170">
        <v>2985586.8754668091</v>
      </c>
      <c r="BH277" s="170">
        <v>0</v>
      </c>
      <c r="BI277" s="170">
        <v>2985586.8754668091</v>
      </c>
      <c r="BJ277" s="170"/>
      <c r="BK277" s="170"/>
    </row>
    <row r="278" spans="1:63" x14ac:dyDescent="0.25">
      <c r="A278" s="169">
        <v>278</v>
      </c>
      <c r="B278" s="169">
        <v>599</v>
      </c>
      <c r="C278" s="174">
        <v>140969</v>
      </c>
      <c r="D278" s="174">
        <v>9354042</v>
      </c>
      <c r="E278" s="173" t="s">
        <v>516</v>
      </c>
      <c r="F278" s="170">
        <v>0</v>
      </c>
      <c r="G278" s="170">
        <v>1414800</v>
      </c>
      <c r="H278" s="170">
        <v>0</v>
      </c>
      <c r="I278" s="170">
        <v>0</v>
      </c>
      <c r="J278" s="170">
        <v>10080.000000000002</v>
      </c>
      <c r="K278" s="170">
        <v>0</v>
      </c>
      <c r="L278" s="170">
        <v>0</v>
      </c>
      <c r="M278" s="170">
        <v>0</v>
      </c>
      <c r="N278" s="170">
        <v>0</v>
      </c>
      <c r="O278" s="170">
        <v>0</v>
      </c>
      <c r="P278" s="170">
        <v>0</v>
      </c>
      <c r="Q278" s="170">
        <v>810.81</v>
      </c>
      <c r="R278" s="170">
        <v>0</v>
      </c>
      <c r="S278" s="170">
        <v>0</v>
      </c>
      <c r="T278" s="170">
        <v>0</v>
      </c>
      <c r="U278" s="170">
        <v>0</v>
      </c>
      <c r="V278" s="170">
        <v>0</v>
      </c>
      <c r="W278" s="170">
        <v>0</v>
      </c>
      <c r="X278" s="170">
        <v>2700</v>
      </c>
      <c r="Y278" s="170">
        <v>0</v>
      </c>
      <c r="Z278" s="170">
        <v>0</v>
      </c>
      <c r="AA278" s="170">
        <v>111374.72849176417</v>
      </c>
      <c r="AB278" s="170">
        <v>0</v>
      </c>
      <c r="AC278" s="170">
        <v>0</v>
      </c>
      <c r="AD278" s="170">
        <v>114000</v>
      </c>
      <c r="AE278" s="170">
        <v>0</v>
      </c>
      <c r="AF278" s="170">
        <v>0</v>
      </c>
      <c r="AG278" s="170">
        <v>0</v>
      </c>
      <c r="AH278" s="170">
        <v>28913.48</v>
      </c>
      <c r="AI278" s="170">
        <v>0</v>
      </c>
      <c r="AJ278" s="170">
        <v>0</v>
      </c>
      <c r="AK278" s="170">
        <v>0</v>
      </c>
      <c r="AL278" s="170">
        <v>0</v>
      </c>
      <c r="AM278" s="170">
        <v>0</v>
      </c>
      <c r="AN278" s="170">
        <v>0</v>
      </c>
      <c r="AO278" s="170">
        <v>0</v>
      </c>
      <c r="AP278" s="170">
        <v>1414800</v>
      </c>
      <c r="AQ278" s="170">
        <v>124965.53849176416</v>
      </c>
      <c r="AR278" s="170">
        <v>142913.48000000001</v>
      </c>
      <c r="AS278" s="170">
        <v>126817.93349176417</v>
      </c>
      <c r="AT278" s="172">
        <v>1682679.0184917641</v>
      </c>
      <c r="AU278" s="170">
        <v>0</v>
      </c>
      <c r="AV278" s="170">
        <v>1682679.0184917641</v>
      </c>
      <c r="AW278" s="170">
        <v>1539765.5384917641</v>
      </c>
      <c r="AX278" s="170">
        <v>4277.1264958104557</v>
      </c>
      <c r="AY278" s="170">
        <v>4287.6147740921442</v>
      </c>
      <c r="AZ278" s="171">
        <v>-2.4461801804266073E-3</v>
      </c>
      <c r="BA278" s="171">
        <v>0</v>
      </c>
      <c r="BB278" s="170">
        <v>0</v>
      </c>
      <c r="BC278" s="172">
        <v>1682679.0184917641</v>
      </c>
      <c r="BD278" s="172">
        <v>4674.1083846993442</v>
      </c>
      <c r="BE278" s="171">
        <v>-2.029161146085523E-2</v>
      </c>
      <c r="BF278" s="170">
        <v>0</v>
      </c>
      <c r="BG278" s="170">
        <v>1682679.0184917641</v>
      </c>
      <c r="BH278" s="170">
        <v>0</v>
      </c>
      <c r="BI278" s="170">
        <v>1682679.0184917641</v>
      </c>
      <c r="BJ278" s="170"/>
      <c r="BK278" s="170"/>
    </row>
    <row r="279" spans="1:63" x14ac:dyDescent="0.25">
      <c r="A279" s="169">
        <v>279</v>
      </c>
      <c r="B279" s="169">
        <v>167</v>
      </c>
      <c r="C279" s="174">
        <v>141236</v>
      </c>
      <c r="D279" s="174">
        <v>9354043</v>
      </c>
      <c r="E279" s="173" t="s">
        <v>562</v>
      </c>
      <c r="F279" s="170">
        <v>0</v>
      </c>
      <c r="G279" s="170">
        <v>809580</v>
      </c>
      <c r="H279" s="170">
        <v>658768</v>
      </c>
      <c r="I279" s="170">
        <v>0</v>
      </c>
      <c r="J279" s="170">
        <v>22799.999999999993</v>
      </c>
      <c r="K279" s="170">
        <v>0</v>
      </c>
      <c r="L279" s="170">
        <v>0</v>
      </c>
      <c r="M279" s="170">
        <v>0</v>
      </c>
      <c r="N279" s="170">
        <v>0</v>
      </c>
      <c r="O279" s="170">
        <v>0</v>
      </c>
      <c r="P279" s="170">
        <v>0</v>
      </c>
      <c r="Q279" s="170">
        <v>10960.950000000019</v>
      </c>
      <c r="R279" s="170">
        <v>0</v>
      </c>
      <c r="S279" s="170">
        <v>0</v>
      </c>
      <c r="T279" s="170">
        <v>0</v>
      </c>
      <c r="U279" s="170">
        <v>0</v>
      </c>
      <c r="V279" s="170">
        <v>0</v>
      </c>
      <c r="W279" s="170">
        <v>0</v>
      </c>
      <c r="X279" s="170">
        <v>4499.9999999999973</v>
      </c>
      <c r="Y279" s="170">
        <v>2635.1458885941643</v>
      </c>
      <c r="Z279" s="170">
        <v>0</v>
      </c>
      <c r="AA279" s="170">
        <v>138596.1661453947</v>
      </c>
      <c r="AB279" s="170">
        <v>0</v>
      </c>
      <c r="AC279" s="170">
        <v>0</v>
      </c>
      <c r="AD279" s="170">
        <v>114000</v>
      </c>
      <c r="AE279" s="170">
        <v>40333.333333333343</v>
      </c>
      <c r="AF279" s="170">
        <v>0</v>
      </c>
      <c r="AG279" s="170">
        <v>5000</v>
      </c>
      <c r="AH279" s="170">
        <v>14919.55</v>
      </c>
      <c r="AI279" s="170">
        <v>0</v>
      </c>
      <c r="AJ279" s="170">
        <v>0</v>
      </c>
      <c r="AK279" s="170">
        <v>0</v>
      </c>
      <c r="AL279" s="170">
        <v>0</v>
      </c>
      <c r="AM279" s="170">
        <v>0</v>
      </c>
      <c r="AN279" s="170">
        <v>0</v>
      </c>
      <c r="AO279" s="170">
        <v>0</v>
      </c>
      <c r="AP279" s="170">
        <v>1468348</v>
      </c>
      <c r="AQ279" s="170">
        <v>179492.26203398887</v>
      </c>
      <c r="AR279" s="170">
        <v>174252.88333333333</v>
      </c>
      <c r="AS279" s="170">
        <v>165474.4411453947</v>
      </c>
      <c r="AT279" s="172">
        <v>1822093.1453673223</v>
      </c>
      <c r="AU279" s="170">
        <v>0</v>
      </c>
      <c r="AV279" s="170">
        <v>1822093.1453673223</v>
      </c>
      <c r="AW279" s="170">
        <v>1652840.262033989</v>
      </c>
      <c r="AX279" s="170">
        <v>4616.8722403184047</v>
      </c>
      <c r="AY279" s="170">
        <v>4926.4568208627106</v>
      </c>
      <c r="AZ279" s="171">
        <v>-6.284122479938678E-2</v>
      </c>
      <c r="BA279" s="171">
        <v>4.7841224799386781E-2</v>
      </c>
      <c r="BB279" s="170">
        <v>84376.206706828772</v>
      </c>
      <c r="BC279" s="172">
        <v>1906469.3520741509</v>
      </c>
      <c r="BD279" s="172">
        <v>5325.3333856819854</v>
      </c>
      <c r="BE279" s="171">
        <v>-1.3336439838654401E-2</v>
      </c>
      <c r="BF279" s="170">
        <v>0</v>
      </c>
      <c r="BG279" s="170">
        <v>1906469.3520741509</v>
      </c>
      <c r="BH279" s="170">
        <v>0</v>
      </c>
      <c r="BI279" s="170">
        <v>1906469.3520741509</v>
      </c>
      <c r="BJ279" s="170"/>
      <c r="BK279" s="170"/>
    </row>
    <row r="280" spans="1:63" x14ac:dyDescent="0.25">
      <c r="A280" s="169">
        <v>280</v>
      </c>
      <c r="B280" s="169">
        <v>171</v>
      </c>
      <c r="C280" s="174">
        <v>142759</v>
      </c>
      <c r="D280" s="174">
        <v>9354045</v>
      </c>
      <c r="E280" s="173" t="s">
        <v>561</v>
      </c>
      <c r="F280" s="170">
        <v>0</v>
      </c>
      <c r="G280" s="170">
        <v>1705620</v>
      </c>
      <c r="H280" s="170">
        <v>1100836</v>
      </c>
      <c r="I280" s="170">
        <v>0</v>
      </c>
      <c r="J280" s="170">
        <v>37599.999999999956</v>
      </c>
      <c r="K280" s="170">
        <v>0</v>
      </c>
      <c r="L280" s="170">
        <v>0</v>
      </c>
      <c r="M280" s="170">
        <v>0</v>
      </c>
      <c r="N280" s="170">
        <v>0</v>
      </c>
      <c r="O280" s="170">
        <v>0</v>
      </c>
      <c r="P280" s="170">
        <v>0</v>
      </c>
      <c r="Q280" s="170">
        <v>12762.750000000002</v>
      </c>
      <c r="R280" s="170">
        <v>24078.599999999988</v>
      </c>
      <c r="S280" s="170">
        <v>26863.20000000003</v>
      </c>
      <c r="T280" s="170">
        <v>2329.6000000000026</v>
      </c>
      <c r="U280" s="170">
        <v>110551.34999999993</v>
      </c>
      <c r="V280" s="170">
        <v>24829.350000000006</v>
      </c>
      <c r="W280" s="170">
        <v>0</v>
      </c>
      <c r="X280" s="170">
        <v>0</v>
      </c>
      <c r="Y280" s="170">
        <v>851.9410977242303</v>
      </c>
      <c r="Z280" s="170">
        <v>0</v>
      </c>
      <c r="AA280" s="170">
        <v>222539.61914700884</v>
      </c>
      <c r="AB280" s="170">
        <v>0</v>
      </c>
      <c r="AC280" s="170">
        <v>0</v>
      </c>
      <c r="AD280" s="170">
        <v>114000</v>
      </c>
      <c r="AE280" s="170">
        <v>0</v>
      </c>
      <c r="AF280" s="170">
        <v>0</v>
      </c>
      <c r="AG280" s="170">
        <v>5000</v>
      </c>
      <c r="AH280" s="170">
        <v>154897.23000000001</v>
      </c>
      <c r="AI280" s="170">
        <v>0</v>
      </c>
      <c r="AJ280" s="170">
        <v>0</v>
      </c>
      <c r="AK280" s="170">
        <v>0</v>
      </c>
      <c r="AL280" s="170">
        <v>0</v>
      </c>
      <c r="AM280" s="170">
        <v>0</v>
      </c>
      <c r="AN280" s="170">
        <v>0</v>
      </c>
      <c r="AO280" s="170">
        <v>0</v>
      </c>
      <c r="AP280" s="170">
        <v>2806456</v>
      </c>
      <c r="AQ280" s="170">
        <v>462406.41024473298</v>
      </c>
      <c r="AR280" s="170">
        <v>273897.23</v>
      </c>
      <c r="AS280" s="170">
        <v>352044.84414700879</v>
      </c>
      <c r="AT280" s="172">
        <v>3542759.6402447331</v>
      </c>
      <c r="AU280" s="170">
        <v>0</v>
      </c>
      <c r="AV280" s="170">
        <v>3542759.6402447335</v>
      </c>
      <c r="AW280" s="170">
        <v>3273862.4102447331</v>
      </c>
      <c r="AX280" s="170">
        <v>4758.5209451231585</v>
      </c>
      <c r="AY280" s="170">
        <v>4856.0372591937339</v>
      </c>
      <c r="AZ280" s="171">
        <v>-2.0081459195139369E-2</v>
      </c>
      <c r="BA280" s="171">
        <v>5.0814591951393699E-3</v>
      </c>
      <c r="BB280" s="170">
        <v>16976.919565676537</v>
      </c>
      <c r="BC280" s="172">
        <v>3559736.5598104098</v>
      </c>
      <c r="BD280" s="172">
        <v>5174.0356973988519</v>
      </c>
      <c r="BE280" s="171">
        <v>-1.4502638866979556E-2</v>
      </c>
      <c r="BF280" s="170">
        <v>0</v>
      </c>
      <c r="BG280" s="170">
        <v>3559736.5598104098</v>
      </c>
      <c r="BH280" s="170">
        <v>0</v>
      </c>
      <c r="BI280" s="170">
        <v>3559736.5598104098</v>
      </c>
      <c r="BJ280" s="170"/>
      <c r="BK280" s="170"/>
    </row>
    <row r="281" spans="1:63" x14ac:dyDescent="0.25">
      <c r="A281" s="169">
        <v>281</v>
      </c>
      <c r="B281" s="169">
        <v>175</v>
      </c>
      <c r="C281" s="174">
        <v>137901</v>
      </c>
      <c r="D281" s="174">
        <v>9354051</v>
      </c>
      <c r="E281" s="173" t="s">
        <v>560</v>
      </c>
      <c r="F281" s="170">
        <v>0</v>
      </c>
      <c r="G281" s="170">
        <v>609150</v>
      </c>
      <c r="H281" s="170">
        <v>485408</v>
      </c>
      <c r="I281" s="170">
        <v>0</v>
      </c>
      <c r="J281" s="170">
        <v>8799.9999999999945</v>
      </c>
      <c r="K281" s="170">
        <v>0</v>
      </c>
      <c r="L281" s="170">
        <v>0</v>
      </c>
      <c r="M281" s="170">
        <v>0</v>
      </c>
      <c r="N281" s="170">
        <v>0</v>
      </c>
      <c r="O281" s="170">
        <v>0</v>
      </c>
      <c r="P281" s="170">
        <v>0</v>
      </c>
      <c r="Q281" s="170">
        <v>150.1500000000002</v>
      </c>
      <c r="R281" s="170">
        <v>0</v>
      </c>
      <c r="S281" s="170">
        <v>0</v>
      </c>
      <c r="T281" s="170">
        <v>0</v>
      </c>
      <c r="U281" s="170">
        <v>0</v>
      </c>
      <c r="V281" s="170">
        <v>0</v>
      </c>
      <c r="W281" s="170">
        <v>0</v>
      </c>
      <c r="X281" s="170">
        <v>0</v>
      </c>
      <c r="Y281" s="170">
        <v>5388.545454545455</v>
      </c>
      <c r="Z281" s="170">
        <v>0</v>
      </c>
      <c r="AA281" s="170">
        <v>81616.363368268212</v>
      </c>
      <c r="AB281" s="170">
        <v>0</v>
      </c>
      <c r="AC281" s="170">
        <v>0</v>
      </c>
      <c r="AD281" s="170">
        <v>114000</v>
      </c>
      <c r="AE281" s="170">
        <v>55499.999999999993</v>
      </c>
      <c r="AF281" s="170">
        <v>0</v>
      </c>
      <c r="AG281" s="170">
        <v>0</v>
      </c>
      <c r="AH281" s="170">
        <v>8267.52</v>
      </c>
      <c r="AI281" s="170">
        <v>0</v>
      </c>
      <c r="AJ281" s="170">
        <v>0</v>
      </c>
      <c r="AK281" s="170">
        <v>0</v>
      </c>
      <c r="AL281" s="170">
        <v>0</v>
      </c>
      <c r="AM281" s="170">
        <v>0</v>
      </c>
      <c r="AN281" s="170">
        <v>0</v>
      </c>
      <c r="AO281" s="170">
        <v>0</v>
      </c>
      <c r="AP281" s="170">
        <v>1094558</v>
      </c>
      <c r="AQ281" s="170">
        <v>95955.058822813662</v>
      </c>
      <c r="AR281" s="170">
        <v>177767.52</v>
      </c>
      <c r="AS281" s="170">
        <v>96089.238368268212</v>
      </c>
      <c r="AT281" s="172">
        <v>1368280.5788228137</v>
      </c>
      <c r="AU281" s="170">
        <v>0</v>
      </c>
      <c r="AV281" s="170">
        <v>1368280.5788228135</v>
      </c>
      <c r="AW281" s="170">
        <v>1190513.0588228137</v>
      </c>
      <c r="AX281" s="170">
        <v>4458.8504075760811</v>
      </c>
      <c r="AY281" s="170">
        <v>5346.3697165506492</v>
      </c>
      <c r="AZ281" s="171">
        <v>-0.16600410297609841</v>
      </c>
      <c r="BA281" s="171">
        <v>0.1510041029760984</v>
      </c>
      <c r="BB281" s="170">
        <v>215555.44478142427</v>
      </c>
      <c r="BC281" s="172">
        <v>1583836.0236042379</v>
      </c>
      <c r="BD281" s="172">
        <v>5931.9701258585692</v>
      </c>
      <c r="BE281" s="171">
        <v>-1.4629252093187661E-2</v>
      </c>
      <c r="BF281" s="170">
        <v>0</v>
      </c>
      <c r="BG281" s="170">
        <v>1583836.0236042379</v>
      </c>
      <c r="BH281" s="170">
        <v>0</v>
      </c>
      <c r="BI281" s="170">
        <v>1583836.0236042379</v>
      </c>
      <c r="BJ281" s="170"/>
      <c r="BK281" s="170"/>
    </row>
    <row r="282" spans="1:63" x14ac:dyDescent="0.25">
      <c r="A282" s="169">
        <v>282</v>
      </c>
      <c r="B282" s="169">
        <v>155</v>
      </c>
      <c r="C282" s="174">
        <v>137055</v>
      </c>
      <c r="D282" s="174">
        <v>9354056</v>
      </c>
      <c r="E282" s="173" t="s">
        <v>255</v>
      </c>
      <c r="F282" s="170">
        <v>0</v>
      </c>
      <c r="G282" s="170">
        <v>2919990</v>
      </c>
      <c r="H282" s="170">
        <v>2054316</v>
      </c>
      <c r="I282" s="170">
        <v>0</v>
      </c>
      <c r="J282" s="170">
        <v>53199.99999999976</v>
      </c>
      <c r="K282" s="170">
        <v>0</v>
      </c>
      <c r="L282" s="170">
        <v>0</v>
      </c>
      <c r="M282" s="170">
        <v>0</v>
      </c>
      <c r="N282" s="170">
        <v>0</v>
      </c>
      <c r="O282" s="170">
        <v>0</v>
      </c>
      <c r="P282" s="170">
        <v>0</v>
      </c>
      <c r="Q282" s="170">
        <v>18168.149999999994</v>
      </c>
      <c r="R282" s="170">
        <v>10810.800000000003</v>
      </c>
      <c r="S282" s="170">
        <v>51487.800000000039</v>
      </c>
      <c r="T282" s="170">
        <v>10483.200000000004</v>
      </c>
      <c r="U282" s="170">
        <v>95645.549999999959</v>
      </c>
      <c r="V282" s="170">
        <v>5842.2000000000089</v>
      </c>
      <c r="W282" s="170">
        <v>0</v>
      </c>
      <c r="X282" s="170">
        <v>0</v>
      </c>
      <c r="Y282" s="170">
        <v>8689.1295025728978</v>
      </c>
      <c r="Z282" s="170">
        <v>0</v>
      </c>
      <c r="AA282" s="170">
        <v>343201.14475883573</v>
      </c>
      <c r="AB282" s="170">
        <v>0</v>
      </c>
      <c r="AC282" s="170">
        <v>0</v>
      </c>
      <c r="AD282" s="170">
        <v>114000</v>
      </c>
      <c r="AE282" s="170">
        <v>0</v>
      </c>
      <c r="AF282" s="170">
        <v>0</v>
      </c>
      <c r="AG282" s="170">
        <v>5000</v>
      </c>
      <c r="AH282" s="170">
        <v>31026.959999999999</v>
      </c>
      <c r="AI282" s="170">
        <v>0</v>
      </c>
      <c r="AJ282" s="170">
        <v>0</v>
      </c>
      <c r="AK282" s="170">
        <v>0</v>
      </c>
      <c r="AL282" s="170">
        <v>0</v>
      </c>
      <c r="AM282" s="170">
        <v>0</v>
      </c>
      <c r="AN282" s="170">
        <v>0</v>
      </c>
      <c r="AO282" s="170">
        <v>0</v>
      </c>
      <c r="AP282" s="170">
        <v>4974306</v>
      </c>
      <c r="AQ282" s="170">
        <v>597527.97426140844</v>
      </c>
      <c r="AR282" s="170">
        <v>150026.96</v>
      </c>
      <c r="AS282" s="170">
        <v>476017.79475883563</v>
      </c>
      <c r="AT282" s="172">
        <v>5721860.9342614086</v>
      </c>
      <c r="AU282" s="170">
        <v>0</v>
      </c>
      <c r="AV282" s="170">
        <v>5721860.9342614086</v>
      </c>
      <c r="AW282" s="170">
        <v>5576833.9742614087</v>
      </c>
      <c r="AX282" s="170">
        <v>4582.4436929017329</v>
      </c>
      <c r="AY282" s="170">
        <v>4598.2191067688918</v>
      </c>
      <c r="AZ282" s="171">
        <v>-3.4307660206831917E-3</v>
      </c>
      <c r="BA282" s="171">
        <v>0</v>
      </c>
      <c r="BB282" s="170">
        <v>0</v>
      </c>
      <c r="BC282" s="172">
        <v>5721860.9342614086</v>
      </c>
      <c r="BD282" s="172">
        <v>4701.61128534216</v>
      </c>
      <c r="BE282" s="171">
        <v>-9.653129759298551E-3</v>
      </c>
      <c r="BF282" s="170">
        <v>0</v>
      </c>
      <c r="BG282" s="170">
        <v>5721860.9342614086</v>
      </c>
      <c r="BH282" s="170">
        <v>0</v>
      </c>
      <c r="BI282" s="170">
        <v>5721860.9342614086</v>
      </c>
      <c r="BJ282" s="170"/>
      <c r="BK282" s="170"/>
    </row>
    <row r="283" spans="1:63" x14ac:dyDescent="0.25">
      <c r="A283" s="169">
        <v>283</v>
      </c>
      <c r="B283" s="169">
        <v>156</v>
      </c>
      <c r="C283" s="174">
        <v>136998</v>
      </c>
      <c r="D283" s="174">
        <v>9354075</v>
      </c>
      <c r="E283" s="173" t="s">
        <v>256</v>
      </c>
      <c r="F283" s="170">
        <v>0</v>
      </c>
      <c r="G283" s="170">
        <v>1819590</v>
      </c>
      <c r="H283" s="170">
        <v>1607914</v>
      </c>
      <c r="I283" s="170">
        <v>0</v>
      </c>
      <c r="J283" s="170">
        <v>35199.999999999993</v>
      </c>
      <c r="K283" s="170">
        <v>0</v>
      </c>
      <c r="L283" s="170">
        <v>0</v>
      </c>
      <c r="M283" s="170">
        <v>0</v>
      </c>
      <c r="N283" s="170">
        <v>0</v>
      </c>
      <c r="O283" s="170">
        <v>0</v>
      </c>
      <c r="P283" s="170">
        <v>0</v>
      </c>
      <c r="Q283" s="170">
        <v>17438.309243697433</v>
      </c>
      <c r="R283" s="170">
        <v>1475.9697478991588</v>
      </c>
      <c r="S283" s="170">
        <v>7844.5058823529362</v>
      </c>
      <c r="T283" s="170">
        <v>3498.5949579831909</v>
      </c>
      <c r="U283" s="170">
        <v>13680.052941176433</v>
      </c>
      <c r="V283" s="170">
        <v>0</v>
      </c>
      <c r="W283" s="170">
        <v>0</v>
      </c>
      <c r="X283" s="170">
        <v>1499.9999999999984</v>
      </c>
      <c r="Y283" s="170">
        <v>6700.9771986970691</v>
      </c>
      <c r="Z283" s="170">
        <v>0</v>
      </c>
      <c r="AA283" s="170">
        <v>243145.90169232246</v>
      </c>
      <c r="AB283" s="170">
        <v>0</v>
      </c>
      <c r="AC283" s="170">
        <v>0</v>
      </c>
      <c r="AD283" s="170">
        <v>114000</v>
      </c>
      <c r="AE283" s="170">
        <v>0</v>
      </c>
      <c r="AF283" s="170">
        <v>0</v>
      </c>
      <c r="AG283" s="170">
        <v>5000</v>
      </c>
      <c r="AH283" s="170">
        <v>25420.25</v>
      </c>
      <c r="AI283" s="170">
        <v>0</v>
      </c>
      <c r="AJ283" s="170">
        <v>0</v>
      </c>
      <c r="AK283" s="170">
        <v>0</v>
      </c>
      <c r="AL283" s="170">
        <v>0</v>
      </c>
      <c r="AM283" s="170">
        <v>0</v>
      </c>
      <c r="AN283" s="170">
        <v>0</v>
      </c>
      <c r="AO283" s="170">
        <v>0</v>
      </c>
      <c r="AP283" s="170">
        <v>3427504</v>
      </c>
      <c r="AQ283" s="170">
        <v>330484.31166412868</v>
      </c>
      <c r="AR283" s="170">
        <v>144420.25</v>
      </c>
      <c r="AS283" s="170">
        <v>292712.41807887703</v>
      </c>
      <c r="AT283" s="172">
        <v>3902408.5616641287</v>
      </c>
      <c r="AU283" s="170">
        <v>0</v>
      </c>
      <c r="AV283" s="170">
        <v>3902408.5616641287</v>
      </c>
      <c r="AW283" s="170">
        <v>3762988.3116641287</v>
      </c>
      <c r="AX283" s="170">
        <v>4511.9763928826487</v>
      </c>
      <c r="AY283" s="170">
        <v>4507.2924218525231</v>
      </c>
      <c r="AZ283" s="171">
        <v>1.0391983904608606E-3</v>
      </c>
      <c r="BA283" s="171">
        <v>0</v>
      </c>
      <c r="BB283" s="170">
        <v>0</v>
      </c>
      <c r="BC283" s="172">
        <v>3902408.5616641287</v>
      </c>
      <c r="BD283" s="172">
        <v>4679.1469564318086</v>
      </c>
      <c r="BE283" s="171">
        <v>-9.411516541327769E-4</v>
      </c>
      <c r="BF283" s="170">
        <v>0</v>
      </c>
      <c r="BG283" s="170">
        <v>3902408.5616641287</v>
      </c>
      <c r="BH283" s="170">
        <v>0</v>
      </c>
      <c r="BI283" s="170">
        <v>3902408.5616641287</v>
      </c>
      <c r="BJ283" s="170"/>
      <c r="BK283" s="170"/>
    </row>
    <row r="284" spans="1:63" x14ac:dyDescent="0.25">
      <c r="A284" s="169">
        <v>284</v>
      </c>
      <c r="B284" s="169">
        <v>378</v>
      </c>
      <c r="C284" s="174">
        <v>136834</v>
      </c>
      <c r="D284" s="174">
        <v>9354076</v>
      </c>
      <c r="E284" s="173" t="s">
        <v>367</v>
      </c>
      <c r="F284" s="170">
        <v>0</v>
      </c>
      <c r="G284" s="170">
        <v>3505560</v>
      </c>
      <c r="H284" s="170">
        <v>2557060</v>
      </c>
      <c r="I284" s="170">
        <v>0</v>
      </c>
      <c r="J284" s="170">
        <v>52800.000000000015</v>
      </c>
      <c r="K284" s="170">
        <v>0</v>
      </c>
      <c r="L284" s="170">
        <v>0</v>
      </c>
      <c r="M284" s="170">
        <v>0</v>
      </c>
      <c r="N284" s="170">
        <v>0</v>
      </c>
      <c r="O284" s="170">
        <v>0</v>
      </c>
      <c r="P284" s="170">
        <v>0</v>
      </c>
      <c r="Q284" s="170">
        <v>17729.663335584071</v>
      </c>
      <c r="R284" s="170">
        <v>7375.9770425388178</v>
      </c>
      <c r="S284" s="170">
        <v>8960.4461850101234</v>
      </c>
      <c r="T284" s="170">
        <v>0</v>
      </c>
      <c r="U284" s="170">
        <v>1242.9887238352464</v>
      </c>
      <c r="V284" s="170">
        <v>0</v>
      </c>
      <c r="W284" s="170">
        <v>0</v>
      </c>
      <c r="X284" s="170">
        <v>0</v>
      </c>
      <c r="Y284" s="170">
        <v>15918.340163934428</v>
      </c>
      <c r="Z284" s="170">
        <v>0</v>
      </c>
      <c r="AA284" s="170">
        <v>326996.45152099471</v>
      </c>
      <c r="AB284" s="170">
        <v>0</v>
      </c>
      <c r="AC284" s="170">
        <v>0</v>
      </c>
      <c r="AD284" s="170">
        <v>114000</v>
      </c>
      <c r="AE284" s="170">
        <v>0</v>
      </c>
      <c r="AF284" s="170">
        <v>0</v>
      </c>
      <c r="AG284" s="170">
        <v>0</v>
      </c>
      <c r="AH284" s="170">
        <v>36348.58</v>
      </c>
      <c r="AI284" s="170">
        <v>0</v>
      </c>
      <c r="AJ284" s="170">
        <v>0</v>
      </c>
      <c r="AK284" s="170">
        <v>0</v>
      </c>
      <c r="AL284" s="170">
        <v>0</v>
      </c>
      <c r="AM284" s="170">
        <v>0</v>
      </c>
      <c r="AN284" s="170">
        <v>0</v>
      </c>
      <c r="AO284" s="170">
        <v>0</v>
      </c>
      <c r="AP284" s="170">
        <v>6062620</v>
      </c>
      <c r="AQ284" s="170">
        <v>431023.86697189743</v>
      </c>
      <c r="AR284" s="170">
        <v>150348.58000000002</v>
      </c>
      <c r="AS284" s="170">
        <v>381048.78916447883</v>
      </c>
      <c r="AT284" s="172">
        <v>6643992.446971897</v>
      </c>
      <c r="AU284" s="170">
        <v>0</v>
      </c>
      <c r="AV284" s="170">
        <v>6643992.446971897</v>
      </c>
      <c r="AW284" s="170">
        <v>6493643.866971897</v>
      </c>
      <c r="AX284" s="170">
        <v>4381.6760235977708</v>
      </c>
      <c r="AY284" s="170">
        <v>4384.3177660272549</v>
      </c>
      <c r="AZ284" s="171">
        <v>-6.0254355876167775E-4</v>
      </c>
      <c r="BA284" s="171">
        <v>0</v>
      </c>
      <c r="BB284" s="170">
        <v>0</v>
      </c>
      <c r="BC284" s="172">
        <v>6643992.446971897</v>
      </c>
      <c r="BD284" s="172">
        <v>4483.1258076733448</v>
      </c>
      <c r="BE284" s="171">
        <v>-6.180143924823911E-3</v>
      </c>
      <c r="BF284" s="170">
        <v>0</v>
      </c>
      <c r="BG284" s="170">
        <v>6643992.446971897</v>
      </c>
      <c r="BH284" s="170">
        <v>0</v>
      </c>
      <c r="BI284" s="170">
        <v>6643992.446971897</v>
      </c>
      <c r="BJ284" s="170"/>
      <c r="BK284" s="170"/>
    </row>
    <row r="285" spans="1:63" x14ac:dyDescent="0.25">
      <c r="A285" s="169">
        <v>285</v>
      </c>
      <c r="B285" s="169">
        <v>366</v>
      </c>
      <c r="C285" s="174">
        <v>136827</v>
      </c>
      <c r="D285" s="174">
        <v>9354092</v>
      </c>
      <c r="E285" s="173" t="s">
        <v>358</v>
      </c>
      <c r="F285" s="170">
        <v>0</v>
      </c>
      <c r="G285" s="170">
        <v>3560580</v>
      </c>
      <c r="H285" s="170">
        <v>2531056</v>
      </c>
      <c r="I285" s="170">
        <v>0</v>
      </c>
      <c r="J285" s="170">
        <v>69600.000000000073</v>
      </c>
      <c r="K285" s="170">
        <v>0</v>
      </c>
      <c r="L285" s="170">
        <v>0</v>
      </c>
      <c r="M285" s="170">
        <v>0</v>
      </c>
      <c r="N285" s="170">
        <v>0</v>
      </c>
      <c r="O285" s="170">
        <v>0</v>
      </c>
      <c r="P285" s="170">
        <v>0</v>
      </c>
      <c r="Q285" s="170">
        <v>13513.500000000002</v>
      </c>
      <c r="R285" s="170">
        <v>20147.399999999976</v>
      </c>
      <c r="S285" s="170">
        <v>108572.1</v>
      </c>
      <c r="T285" s="170">
        <v>55910.399999999929</v>
      </c>
      <c r="U285" s="170">
        <v>34780.199999999939</v>
      </c>
      <c r="V285" s="170">
        <v>0</v>
      </c>
      <c r="W285" s="170">
        <v>0</v>
      </c>
      <c r="X285" s="170">
        <v>22606.203641267766</v>
      </c>
      <c r="Y285" s="170">
        <v>4637.4495289367433</v>
      </c>
      <c r="Z285" s="170">
        <v>0</v>
      </c>
      <c r="AA285" s="170">
        <v>403463.55505302863</v>
      </c>
      <c r="AB285" s="170">
        <v>0</v>
      </c>
      <c r="AC285" s="170">
        <v>0</v>
      </c>
      <c r="AD285" s="170">
        <v>114000</v>
      </c>
      <c r="AE285" s="170">
        <v>0</v>
      </c>
      <c r="AF285" s="170">
        <v>0</v>
      </c>
      <c r="AG285" s="170">
        <v>0</v>
      </c>
      <c r="AH285" s="170">
        <v>35398.29</v>
      </c>
      <c r="AI285" s="170">
        <v>0</v>
      </c>
      <c r="AJ285" s="170">
        <v>0</v>
      </c>
      <c r="AK285" s="170">
        <v>0</v>
      </c>
      <c r="AL285" s="170">
        <v>0</v>
      </c>
      <c r="AM285" s="170">
        <v>0</v>
      </c>
      <c r="AN285" s="170">
        <v>0</v>
      </c>
      <c r="AO285" s="170">
        <v>0</v>
      </c>
      <c r="AP285" s="170">
        <v>6091636</v>
      </c>
      <c r="AQ285" s="170">
        <v>733230.80822323309</v>
      </c>
      <c r="AR285" s="170">
        <v>149398.29</v>
      </c>
      <c r="AS285" s="170">
        <v>564723.1550530286</v>
      </c>
      <c r="AT285" s="172">
        <v>6974265.0982232327</v>
      </c>
      <c r="AU285" s="170">
        <v>0</v>
      </c>
      <c r="AV285" s="170">
        <v>6974265.0982232327</v>
      </c>
      <c r="AW285" s="170">
        <v>6824866.8082232326</v>
      </c>
      <c r="AX285" s="170">
        <v>4580.4475222974716</v>
      </c>
      <c r="AY285" s="170">
        <v>4562.2823257816071</v>
      </c>
      <c r="AZ285" s="171">
        <v>3.9816028949397298E-3</v>
      </c>
      <c r="BA285" s="171">
        <v>0</v>
      </c>
      <c r="BB285" s="170">
        <v>0</v>
      </c>
      <c r="BC285" s="172">
        <v>6974265.0982232327</v>
      </c>
      <c r="BD285" s="172">
        <v>4680.7148310223038</v>
      </c>
      <c r="BE285" s="171">
        <v>-1.550729351016078E-3</v>
      </c>
      <c r="BF285" s="170">
        <v>0</v>
      </c>
      <c r="BG285" s="170">
        <v>6974265.0982232327</v>
      </c>
      <c r="BH285" s="170">
        <v>0</v>
      </c>
      <c r="BI285" s="170">
        <v>6974265.0982232327</v>
      </c>
      <c r="BJ285" s="170"/>
      <c r="BK285" s="170"/>
    </row>
    <row r="286" spans="1:63" x14ac:dyDescent="0.25">
      <c r="A286" s="169">
        <v>286</v>
      </c>
      <c r="B286" s="169">
        <v>375</v>
      </c>
      <c r="C286" s="174">
        <v>139288</v>
      </c>
      <c r="D286" s="174">
        <v>9354095</v>
      </c>
      <c r="E286" s="173" t="s">
        <v>559</v>
      </c>
      <c r="F286" s="170">
        <v>0</v>
      </c>
      <c r="G286" s="170">
        <v>2299050</v>
      </c>
      <c r="H286" s="170">
        <v>1599246</v>
      </c>
      <c r="I286" s="170">
        <v>0</v>
      </c>
      <c r="J286" s="170">
        <v>69599.999999999913</v>
      </c>
      <c r="K286" s="170">
        <v>0</v>
      </c>
      <c r="L286" s="170">
        <v>0</v>
      </c>
      <c r="M286" s="170">
        <v>0</v>
      </c>
      <c r="N286" s="170">
        <v>0</v>
      </c>
      <c r="O286" s="170">
        <v>0</v>
      </c>
      <c r="P286" s="170">
        <v>0</v>
      </c>
      <c r="Q286" s="170">
        <v>26933.313970588293</v>
      </c>
      <c r="R286" s="170">
        <v>53182.694117647297</v>
      </c>
      <c r="S286" s="170">
        <v>217600.38529411762</v>
      </c>
      <c r="T286" s="170">
        <v>150574.870588235</v>
      </c>
      <c r="U286" s="170">
        <v>2489.5191176470539</v>
      </c>
      <c r="V286" s="170">
        <v>4390.8551470588218</v>
      </c>
      <c r="W286" s="170">
        <v>0</v>
      </c>
      <c r="X286" s="170">
        <v>32999.999999999993</v>
      </c>
      <c r="Y286" s="170">
        <v>3601.836734693878</v>
      </c>
      <c r="Z286" s="170">
        <v>0</v>
      </c>
      <c r="AA286" s="170">
        <v>253214.77515098482</v>
      </c>
      <c r="AB286" s="170">
        <v>0</v>
      </c>
      <c r="AC286" s="170">
        <v>0</v>
      </c>
      <c r="AD286" s="170">
        <v>114000</v>
      </c>
      <c r="AE286" s="170">
        <v>0</v>
      </c>
      <c r="AF286" s="170">
        <v>0</v>
      </c>
      <c r="AG286" s="170">
        <v>0</v>
      </c>
      <c r="AH286" s="170">
        <v>22236.78</v>
      </c>
      <c r="AI286" s="170">
        <v>0</v>
      </c>
      <c r="AJ286" s="170">
        <v>0</v>
      </c>
      <c r="AK286" s="170">
        <v>0</v>
      </c>
      <c r="AL286" s="170">
        <v>0</v>
      </c>
      <c r="AM286" s="170">
        <v>0</v>
      </c>
      <c r="AN286" s="170">
        <v>0</v>
      </c>
      <c r="AO286" s="170">
        <v>0</v>
      </c>
      <c r="AP286" s="170">
        <v>3898296</v>
      </c>
      <c r="AQ286" s="170">
        <v>814588.25012097252</v>
      </c>
      <c r="AR286" s="170">
        <v>136236.78</v>
      </c>
      <c r="AS286" s="170">
        <v>525598.39426863182</v>
      </c>
      <c r="AT286" s="172">
        <v>4849121.0301209725</v>
      </c>
      <c r="AU286" s="170">
        <v>0</v>
      </c>
      <c r="AV286" s="170">
        <v>4849121.0301209716</v>
      </c>
      <c r="AW286" s="170">
        <v>4712884.2501209723</v>
      </c>
      <c r="AX286" s="170">
        <v>4940.1302412169525</v>
      </c>
      <c r="AY286" s="170">
        <v>5000.206577341698</v>
      </c>
      <c r="AZ286" s="171">
        <v>-1.2014770829065298E-2</v>
      </c>
      <c r="BA286" s="171">
        <v>0</v>
      </c>
      <c r="BB286" s="170">
        <v>0</v>
      </c>
      <c r="BC286" s="172">
        <v>4849121.0301209725</v>
      </c>
      <c r="BD286" s="172">
        <v>5082.9360902735561</v>
      </c>
      <c r="BE286" s="171">
        <v>-1.6477069343818984E-2</v>
      </c>
      <c r="BF286" s="170">
        <v>0</v>
      </c>
      <c r="BG286" s="170">
        <v>4849121.0301209725</v>
      </c>
      <c r="BH286" s="170">
        <v>0</v>
      </c>
      <c r="BI286" s="170">
        <v>4849121.0301209725</v>
      </c>
      <c r="BJ286" s="170"/>
      <c r="BK286" s="170"/>
    </row>
    <row r="287" spans="1:63" x14ac:dyDescent="0.25">
      <c r="A287" s="169">
        <v>287</v>
      </c>
      <c r="B287" s="169">
        <v>357</v>
      </c>
      <c r="C287" s="174">
        <v>137218</v>
      </c>
      <c r="D287" s="174">
        <v>9354097</v>
      </c>
      <c r="E287" s="173" t="s">
        <v>355</v>
      </c>
      <c r="F287" s="170">
        <v>0</v>
      </c>
      <c r="G287" s="170">
        <v>2192940</v>
      </c>
      <c r="H287" s="170">
        <v>1586244</v>
      </c>
      <c r="I287" s="170">
        <v>0</v>
      </c>
      <c r="J287" s="170">
        <v>21599.999999999982</v>
      </c>
      <c r="K287" s="170">
        <v>0</v>
      </c>
      <c r="L287" s="170">
        <v>0</v>
      </c>
      <c r="M287" s="170">
        <v>0</v>
      </c>
      <c r="N287" s="170">
        <v>0</v>
      </c>
      <c r="O287" s="170">
        <v>0</v>
      </c>
      <c r="P287" s="170">
        <v>0</v>
      </c>
      <c r="Q287" s="170">
        <v>3006.2535211267573</v>
      </c>
      <c r="R287" s="170">
        <v>14266.039436619718</v>
      </c>
      <c r="S287" s="170">
        <v>21289.740845070384</v>
      </c>
      <c r="T287" s="170">
        <v>5830.3098591549287</v>
      </c>
      <c r="U287" s="170">
        <v>12434.957746478916</v>
      </c>
      <c r="V287" s="170">
        <v>0</v>
      </c>
      <c r="W287" s="170">
        <v>0</v>
      </c>
      <c r="X287" s="170">
        <v>1499.999999999997</v>
      </c>
      <c r="Y287" s="170">
        <v>3640.8945686900961</v>
      </c>
      <c r="Z287" s="170">
        <v>0</v>
      </c>
      <c r="AA287" s="170">
        <v>176008.58867211812</v>
      </c>
      <c r="AB287" s="170">
        <v>0</v>
      </c>
      <c r="AC287" s="170">
        <v>0</v>
      </c>
      <c r="AD287" s="170">
        <v>114000</v>
      </c>
      <c r="AE287" s="170">
        <v>0</v>
      </c>
      <c r="AF287" s="170">
        <v>0</v>
      </c>
      <c r="AG287" s="170">
        <v>0</v>
      </c>
      <c r="AH287" s="170">
        <v>16820.13</v>
      </c>
      <c r="AI287" s="170">
        <v>0</v>
      </c>
      <c r="AJ287" s="170">
        <v>0</v>
      </c>
      <c r="AK287" s="170">
        <v>0</v>
      </c>
      <c r="AL287" s="170">
        <v>0</v>
      </c>
      <c r="AM287" s="170">
        <v>0</v>
      </c>
      <c r="AN287" s="170">
        <v>0</v>
      </c>
      <c r="AO287" s="170">
        <v>0</v>
      </c>
      <c r="AP287" s="170">
        <v>3779184</v>
      </c>
      <c r="AQ287" s="170">
        <v>259576.78464925889</v>
      </c>
      <c r="AR287" s="170">
        <v>130820.13</v>
      </c>
      <c r="AS287" s="170">
        <v>225220.03937634345</v>
      </c>
      <c r="AT287" s="172">
        <v>4169580.9146492588</v>
      </c>
      <c r="AU287" s="170">
        <v>0</v>
      </c>
      <c r="AV287" s="170">
        <v>4169580.9146492584</v>
      </c>
      <c r="AW287" s="170">
        <v>4038760.7846492589</v>
      </c>
      <c r="AX287" s="170">
        <v>4370.9532301398904</v>
      </c>
      <c r="AY287" s="170">
        <v>4345.6533830467788</v>
      </c>
      <c r="AZ287" s="171">
        <v>5.8218741494227514E-3</v>
      </c>
      <c r="BA287" s="171">
        <v>-3.1187414942275126E-4</v>
      </c>
      <c r="BB287" s="170">
        <v>-1252.2943841320057</v>
      </c>
      <c r="BC287" s="172">
        <v>4168328.6202651267</v>
      </c>
      <c r="BD287" s="172">
        <v>4511.1781604600937</v>
      </c>
      <c r="BE287" s="171">
        <v>4.4500285502580006E-4</v>
      </c>
      <c r="BF287" s="170">
        <v>0</v>
      </c>
      <c r="BG287" s="170">
        <v>4168328.6202651267</v>
      </c>
      <c r="BH287" s="170">
        <v>0</v>
      </c>
      <c r="BI287" s="170">
        <v>4168328.6202651267</v>
      </c>
      <c r="BJ287" s="170"/>
      <c r="BK287" s="170"/>
    </row>
    <row r="288" spans="1:63" x14ac:dyDescent="0.25">
      <c r="A288" s="169">
        <v>288</v>
      </c>
      <c r="B288" s="169">
        <v>362</v>
      </c>
      <c r="C288" s="174">
        <v>137208</v>
      </c>
      <c r="D288" s="174">
        <v>9354098</v>
      </c>
      <c r="E288" s="173" t="s">
        <v>558</v>
      </c>
      <c r="F288" s="170">
        <v>0</v>
      </c>
      <c r="G288" s="170">
        <v>1131840</v>
      </c>
      <c r="H288" s="170">
        <v>736780</v>
      </c>
      <c r="I288" s="170">
        <v>0</v>
      </c>
      <c r="J288" s="170">
        <v>13999.999999999995</v>
      </c>
      <c r="K288" s="170">
        <v>0</v>
      </c>
      <c r="L288" s="170">
        <v>0</v>
      </c>
      <c r="M288" s="170">
        <v>0</v>
      </c>
      <c r="N288" s="170">
        <v>0</v>
      </c>
      <c r="O288" s="170">
        <v>0</v>
      </c>
      <c r="P288" s="170">
        <v>0</v>
      </c>
      <c r="Q288" s="170">
        <v>300.3000000000003</v>
      </c>
      <c r="R288" s="170">
        <v>11793.599999999993</v>
      </c>
      <c r="S288" s="170">
        <v>22386.000000000018</v>
      </c>
      <c r="T288" s="170">
        <v>29120.000000000029</v>
      </c>
      <c r="U288" s="170">
        <v>4968.5999999999995</v>
      </c>
      <c r="V288" s="170">
        <v>0</v>
      </c>
      <c r="W288" s="170">
        <v>0</v>
      </c>
      <c r="X288" s="170">
        <v>0</v>
      </c>
      <c r="Y288" s="170">
        <v>992.1545667447308</v>
      </c>
      <c r="Z288" s="170">
        <v>0</v>
      </c>
      <c r="AA288" s="170">
        <v>101971.81521679714</v>
      </c>
      <c r="AB288" s="170">
        <v>0</v>
      </c>
      <c r="AC288" s="170">
        <v>0</v>
      </c>
      <c r="AD288" s="170">
        <v>114000</v>
      </c>
      <c r="AE288" s="170">
        <v>23666.666666666668</v>
      </c>
      <c r="AF288" s="170">
        <v>0</v>
      </c>
      <c r="AG288" s="170">
        <v>0</v>
      </c>
      <c r="AH288" s="170">
        <v>12163.71</v>
      </c>
      <c r="AI288" s="170">
        <v>0</v>
      </c>
      <c r="AJ288" s="170">
        <v>0</v>
      </c>
      <c r="AK288" s="170">
        <v>0</v>
      </c>
      <c r="AL288" s="170">
        <v>0</v>
      </c>
      <c r="AM288" s="170">
        <v>0</v>
      </c>
      <c r="AN288" s="170">
        <v>0</v>
      </c>
      <c r="AO288" s="170">
        <v>0</v>
      </c>
      <c r="AP288" s="170">
        <v>1868620</v>
      </c>
      <c r="AQ288" s="170">
        <v>185532.46978354192</v>
      </c>
      <c r="AR288" s="170">
        <v>149830.37666666665</v>
      </c>
      <c r="AS288" s="170">
        <v>153253.86521679716</v>
      </c>
      <c r="AT288" s="172">
        <v>2203982.8464502087</v>
      </c>
      <c r="AU288" s="170">
        <v>0</v>
      </c>
      <c r="AV288" s="170">
        <v>2203982.8464502087</v>
      </c>
      <c r="AW288" s="170">
        <v>2054152.469783542</v>
      </c>
      <c r="AX288" s="170">
        <v>4485.0490606627554</v>
      </c>
      <c r="AY288" s="170">
        <v>4462.9651733852015</v>
      </c>
      <c r="AZ288" s="171">
        <v>4.9482544495867246E-3</v>
      </c>
      <c r="BA288" s="171">
        <v>0</v>
      </c>
      <c r="BB288" s="170">
        <v>0</v>
      </c>
      <c r="BC288" s="172">
        <v>2203982.8464502087</v>
      </c>
      <c r="BD288" s="172">
        <v>4812.1896210703244</v>
      </c>
      <c r="BE288" s="171">
        <v>-5.651123775449518E-3</v>
      </c>
      <c r="BF288" s="170">
        <v>0</v>
      </c>
      <c r="BG288" s="170">
        <v>2203982.8464502087</v>
      </c>
      <c r="BH288" s="170">
        <v>0</v>
      </c>
      <c r="BI288" s="170">
        <v>2203982.8464502087</v>
      </c>
      <c r="BJ288" s="170"/>
      <c r="BK288" s="170"/>
    </row>
    <row r="289" spans="1:63" x14ac:dyDescent="0.25">
      <c r="A289" s="169">
        <v>289</v>
      </c>
      <c r="B289" s="169">
        <v>376</v>
      </c>
      <c r="C289" s="174">
        <v>136969</v>
      </c>
      <c r="D289" s="174">
        <v>9354099</v>
      </c>
      <c r="E289" s="173" t="s">
        <v>366</v>
      </c>
      <c r="F289" s="170">
        <v>0</v>
      </c>
      <c r="G289" s="170">
        <v>3552720</v>
      </c>
      <c r="H289" s="170">
        <v>2453044</v>
      </c>
      <c r="I289" s="170">
        <v>0</v>
      </c>
      <c r="J289" s="170">
        <v>25200.000000000025</v>
      </c>
      <c r="K289" s="170">
        <v>0</v>
      </c>
      <c r="L289" s="170">
        <v>0</v>
      </c>
      <c r="M289" s="170">
        <v>0</v>
      </c>
      <c r="N289" s="170">
        <v>0</v>
      </c>
      <c r="O289" s="170">
        <v>0</v>
      </c>
      <c r="P289" s="170">
        <v>0</v>
      </c>
      <c r="Q289" s="170">
        <v>2702.7000000000062</v>
      </c>
      <c r="R289" s="170">
        <v>11302.200000000028</v>
      </c>
      <c r="S289" s="170">
        <v>16789.500000000062</v>
      </c>
      <c r="T289" s="170">
        <v>9318.4</v>
      </c>
      <c r="U289" s="170">
        <v>3726.4499999999957</v>
      </c>
      <c r="V289" s="170">
        <v>0</v>
      </c>
      <c r="W289" s="170">
        <v>0</v>
      </c>
      <c r="X289" s="170">
        <v>4499.9999999999945</v>
      </c>
      <c r="Y289" s="170">
        <v>5646.0207612456752</v>
      </c>
      <c r="Z289" s="170">
        <v>0</v>
      </c>
      <c r="AA289" s="170">
        <v>304830.50542953535</v>
      </c>
      <c r="AB289" s="170">
        <v>0</v>
      </c>
      <c r="AC289" s="170">
        <v>0</v>
      </c>
      <c r="AD289" s="170">
        <v>114000</v>
      </c>
      <c r="AE289" s="170">
        <v>0</v>
      </c>
      <c r="AF289" s="170">
        <v>0</v>
      </c>
      <c r="AG289" s="170">
        <v>0</v>
      </c>
      <c r="AH289" s="170">
        <v>52199.49</v>
      </c>
      <c r="AI289" s="170">
        <v>0</v>
      </c>
      <c r="AJ289" s="170">
        <v>0</v>
      </c>
      <c r="AK289" s="170">
        <v>0</v>
      </c>
      <c r="AL289" s="170">
        <v>0</v>
      </c>
      <c r="AM289" s="170">
        <v>0</v>
      </c>
      <c r="AN289" s="170">
        <v>0</v>
      </c>
      <c r="AO289" s="170">
        <v>0</v>
      </c>
      <c r="AP289" s="170">
        <v>6005764</v>
      </c>
      <c r="AQ289" s="170">
        <v>384015.77619078115</v>
      </c>
      <c r="AR289" s="170">
        <v>166199.49</v>
      </c>
      <c r="AS289" s="170">
        <v>349347.93042953539</v>
      </c>
      <c r="AT289" s="172">
        <v>6555979.2661907813</v>
      </c>
      <c r="AU289" s="170">
        <v>0</v>
      </c>
      <c r="AV289" s="170">
        <v>6555979.2661907822</v>
      </c>
      <c r="AW289" s="170">
        <v>6389779.776190781</v>
      </c>
      <c r="AX289" s="170">
        <v>4346.788963395089</v>
      </c>
      <c r="AY289" s="170">
        <v>4349.2640630539436</v>
      </c>
      <c r="AZ289" s="171">
        <v>-5.6908470558961828E-4</v>
      </c>
      <c r="BA289" s="171">
        <v>0</v>
      </c>
      <c r="BB289" s="170">
        <v>0</v>
      </c>
      <c r="BC289" s="172">
        <v>6555979.2661907813</v>
      </c>
      <c r="BD289" s="172">
        <v>4459.8498409461099</v>
      </c>
      <c r="BE289" s="171">
        <v>-6.5226606290698097E-3</v>
      </c>
      <c r="BF289" s="170">
        <v>0</v>
      </c>
      <c r="BG289" s="170">
        <v>6555979.2661907813</v>
      </c>
      <c r="BH289" s="170">
        <v>0</v>
      </c>
      <c r="BI289" s="170">
        <v>6555979.2661907813</v>
      </c>
      <c r="BJ289" s="170"/>
      <c r="BK289" s="170"/>
    </row>
    <row r="290" spans="1:63" x14ac:dyDescent="0.25">
      <c r="A290" s="169">
        <v>290</v>
      </c>
      <c r="B290" s="169">
        <v>554</v>
      </c>
      <c r="C290" s="174">
        <v>136322</v>
      </c>
      <c r="D290" s="174">
        <v>9354102</v>
      </c>
      <c r="E290" s="173" t="s">
        <v>469</v>
      </c>
      <c r="F290" s="170">
        <v>0</v>
      </c>
      <c r="G290" s="170">
        <v>2963220</v>
      </c>
      <c r="H290" s="170">
        <v>1798610</v>
      </c>
      <c r="I290" s="170">
        <v>0</v>
      </c>
      <c r="J290" s="170">
        <v>27599.999999999982</v>
      </c>
      <c r="K290" s="170">
        <v>0</v>
      </c>
      <c r="L290" s="170">
        <v>0</v>
      </c>
      <c r="M290" s="170">
        <v>0</v>
      </c>
      <c r="N290" s="170">
        <v>0</v>
      </c>
      <c r="O290" s="170">
        <v>0</v>
      </c>
      <c r="P290" s="170">
        <v>0</v>
      </c>
      <c r="Q290" s="170">
        <v>10669.777268835614</v>
      </c>
      <c r="R290" s="170">
        <v>18197.366609589033</v>
      </c>
      <c r="S290" s="170">
        <v>0</v>
      </c>
      <c r="T290" s="170">
        <v>0</v>
      </c>
      <c r="U290" s="170">
        <v>0</v>
      </c>
      <c r="V290" s="170">
        <v>0</v>
      </c>
      <c r="W290" s="170">
        <v>0</v>
      </c>
      <c r="X290" s="170">
        <v>0</v>
      </c>
      <c r="Y290" s="170">
        <v>12814.243391066546</v>
      </c>
      <c r="Z290" s="170">
        <v>0</v>
      </c>
      <c r="AA290" s="170">
        <v>297815.19111151167</v>
      </c>
      <c r="AB290" s="170">
        <v>0</v>
      </c>
      <c r="AC290" s="170">
        <v>0</v>
      </c>
      <c r="AD290" s="170">
        <v>114000</v>
      </c>
      <c r="AE290" s="170">
        <v>0</v>
      </c>
      <c r="AF290" s="170">
        <v>0</v>
      </c>
      <c r="AG290" s="170">
        <v>0</v>
      </c>
      <c r="AH290" s="170">
        <v>19480.939999999999</v>
      </c>
      <c r="AI290" s="170">
        <v>0</v>
      </c>
      <c r="AJ290" s="170">
        <v>0</v>
      </c>
      <c r="AK290" s="170">
        <v>0</v>
      </c>
      <c r="AL290" s="170">
        <v>0</v>
      </c>
      <c r="AM290" s="170">
        <v>0</v>
      </c>
      <c r="AN290" s="170">
        <v>0</v>
      </c>
      <c r="AO290" s="170">
        <v>0</v>
      </c>
      <c r="AP290" s="170">
        <v>4761830</v>
      </c>
      <c r="AQ290" s="170">
        <v>367096.57838100282</v>
      </c>
      <c r="AR290" s="170">
        <v>133480.94</v>
      </c>
      <c r="AS290" s="170">
        <v>336046.56305072398</v>
      </c>
      <c r="AT290" s="172">
        <v>5262407.5183810033</v>
      </c>
      <c r="AU290" s="170">
        <v>0</v>
      </c>
      <c r="AV290" s="170">
        <v>5262407.5183810024</v>
      </c>
      <c r="AW290" s="170">
        <v>5128926.5783810029</v>
      </c>
      <c r="AX290" s="170">
        <v>4387.447885698035</v>
      </c>
      <c r="AY290" s="170">
        <v>4407.72887297527</v>
      </c>
      <c r="AZ290" s="171">
        <v>-4.6012329391633133E-3</v>
      </c>
      <c r="BA290" s="171">
        <v>0</v>
      </c>
      <c r="BB290" s="170">
        <v>0</v>
      </c>
      <c r="BC290" s="172">
        <v>5262407.5183810033</v>
      </c>
      <c r="BD290" s="172">
        <v>4501.6317522506442</v>
      </c>
      <c r="BE290" s="171">
        <v>-1.1337646846428573E-2</v>
      </c>
      <c r="BF290" s="170">
        <v>0</v>
      </c>
      <c r="BG290" s="170">
        <v>5262407.5183810033</v>
      </c>
      <c r="BH290" s="170">
        <v>0</v>
      </c>
      <c r="BI290" s="170">
        <v>5262407.5183810033</v>
      </c>
      <c r="BJ290" s="170"/>
      <c r="BK290" s="170"/>
    </row>
    <row r="291" spans="1:63" x14ac:dyDescent="0.25">
      <c r="A291" s="169">
        <v>291</v>
      </c>
      <c r="B291" s="169">
        <v>562</v>
      </c>
      <c r="C291" s="174">
        <v>143362</v>
      </c>
      <c r="D291" s="174">
        <v>9354103</v>
      </c>
      <c r="E291" s="173" t="s">
        <v>476</v>
      </c>
      <c r="F291" s="170">
        <v>0</v>
      </c>
      <c r="G291" s="170">
        <v>2126130</v>
      </c>
      <c r="H291" s="170">
        <v>1477894</v>
      </c>
      <c r="I291" s="170">
        <v>0</v>
      </c>
      <c r="J291" s="170">
        <v>38400.000000000007</v>
      </c>
      <c r="K291" s="170">
        <v>0</v>
      </c>
      <c r="L291" s="170">
        <v>0</v>
      </c>
      <c r="M291" s="170">
        <v>0</v>
      </c>
      <c r="N291" s="170">
        <v>0</v>
      </c>
      <c r="O291" s="170">
        <v>0</v>
      </c>
      <c r="P291" s="170">
        <v>0</v>
      </c>
      <c r="Q291" s="170">
        <v>3753.7500000000055</v>
      </c>
      <c r="R291" s="170">
        <v>3439.8000000000015</v>
      </c>
      <c r="S291" s="170">
        <v>51487.800000000032</v>
      </c>
      <c r="T291" s="170">
        <v>0</v>
      </c>
      <c r="U291" s="170">
        <v>0</v>
      </c>
      <c r="V291" s="170">
        <v>0</v>
      </c>
      <c r="W291" s="170">
        <v>0</v>
      </c>
      <c r="X291" s="170">
        <v>0</v>
      </c>
      <c r="Y291" s="170">
        <v>3755.350978135788</v>
      </c>
      <c r="Z291" s="170">
        <v>0</v>
      </c>
      <c r="AA291" s="170">
        <v>280012.04308310873</v>
      </c>
      <c r="AB291" s="170">
        <v>0</v>
      </c>
      <c r="AC291" s="170">
        <v>0</v>
      </c>
      <c r="AD291" s="170">
        <v>114000</v>
      </c>
      <c r="AE291" s="170">
        <v>0</v>
      </c>
      <c r="AF291" s="170">
        <v>0</v>
      </c>
      <c r="AG291" s="170">
        <v>0</v>
      </c>
      <c r="AH291" s="170">
        <v>105380</v>
      </c>
      <c r="AI291" s="170">
        <v>0</v>
      </c>
      <c r="AJ291" s="170">
        <v>0</v>
      </c>
      <c r="AK291" s="170">
        <v>0</v>
      </c>
      <c r="AL291" s="170">
        <v>0</v>
      </c>
      <c r="AM291" s="170">
        <v>0</v>
      </c>
      <c r="AN291" s="170">
        <v>0</v>
      </c>
      <c r="AO291" s="170">
        <v>0</v>
      </c>
      <c r="AP291" s="170">
        <v>3604024</v>
      </c>
      <c r="AQ291" s="170">
        <v>380848.74406124454</v>
      </c>
      <c r="AR291" s="170">
        <v>219380</v>
      </c>
      <c r="AS291" s="170">
        <v>338550.51808310876</v>
      </c>
      <c r="AT291" s="172">
        <v>4204252.7440612447</v>
      </c>
      <c r="AU291" s="170">
        <v>0</v>
      </c>
      <c r="AV291" s="170">
        <v>4204252.7440612447</v>
      </c>
      <c r="AW291" s="170">
        <v>3984872.7440612447</v>
      </c>
      <c r="AX291" s="170">
        <v>4517.996308459461</v>
      </c>
      <c r="AY291" s="170">
        <v>4540.6909609325367</v>
      </c>
      <c r="AZ291" s="171">
        <v>-4.9980614554782973E-3</v>
      </c>
      <c r="BA291" s="171">
        <v>0</v>
      </c>
      <c r="BB291" s="170">
        <v>0</v>
      </c>
      <c r="BC291" s="172">
        <v>4204252.7440612447</v>
      </c>
      <c r="BD291" s="172">
        <v>4766.7264671896201</v>
      </c>
      <c r="BE291" s="171">
        <v>-1.1391946919422913E-2</v>
      </c>
      <c r="BF291" s="170">
        <v>0</v>
      </c>
      <c r="BG291" s="170">
        <v>4204252.7440612447</v>
      </c>
      <c r="BH291" s="170">
        <v>0</v>
      </c>
      <c r="BI291" s="170">
        <v>4204252.7440612447</v>
      </c>
      <c r="BJ291" s="170"/>
      <c r="BK291" s="170"/>
    </row>
    <row r="292" spans="1:63" x14ac:dyDescent="0.25">
      <c r="A292" s="169">
        <v>292</v>
      </c>
      <c r="B292" s="169">
        <v>159</v>
      </c>
      <c r="C292" s="174">
        <v>136416</v>
      </c>
      <c r="D292" s="174">
        <v>9354504</v>
      </c>
      <c r="E292" s="173" t="s">
        <v>259</v>
      </c>
      <c r="F292" s="170">
        <v>0</v>
      </c>
      <c r="G292" s="170">
        <v>1611300</v>
      </c>
      <c r="H292" s="170">
        <v>1165846</v>
      </c>
      <c r="I292" s="170">
        <v>0</v>
      </c>
      <c r="J292" s="170">
        <v>16800.000000000007</v>
      </c>
      <c r="K292" s="170">
        <v>0</v>
      </c>
      <c r="L292" s="170">
        <v>0</v>
      </c>
      <c r="M292" s="170">
        <v>0</v>
      </c>
      <c r="N292" s="170">
        <v>0</v>
      </c>
      <c r="O292" s="170">
        <v>0</v>
      </c>
      <c r="P292" s="170">
        <v>0</v>
      </c>
      <c r="Q292" s="170">
        <v>450.44999999999976</v>
      </c>
      <c r="R292" s="170">
        <v>1965.6</v>
      </c>
      <c r="S292" s="170">
        <v>1119.3000000000018</v>
      </c>
      <c r="T292" s="170">
        <v>1164.8000000000018</v>
      </c>
      <c r="U292" s="170">
        <v>1242.1500000000019</v>
      </c>
      <c r="V292" s="170">
        <v>0</v>
      </c>
      <c r="W292" s="170">
        <v>0</v>
      </c>
      <c r="X292" s="170">
        <v>0</v>
      </c>
      <c r="Y292" s="170">
        <v>4708.2083958020985</v>
      </c>
      <c r="Z292" s="170">
        <v>0</v>
      </c>
      <c r="AA292" s="170">
        <v>112037.18256327575</v>
      </c>
      <c r="AB292" s="170">
        <v>0</v>
      </c>
      <c r="AC292" s="170">
        <v>0</v>
      </c>
      <c r="AD292" s="170">
        <v>114000</v>
      </c>
      <c r="AE292" s="170">
        <v>0</v>
      </c>
      <c r="AF292" s="170">
        <v>0</v>
      </c>
      <c r="AG292" s="170">
        <v>0</v>
      </c>
      <c r="AH292" s="170">
        <v>9692.9599999999991</v>
      </c>
      <c r="AI292" s="170">
        <v>0</v>
      </c>
      <c r="AJ292" s="170">
        <v>0</v>
      </c>
      <c r="AK292" s="170">
        <v>0</v>
      </c>
      <c r="AL292" s="170">
        <v>35594</v>
      </c>
      <c r="AM292" s="170">
        <v>0</v>
      </c>
      <c r="AN292" s="170">
        <v>0</v>
      </c>
      <c r="AO292" s="170">
        <v>0</v>
      </c>
      <c r="AP292" s="170">
        <v>2777146</v>
      </c>
      <c r="AQ292" s="170">
        <v>139487.69095907785</v>
      </c>
      <c r="AR292" s="170">
        <v>159286.96</v>
      </c>
      <c r="AS292" s="170">
        <v>133406.13256327575</v>
      </c>
      <c r="AT292" s="172">
        <v>3075920.6509590778</v>
      </c>
      <c r="AU292" s="170">
        <v>0</v>
      </c>
      <c r="AV292" s="170">
        <v>3075920.6509590773</v>
      </c>
      <c r="AW292" s="170">
        <v>2952227.6909590778</v>
      </c>
      <c r="AX292" s="170">
        <v>4347.9052885995252</v>
      </c>
      <c r="AY292" s="170">
        <v>4310.6465723862948</v>
      </c>
      <c r="AZ292" s="171">
        <v>8.6434170808405344E-3</v>
      </c>
      <c r="BA292" s="171">
        <v>-3.1334170808405342E-3</v>
      </c>
      <c r="BB292" s="170">
        <v>-9171.2893939803234</v>
      </c>
      <c r="BC292" s="172">
        <v>3066749.3615650972</v>
      </c>
      <c r="BD292" s="172">
        <v>4516.5675428057393</v>
      </c>
      <c r="BE292" s="171">
        <v>-6.4962928846001855E-4</v>
      </c>
      <c r="BF292" s="170">
        <v>0</v>
      </c>
      <c r="BG292" s="170">
        <v>3066749.3615650972</v>
      </c>
      <c r="BH292" s="170">
        <v>0</v>
      </c>
      <c r="BI292" s="170">
        <v>3066749.3615650972</v>
      </c>
      <c r="BJ292" s="170"/>
      <c r="BK292" s="170"/>
    </row>
    <row r="293" spans="1:63" x14ac:dyDescent="0.25">
      <c r="A293" s="169">
        <v>293</v>
      </c>
      <c r="B293" s="169">
        <v>372</v>
      </c>
      <c r="C293" s="174">
        <v>137849</v>
      </c>
      <c r="D293" s="174">
        <v>9354603</v>
      </c>
      <c r="E293" s="173" t="s">
        <v>362</v>
      </c>
      <c r="F293" s="170">
        <v>0</v>
      </c>
      <c r="G293" s="170">
        <v>1972860</v>
      </c>
      <c r="H293" s="170">
        <v>1386880</v>
      </c>
      <c r="I293" s="170">
        <v>0</v>
      </c>
      <c r="J293" s="170">
        <v>24400.000000000018</v>
      </c>
      <c r="K293" s="170">
        <v>0</v>
      </c>
      <c r="L293" s="170">
        <v>0</v>
      </c>
      <c r="M293" s="170">
        <v>0</v>
      </c>
      <c r="N293" s="170">
        <v>0</v>
      </c>
      <c r="O293" s="170">
        <v>0</v>
      </c>
      <c r="P293" s="170">
        <v>0</v>
      </c>
      <c r="Q293" s="170">
        <v>8558.5500000000065</v>
      </c>
      <c r="R293" s="170">
        <v>38820.600000000013</v>
      </c>
      <c r="S293" s="170">
        <v>81708.900000000038</v>
      </c>
      <c r="T293" s="170">
        <v>74547.199999999983</v>
      </c>
      <c r="U293" s="170">
        <v>17390.100000000002</v>
      </c>
      <c r="V293" s="170">
        <v>0</v>
      </c>
      <c r="W293" s="170">
        <v>0</v>
      </c>
      <c r="X293" s="170">
        <v>7509.135200974416</v>
      </c>
      <c r="Y293" s="170">
        <v>6506.6625916870416</v>
      </c>
      <c r="Z293" s="170">
        <v>0</v>
      </c>
      <c r="AA293" s="170">
        <v>149842.23585176052</v>
      </c>
      <c r="AB293" s="170">
        <v>0</v>
      </c>
      <c r="AC293" s="170">
        <v>0</v>
      </c>
      <c r="AD293" s="170">
        <v>114000</v>
      </c>
      <c r="AE293" s="170">
        <v>0</v>
      </c>
      <c r="AF293" s="170">
        <v>0</v>
      </c>
      <c r="AG293" s="170">
        <v>0</v>
      </c>
      <c r="AH293" s="170">
        <v>21476.55</v>
      </c>
      <c r="AI293" s="170">
        <v>0</v>
      </c>
      <c r="AJ293" s="170">
        <v>0</v>
      </c>
      <c r="AK293" s="170">
        <v>0</v>
      </c>
      <c r="AL293" s="170">
        <v>0</v>
      </c>
      <c r="AM293" s="170">
        <v>0</v>
      </c>
      <c r="AN293" s="170">
        <v>0</v>
      </c>
      <c r="AO293" s="170">
        <v>0</v>
      </c>
      <c r="AP293" s="170">
        <v>3359740</v>
      </c>
      <c r="AQ293" s="170">
        <v>409283.38364442205</v>
      </c>
      <c r="AR293" s="170">
        <v>135476.54999999999</v>
      </c>
      <c r="AS293" s="170">
        <v>282552.71085176052</v>
      </c>
      <c r="AT293" s="172">
        <v>3904499.9336444219</v>
      </c>
      <c r="AU293" s="170">
        <v>0</v>
      </c>
      <c r="AV293" s="170">
        <v>3904499.9336444223</v>
      </c>
      <c r="AW293" s="170">
        <v>3769023.3836444221</v>
      </c>
      <c r="AX293" s="170">
        <v>4585.1865981075698</v>
      </c>
      <c r="AY293" s="170">
        <v>4582.8985684690533</v>
      </c>
      <c r="AZ293" s="171">
        <v>4.9925382469916243E-4</v>
      </c>
      <c r="BA293" s="171">
        <v>0</v>
      </c>
      <c r="BB293" s="170">
        <v>0</v>
      </c>
      <c r="BC293" s="172">
        <v>3904499.9336444219</v>
      </c>
      <c r="BD293" s="172">
        <v>4749.9999192754522</v>
      </c>
      <c r="BE293" s="171">
        <v>-4.8800900091552357E-3</v>
      </c>
      <c r="BF293" s="170">
        <v>0</v>
      </c>
      <c r="BG293" s="170">
        <v>3904499.9336444219</v>
      </c>
      <c r="BH293" s="170">
        <v>0</v>
      </c>
      <c r="BI293" s="170">
        <v>3904499.9336444219</v>
      </c>
      <c r="BJ293" s="170"/>
      <c r="BK293" s="170"/>
    </row>
    <row r="294" spans="1:63" x14ac:dyDescent="0.25">
      <c r="A294" s="169">
        <v>294</v>
      </c>
      <c r="B294" s="169">
        <v>368</v>
      </c>
      <c r="C294" s="174">
        <v>136453</v>
      </c>
      <c r="D294" s="174">
        <v>9354606</v>
      </c>
      <c r="E294" s="173" t="s">
        <v>359</v>
      </c>
      <c r="F294" s="170">
        <v>0</v>
      </c>
      <c r="G294" s="170">
        <v>1902120</v>
      </c>
      <c r="H294" s="170">
        <v>975150</v>
      </c>
      <c r="I294" s="170">
        <v>0</v>
      </c>
      <c r="J294" s="170">
        <v>86400.000000000015</v>
      </c>
      <c r="K294" s="170">
        <v>0</v>
      </c>
      <c r="L294" s="170">
        <v>0</v>
      </c>
      <c r="M294" s="170">
        <v>0</v>
      </c>
      <c r="N294" s="170">
        <v>0</v>
      </c>
      <c r="O294" s="170">
        <v>0</v>
      </c>
      <c r="P294" s="170">
        <v>0</v>
      </c>
      <c r="Q294" s="170">
        <v>6474.7143564356411</v>
      </c>
      <c r="R294" s="170">
        <v>38437.627722772173</v>
      </c>
      <c r="S294" s="170">
        <v>145920.62376237634</v>
      </c>
      <c r="T294" s="170">
        <v>227778.53465346553</v>
      </c>
      <c r="U294" s="170">
        <v>108372.75594059403</v>
      </c>
      <c r="V294" s="170">
        <v>0</v>
      </c>
      <c r="W294" s="170">
        <v>0</v>
      </c>
      <c r="X294" s="170">
        <v>30042.372881355965</v>
      </c>
      <c r="Y294" s="170">
        <v>0</v>
      </c>
      <c r="Z294" s="170">
        <v>0</v>
      </c>
      <c r="AA294" s="170">
        <v>263172.03428540245</v>
      </c>
      <c r="AB294" s="170">
        <v>0</v>
      </c>
      <c r="AC294" s="170">
        <v>0</v>
      </c>
      <c r="AD294" s="170">
        <v>114000</v>
      </c>
      <c r="AE294" s="170">
        <v>0</v>
      </c>
      <c r="AF294" s="170">
        <v>0</v>
      </c>
      <c r="AG294" s="170">
        <v>0</v>
      </c>
      <c r="AH294" s="170">
        <v>46564.2</v>
      </c>
      <c r="AI294" s="170">
        <v>0</v>
      </c>
      <c r="AJ294" s="170">
        <v>0</v>
      </c>
      <c r="AK294" s="170">
        <v>0</v>
      </c>
      <c r="AL294" s="170">
        <v>0</v>
      </c>
      <c r="AM294" s="170">
        <v>0</v>
      </c>
      <c r="AN294" s="170">
        <v>0</v>
      </c>
      <c r="AO294" s="170">
        <v>0</v>
      </c>
      <c r="AP294" s="170">
        <v>2877270</v>
      </c>
      <c r="AQ294" s="170">
        <v>906598.66360240197</v>
      </c>
      <c r="AR294" s="170">
        <v>160564.20000000001</v>
      </c>
      <c r="AS294" s="170">
        <v>579861.96250322438</v>
      </c>
      <c r="AT294" s="172">
        <v>3944432.8636024022</v>
      </c>
      <c r="AU294" s="170">
        <v>0</v>
      </c>
      <c r="AV294" s="170">
        <v>3944432.8636024026</v>
      </c>
      <c r="AW294" s="170">
        <v>3783868.663602402</v>
      </c>
      <c r="AX294" s="170">
        <v>5336.9092575492268</v>
      </c>
      <c r="AY294" s="170">
        <v>5480.5982164557272</v>
      </c>
      <c r="AZ294" s="171">
        <v>-2.6217750915414346E-2</v>
      </c>
      <c r="BA294" s="171">
        <v>1.1217750915414347E-2</v>
      </c>
      <c r="BB294" s="170">
        <v>43589.309832702107</v>
      </c>
      <c r="BC294" s="172">
        <v>3988022.1734351041</v>
      </c>
      <c r="BD294" s="172">
        <v>5624.8549695840675</v>
      </c>
      <c r="BE294" s="171">
        <v>-1.9343796057130769E-2</v>
      </c>
      <c r="BF294" s="170">
        <v>0</v>
      </c>
      <c r="BG294" s="170">
        <v>3988022.1734351041</v>
      </c>
      <c r="BH294" s="170">
        <v>0</v>
      </c>
      <c r="BI294" s="170">
        <v>3988022.1734351041</v>
      </c>
      <c r="BJ294" s="170"/>
      <c r="BK294" s="170"/>
    </row>
    <row r="295" spans="1:63" x14ac:dyDescent="0.25">
      <c r="A295" s="169">
        <v>295</v>
      </c>
      <c r="B295" s="169">
        <v>483</v>
      </c>
      <c r="C295" s="174">
        <v>124546</v>
      </c>
      <c r="D295" s="174">
        <v>9352023</v>
      </c>
      <c r="E295" s="173" t="s">
        <v>557</v>
      </c>
      <c r="F295" s="170">
        <v>760554</v>
      </c>
      <c r="G295" s="170">
        <v>0</v>
      </c>
      <c r="H295" s="170">
        <v>0</v>
      </c>
      <c r="I295" s="170">
        <v>16399.999999999985</v>
      </c>
      <c r="J295" s="170">
        <v>0</v>
      </c>
      <c r="K295" s="170">
        <v>8558.549999999992</v>
      </c>
      <c r="L295" s="170">
        <v>0</v>
      </c>
      <c r="M295" s="170">
        <v>0</v>
      </c>
      <c r="N295" s="170">
        <v>0</v>
      </c>
      <c r="O295" s="170">
        <v>0</v>
      </c>
      <c r="P295" s="170">
        <v>0</v>
      </c>
      <c r="Q295" s="170">
        <v>0</v>
      </c>
      <c r="R295" s="170">
        <v>0</v>
      </c>
      <c r="S295" s="170">
        <v>0</v>
      </c>
      <c r="T295" s="170">
        <v>0</v>
      </c>
      <c r="U295" s="170">
        <v>0</v>
      </c>
      <c r="V295" s="170">
        <v>0</v>
      </c>
      <c r="W295" s="170">
        <v>33039.473684210512</v>
      </c>
      <c r="X295" s="170">
        <v>0</v>
      </c>
      <c r="Y295" s="170">
        <v>0</v>
      </c>
      <c r="Z295" s="170">
        <v>61756.220218228489</v>
      </c>
      <c r="AA295" s="170">
        <v>0</v>
      </c>
      <c r="AB295" s="170">
        <v>0</v>
      </c>
      <c r="AC295" s="170">
        <v>0</v>
      </c>
      <c r="AD295" s="170">
        <v>114000</v>
      </c>
      <c r="AE295" s="170">
        <v>0</v>
      </c>
      <c r="AF295" s="170">
        <v>0</v>
      </c>
      <c r="AG295" s="170">
        <v>0</v>
      </c>
      <c r="AH295" s="170">
        <v>7578.5</v>
      </c>
      <c r="AI295" s="170">
        <v>0</v>
      </c>
      <c r="AJ295" s="170">
        <v>0</v>
      </c>
      <c r="AK295" s="170">
        <v>0</v>
      </c>
      <c r="AL295" s="170">
        <v>0</v>
      </c>
      <c r="AM295" s="170">
        <v>0</v>
      </c>
      <c r="AN295" s="170">
        <v>0</v>
      </c>
      <c r="AO295" s="170">
        <v>0</v>
      </c>
      <c r="AP295" s="170">
        <v>760554</v>
      </c>
      <c r="AQ295" s="170">
        <v>119754.24390243899</v>
      </c>
      <c r="AR295" s="170">
        <v>121578.5</v>
      </c>
      <c r="AS295" s="170">
        <v>84233.295218228479</v>
      </c>
      <c r="AT295" s="172">
        <v>1001886.743902439</v>
      </c>
      <c r="AU295" s="170">
        <v>1001886.7439024391</v>
      </c>
      <c r="AV295" s="170">
        <v>0</v>
      </c>
      <c r="AW295" s="170">
        <v>880308.24390243902</v>
      </c>
      <c r="AX295" s="170">
        <v>3155.2266806539033</v>
      </c>
      <c r="AY295" s="170">
        <v>3378.5398269307566</v>
      </c>
      <c r="AZ295" s="171">
        <v>-6.6097532578067233E-2</v>
      </c>
      <c r="BA295" s="171">
        <v>5.1097532578067234E-2</v>
      </c>
      <c r="BB295" s="170">
        <v>48165.178635536853</v>
      </c>
      <c r="BC295" s="172">
        <v>1050051.9225379759</v>
      </c>
      <c r="BD295" s="172">
        <v>3763.6269625017057</v>
      </c>
      <c r="BE295" s="171">
        <v>-2.0590157565159029E-2</v>
      </c>
      <c r="BF295" s="170">
        <v>0</v>
      </c>
      <c r="BG295" s="170">
        <v>1050051.9225379759</v>
      </c>
      <c r="BH295" s="170">
        <v>0</v>
      </c>
      <c r="BI295" s="170">
        <v>1050051.9225379759</v>
      </c>
      <c r="BJ295" s="170"/>
      <c r="BK295" s="170"/>
    </row>
    <row r="296" spans="1:63" x14ac:dyDescent="0.25">
      <c r="A296" s="169">
        <v>296</v>
      </c>
      <c r="B296" s="169">
        <v>512</v>
      </c>
      <c r="C296" s="174">
        <v>124560</v>
      </c>
      <c r="D296" s="174">
        <v>9352044</v>
      </c>
      <c r="E296" s="173" t="s">
        <v>556</v>
      </c>
      <c r="F296" s="170">
        <v>1090400</v>
      </c>
      <c r="G296" s="170">
        <v>0</v>
      </c>
      <c r="H296" s="170">
        <v>0</v>
      </c>
      <c r="I296" s="170">
        <v>26800</v>
      </c>
      <c r="J296" s="170">
        <v>0</v>
      </c>
      <c r="K296" s="170">
        <v>9579.1898734177248</v>
      </c>
      <c r="L296" s="170">
        <v>48269.164556962118</v>
      </c>
      <c r="M296" s="170">
        <v>13601.620253164539</v>
      </c>
      <c r="N296" s="170">
        <v>108518.07594936695</v>
      </c>
      <c r="O296" s="170">
        <v>0</v>
      </c>
      <c r="P296" s="170">
        <v>0</v>
      </c>
      <c r="Q296" s="170">
        <v>0</v>
      </c>
      <c r="R296" s="170">
        <v>0</v>
      </c>
      <c r="S296" s="170">
        <v>0</v>
      </c>
      <c r="T296" s="170">
        <v>0</v>
      </c>
      <c r="U296" s="170">
        <v>0</v>
      </c>
      <c r="V296" s="170">
        <v>0</v>
      </c>
      <c r="W296" s="170">
        <v>14117.647058823541</v>
      </c>
      <c r="X296" s="170">
        <v>0</v>
      </c>
      <c r="Y296" s="170">
        <v>3864.2297650130554</v>
      </c>
      <c r="Z296" s="170">
        <v>75264.858253433515</v>
      </c>
      <c r="AA296" s="170">
        <v>0</v>
      </c>
      <c r="AB296" s="170">
        <v>0</v>
      </c>
      <c r="AC296" s="170">
        <v>0</v>
      </c>
      <c r="AD296" s="170">
        <v>114000</v>
      </c>
      <c r="AE296" s="170">
        <v>0</v>
      </c>
      <c r="AF296" s="170">
        <v>0</v>
      </c>
      <c r="AG296" s="170">
        <v>0</v>
      </c>
      <c r="AH296" s="170">
        <v>11256.5</v>
      </c>
      <c r="AI296" s="170">
        <v>0</v>
      </c>
      <c r="AJ296" s="170">
        <v>0</v>
      </c>
      <c r="AK296" s="170">
        <v>0</v>
      </c>
      <c r="AL296" s="170">
        <v>0</v>
      </c>
      <c r="AM296" s="170">
        <v>0</v>
      </c>
      <c r="AN296" s="170">
        <v>0</v>
      </c>
      <c r="AO296" s="170">
        <v>0</v>
      </c>
      <c r="AP296" s="170">
        <v>1090400</v>
      </c>
      <c r="AQ296" s="170">
        <v>300014.78571018146</v>
      </c>
      <c r="AR296" s="170">
        <v>125256.5</v>
      </c>
      <c r="AS296" s="170">
        <v>188646.68356988917</v>
      </c>
      <c r="AT296" s="172">
        <v>1515671.2857101816</v>
      </c>
      <c r="AU296" s="170">
        <v>1515671.2857101818</v>
      </c>
      <c r="AV296" s="170">
        <v>0</v>
      </c>
      <c r="AW296" s="170">
        <v>1390414.7857101816</v>
      </c>
      <c r="AX296" s="170">
        <v>3476.036964275454</v>
      </c>
      <c r="AY296" s="170">
        <v>3490.8228145469179</v>
      </c>
      <c r="AZ296" s="171">
        <v>-4.2356347076249424E-3</v>
      </c>
      <c r="BA296" s="171">
        <v>0</v>
      </c>
      <c r="BB296" s="170">
        <v>0</v>
      </c>
      <c r="BC296" s="172">
        <v>1515671.2857101816</v>
      </c>
      <c r="BD296" s="172">
        <v>3789.1782142754541</v>
      </c>
      <c r="BE296" s="171">
        <v>-1.5520114133846241E-2</v>
      </c>
      <c r="BF296" s="170">
        <v>0</v>
      </c>
      <c r="BG296" s="170">
        <v>1515671.2857101816</v>
      </c>
      <c r="BH296" s="170">
        <v>0</v>
      </c>
      <c r="BI296" s="170">
        <v>1515671.2857101816</v>
      </c>
      <c r="BJ296" s="170"/>
      <c r="BK296" s="170"/>
    </row>
    <row r="297" spans="1:63" x14ac:dyDescent="0.25">
      <c r="A297" s="169">
        <v>297</v>
      </c>
      <c r="B297" s="169">
        <v>270</v>
      </c>
      <c r="C297" s="174">
        <v>124649</v>
      </c>
      <c r="D297" s="174">
        <v>9352161</v>
      </c>
      <c r="E297" s="173" t="s">
        <v>555</v>
      </c>
      <c r="F297" s="170">
        <v>929566</v>
      </c>
      <c r="G297" s="170">
        <v>0</v>
      </c>
      <c r="H297" s="170">
        <v>0</v>
      </c>
      <c r="I297" s="170">
        <v>36400.000000000065</v>
      </c>
      <c r="J297" s="170">
        <v>0</v>
      </c>
      <c r="K297" s="170">
        <v>900.90000000000191</v>
      </c>
      <c r="L297" s="170">
        <v>13267.799999999996</v>
      </c>
      <c r="M297" s="170">
        <v>104094.9000000001</v>
      </c>
      <c r="N297" s="170">
        <v>41932.79999999985</v>
      </c>
      <c r="O297" s="170">
        <v>136636.49999999985</v>
      </c>
      <c r="P297" s="170">
        <v>0</v>
      </c>
      <c r="Q297" s="170">
        <v>0</v>
      </c>
      <c r="R297" s="170">
        <v>0</v>
      </c>
      <c r="S297" s="170">
        <v>0</v>
      </c>
      <c r="T297" s="170">
        <v>0</v>
      </c>
      <c r="U297" s="170">
        <v>0</v>
      </c>
      <c r="V297" s="170">
        <v>0</v>
      </c>
      <c r="W297" s="170">
        <v>38406.14334470989</v>
      </c>
      <c r="X297" s="170">
        <v>0</v>
      </c>
      <c r="Y297" s="170">
        <v>941.56716417910445</v>
      </c>
      <c r="Z297" s="170">
        <v>66849.585320526792</v>
      </c>
      <c r="AA297" s="170">
        <v>0</v>
      </c>
      <c r="AB297" s="170">
        <v>0</v>
      </c>
      <c r="AC297" s="170">
        <v>0</v>
      </c>
      <c r="AD297" s="170">
        <v>114000</v>
      </c>
      <c r="AE297" s="170">
        <v>0</v>
      </c>
      <c r="AF297" s="170">
        <v>0</v>
      </c>
      <c r="AG297" s="170">
        <v>0</v>
      </c>
      <c r="AH297" s="170">
        <v>17603.25</v>
      </c>
      <c r="AI297" s="170">
        <v>0</v>
      </c>
      <c r="AJ297" s="170">
        <v>0</v>
      </c>
      <c r="AK297" s="170">
        <v>0</v>
      </c>
      <c r="AL297" s="170">
        <v>0</v>
      </c>
      <c r="AM297" s="170">
        <v>0</v>
      </c>
      <c r="AN297" s="170">
        <v>0</v>
      </c>
      <c r="AO297" s="170">
        <v>0</v>
      </c>
      <c r="AP297" s="170">
        <v>929566</v>
      </c>
      <c r="AQ297" s="170">
        <v>439430.19582941564</v>
      </c>
      <c r="AR297" s="170">
        <v>131603.25</v>
      </c>
      <c r="AS297" s="170">
        <v>243463.8353205267</v>
      </c>
      <c r="AT297" s="172">
        <v>1500599.4458294157</v>
      </c>
      <c r="AU297" s="170">
        <v>1500599.4458294157</v>
      </c>
      <c r="AV297" s="170">
        <v>0</v>
      </c>
      <c r="AW297" s="170">
        <v>1368996.1958294157</v>
      </c>
      <c r="AX297" s="170">
        <v>4014.6516006727734</v>
      </c>
      <c r="AY297" s="170">
        <v>4059.7965723707339</v>
      </c>
      <c r="AZ297" s="171">
        <v>-1.1120008328791193E-2</v>
      </c>
      <c r="BA297" s="171">
        <v>0</v>
      </c>
      <c r="BB297" s="170">
        <v>0</v>
      </c>
      <c r="BC297" s="172">
        <v>1500599.4458294157</v>
      </c>
      <c r="BD297" s="172">
        <v>4400.5848851302517</v>
      </c>
      <c r="BE297" s="171">
        <v>-1.4336405029295674E-2</v>
      </c>
      <c r="BF297" s="170">
        <v>0</v>
      </c>
      <c r="BG297" s="170">
        <v>1500599.4458294157</v>
      </c>
      <c r="BH297" s="170">
        <v>0</v>
      </c>
      <c r="BI297" s="170">
        <v>1500599.4458294157</v>
      </c>
      <c r="BJ297" s="170"/>
      <c r="BK297" s="170"/>
    </row>
    <row r="298" spans="1:63" x14ac:dyDescent="0.25">
      <c r="A298" s="169">
        <v>298</v>
      </c>
      <c r="B298" s="169">
        <v>119</v>
      </c>
      <c r="C298" s="174">
        <v>124621</v>
      </c>
      <c r="D298" s="174">
        <v>9352128</v>
      </c>
      <c r="E298" s="173" t="s">
        <v>554</v>
      </c>
      <c r="F298" s="170">
        <v>182642</v>
      </c>
      <c r="G298" s="170">
        <v>0</v>
      </c>
      <c r="H298" s="170">
        <v>0</v>
      </c>
      <c r="I298" s="170">
        <v>924.13793103448393</v>
      </c>
      <c r="J298" s="170">
        <v>0</v>
      </c>
      <c r="K298" s="170">
        <v>0</v>
      </c>
      <c r="L298" s="170">
        <v>0</v>
      </c>
      <c r="M298" s="170">
        <v>0</v>
      </c>
      <c r="N298" s="170">
        <v>0</v>
      </c>
      <c r="O298" s="170">
        <v>0</v>
      </c>
      <c r="P298" s="170">
        <v>0</v>
      </c>
      <c r="Q298" s="170">
        <v>0</v>
      </c>
      <c r="R298" s="170">
        <v>0</v>
      </c>
      <c r="S298" s="170">
        <v>0</v>
      </c>
      <c r="T298" s="170">
        <v>0</v>
      </c>
      <c r="U298" s="170">
        <v>0</v>
      </c>
      <c r="V298" s="170">
        <v>0</v>
      </c>
      <c r="W298" s="170">
        <v>0</v>
      </c>
      <c r="X298" s="170">
        <v>0</v>
      </c>
      <c r="Y298" s="170">
        <v>1191.8269230769231</v>
      </c>
      <c r="Z298" s="170">
        <v>11933.202088452079</v>
      </c>
      <c r="AA298" s="170">
        <v>0</v>
      </c>
      <c r="AB298" s="170">
        <v>0</v>
      </c>
      <c r="AC298" s="170">
        <v>0</v>
      </c>
      <c r="AD298" s="170">
        <v>114000</v>
      </c>
      <c r="AE298" s="170">
        <v>55273.698264352468</v>
      </c>
      <c r="AF298" s="170">
        <v>0</v>
      </c>
      <c r="AG298" s="170">
        <v>0</v>
      </c>
      <c r="AH298" s="170">
        <v>4010.77</v>
      </c>
      <c r="AI298" s="170">
        <v>0</v>
      </c>
      <c r="AJ298" s="170">
        <v>0</v>
      </c>
      <c r="AK298" s="170">
        <v>0</v>
      </c>
      <c r="AL298" s="170">
        <v>0</v>
      </c>
      <c r="AM298" s="170">
        <v>0</v>
      </c>
      <c r="AN298" s="170">
        <v>0</v>
      </c>
      <c r="AO298" s="170">
        <v>0</v>
      </c>
      <c r="AP298" s="170">
        <v>182642</v>
      </c>
      <c r="AQ298" s="170">
        <v>14049.166942563486</v>
      </c>
      <c r="AR298" s="170">
        <v>173284.46826435244</v>
      </c>
      <c r="AS298" s="170">
        <v>22393.071053969321</v>
      </c>
      <c r="AT298" s="172">
        <v>369975.6352069159</v>
      </c>
      <c r="AU298" s="170">
        <v>369975.63520691596</v>
      </c>
      <c r="AV298" s="170">
        <v>0</v>
      </c>
      <c r="AW298" s="170">
        <v>196691.16694256346</v>
      </c>
      <c r="AX298" s="170">
        <v>2935.6890588442307</v>
      </c>
      <c r="AY298" s="170">
        <v>2243.9676273307409</v>
      </c>
      <c r="AZ298" s="171">
        <v>0.30825820439143803</v>
      </c>
      <c r="BA298" s="171">
        <v>-0.30274820439143801</v>
      </c>
      <c r="BB298" s="170">
        <v>-45516.930382422128</v>
      </c>
      <c r="BC298" s="172">
        <v>324458.70482449379</v>
      </c>
      <c r="BD298" s="172">
        <v>4842.6672361864748</v>
      </c>
      <c r="BE298" s="171">
        <v>-0.12400147426538832</v>
      </c>
      <c r="BF298" s="170">
        <v>0</v>
      </c>
      <c r="BG298" s="170">
        <v>324458.70482449379</v>
      </c>
      <c r="BH298" s="170">
        <v>0</v>
      </c>
      <c r="BI298" s="170">
        <v>324458.70482449379</v>
      </c>
      <c r="BJ298" s="170"/>
      <c r="BK298" s="170"/>
    </row>
    <row r="299" spans="1:63" x14ac:dyDescent="0.25">
      <c r="A299" s="169">
        <v>299</v>
      </c>
      <c r="B299" s="169">
        <v>225</v>
      </c>
      <c r="C299" s="174">
        <v>124730</v>
      </c>
      <c r="D299" s="174">
        <v>9353086</v>
      </c>
      <c r="E299" s="173" t="s">
        <v>553</v>
      </c>
      <c r="F299" s="170">
        <v>327120</v>
      </c>
      <c r="G299" s="170">
        <v>0</v>
      </c>
      <c r="H299" s="170">
        <v>0</v>
      </c>
      <c r="I299" s="170">
        <v>1599.9999999999982</v>
      </c>
      <c r="J299" s="170">
        <v>0</v>
      </c>
      <c r="K299" s="170">
        <v>300.30000000000064</v>
      </c>
      <c r="L299" s="170">
        <v>0</v>
      </c>
      <c r="M299" s="170">
        <v>0</v>
      </c>
      <c r="N299" s="170">
        <v>1164.7999999999995</v>
      </c>
      <c r="O299" s="170">
        <v>0</v>
      </c>
      <c r="P299" s="170">
        <v>0</v>
      </c>
      <c r="Q299" s="170">
        <v>0</v>
      </c>
      <c r="R299" s="170">
        <v>0</v>
      </c>
      <c r="S299" s="170">
        <v>0</v>
      </c>
      <c r="T299" s="170">
        <v>0</v>
      </c>
      <c r="U299" s="170">
        <v>0</v>
      </c>
      <c r="V299" s="170">
        <v>0</v>
      </c>
      <c r="W299" s="170">
        <v>1764.7058823529412</v>
      </c>
      <c r="X299" s="170">
        <v>0</v>
      </c>
      <c r="Y299" s="170">
        <v>0</v>
      </c>
      <c r="Z299" s="170">
        <v>29970.677871148455</v>
      </c>
      <c r="AA299" s="170">
        <v>0</v>
      </c>
      <c r="AB299" s="170">
        <v>0</v>
      </c>
      <c r="AC299" s="170">
        <v>0</v>
      </c>
      <c r="AD299" s="170">
        <v>114000</v>
      </c>
      <c r="AE299" s="170">
        <v>0</v>
      </c>
      <c r="AF299" s="170">
        <v>0</v>
      </c>
      <c r="AG299" s="170">
        <v>0</v>
      </c>
      <c r="AH299" s="170">
        <v>7695.09</v>
      </c>
      <c r="AI299" s="170">
        <v>0</v>
      </c>
      <c r="AJ299" s="170">
        <v>0</v>
      </c>
      <c r="AK299" s="170">
        <v>0</v>
      </c>
      <c r="AL299" s="170">
        <v>0</v>
      </c>
      <c r="AM299" s="170">
        <v>0</v>
      </c>
      <c r="AN299" s="170">
        <v>0</v>
      </c>
      <c r="AO299" s="170">
        <v>0</v>
      </c>
      <c r="AP299" s="170">
        <v>327120</v>
      </c>
      <c r="AQ299" s="170">
        <v>34800.483753501394</v>
      </c>
      <c r="AR299" s="170">
        <v>121695.09</v>
      </c>
      <c r="AS299" s="170">
        <v>41501.027871148457</v>
      </c>
      <c r="AT299" s="172">
        <v>483615.57375350141</v>
      </c>
      <c r="AU299" s="170">
        <v>483615.57375350141</v>
      </c>
      <c r="AV299" s="170">
        <v>0</v>
      </c>
      <c r="AW299" s="170">
        <v>361920.48375350138</v>
      </c>
      <c r="AX299" s="170">
        <v>3016.004031279178</v>
      </c>
      <c r="AY299" s="170">
        <v>3029.2783020493689</v>
      </c>
      <c r="AZ299" s="171">
        <v>-4.3819911697154422E-3</v>
      </c>
      <c r="BA299" s="171">
        <v>0</v>
      </c>
      <c r="BB299" s="170">
        <v>0</v>
      </c>
      <c r="BC299" s="172">
        <v>483615.57375350141</v>
      </c>
      <c r="BD299" s="172">
        <v>4030.1297812791786</v>
      </c>
      <c r="BE299" s="171">
        <v>-3.4640228153648533E-2</v>
      </c>
      <c r="BF299" s="170">
        <v>0</v>
      </c>
      <c r="BG299" s="170">
        <v>483615.57375350141</v>
      </c>
      <c r="BH299" s="170">
        <v>0</v>
      </c>
      <c r="BI299" s="170">
        <v>483615.57375350141</v>
      </c>
      <c r="BJ299" s="170"/>
      <c r="BK299" s="170"/>
    </row>
    <row r="300" spans="1:63" x14ac:dyDescent="0.25">
      <c r="A300" s="169">
        <v>300</v>
      </c>
      <c r="B300" s="169">
        <v>455</v>
      </c>
      <c r="C300" s="174">
        <v>124769</v>
      </c>
      <c r="D300" s="174">
        <v>9353320</v>
      </c>
      <c r="E300" s="173" t="s">
        <v>552</v>
      </c>
      <c r="F300" s="170">
        <v>847786</v>
      </c>
      <c r="G300" s="170">
        <v>0</v>
      </c>
      <c r="H300" s="170">
        <v>0</v>
      </c>
      <c r="I300" s="170">
        <v>7999.9999999999973</v>
      </c>
      <c r="J300" s="170">
        <v>0</v>
      </c>
      <c r="K300" s="170">
        <v>6756.7500000000055</v>
      </c>
      <c r="L300" s="170">
        <v>12285.000000000007</v>
      </c>
      <c r="M300" s="170">
        <v>0</v>
      </c>
      <c r="N300" s="170">
        <v>0</v>
      </c>
      <c r="O300" s="170">
        <v>0</v>
      </c>
      <c r="P300" s="170">
        <v>0</v>
      </c>
      <c r="Q300" s="170">
        <v>0</v>
      </c>
      <c r="R300" s="170">
        <v>0</v>
      </c>
      <c r="S300" s="170">
        <v>0</v>
      </c>
      <c r="T300" s="170">
        <v>0</v>
      </c>
      <c r="U300" s="170">
        <v>0</v>
      </c>
      <c r="V300" s="170">
        <v>0</v>
      </c>
      <c r="W300" s="170">
        <v>29813.909774436073</v>
      </c>
      <c r="X300" s="170">
        <v>0</v>
      </c>
      <c r="Y300" s="170">
        <v>0</v>
      </c>
      <c r="Z300" s="170">
        <v>57471.110120225356</v>
      </c>
      <c r="AA300" s="170">
        <v>0</v>
      </c>
      <c r="AB300" s="170">
        <v>0</v>
      </c>
      <c r="AC300" s="170">
        <v>0</v>
      </c>
      <c r="AD300" s="170">
        <v>114000</v>
      </c>
      <c r="AE300" s="170">
        <v>0</v>
      </c>
      <c r="AF300" s="170">
        <v>0</v>
      </c>
      <c r="AG300" s="170">
        <v>0</v>
      </c>
      <c r="AH300" s="170">
        <v>4837.8999999999996</v>
      </c>
      <c r="AI300" s="170">
        <v>0</v>
      </c>
      <c r="AJ300" s="170">
        <v>0</v>
      </c>
      <c r="AK300" s="170">
        <v>0</v>
      </c>
      <c r="AL300" s="170">
        <v>0</v>
      </c>
      <c r="AM300" s="170">
        <v>0</v>
      </c>
      <c r="AN300" s="170">
        <v>0</v>
      </c>
      <c r="AO300" s="170">
        <v>0</v>
      </c>
      <c r="AP300" s="170">
        <v>847786</v>
      </c>
      <c r="AQ300" s="170">
        <v>114326.76989466144</v>
      </c>
      <c r="AR300" s="170">
        <v>118837.9</v>
      </c>
      <c r="AS300" s="170">
        <v>80989.785120225366</v>
      </c>
      <c r="AT300" s="172">
        <v>1080950.6698946613</v>
      </c>
      <c r="AU300" s="170">
        <v>1080950.6698946613</v>
      </c>
      <c r="AV300" s="170">
        <v>0</v>
      </c>
      <c r="AW300" s="170">
        <v>962112.76989466127</v>
      </c>
      <c r="AX300" s="170">
        <v>3093.6101925873354</v>
      </c>
      <c r="AY300" s="170">
        <v>3104.7045772818619</v>
      </c>
      <c r="AZ300" s="171">
        <v>-3.5734107443612393E-3</v>
      </c>
      <c r="BA300" s="171">
        <v>0</v>
      </c>
      <c r="BB300" s="170">
        <v>0</v>
      </c>
      <c r="BC300" s="172">
        <v>1080950.6698946613</v>
      </c>
      <c r="BD300" s="172">
        <v>3475.7256266709364</v>
      </c>
      <c r="BE300" s="171">
        <v>-1.2712336720320239E-2</v>
      </c>
      <c r="BF300" s="170">
        <v>0</v>
      </c>
      <c r="BG300" s="170">
        <v>1080950.6698946613</v>
      </c>
      <c r="BH300" s="170">
        <v>0</v>
      </c>
      <c r="BI300" s="170">
        <v>1080950.6698946613</v>
      </c>
      <c r="BJ300" s="170"/>
      <c r="BK300" s="170"/>
    </row>
    <row r="301" spans="1:63" x14ac:dyDescent="0.25">
      <c r="A301" s="169">
        <v>301</v>
      </c>
      <c r="B301" s="169">
        <v>82</v>
      </c>
      <c r="C301" s="174">
        <v>124600</v>
      </c>
      <c r="D301" s="174">
        <v>9352098</v>
      </c>
      <c r="E301" s="173" t="s">
        <v>551</v>
      </c>
      <c r="F301" s="170">
        <v>103588</v>
      </c>
      <c r="G301" s="170">
        <v>0</v>
      </c>
      <c r="H301" s="170">
        <v>0</v>
      </c>
      <c r="I301" s="170">
        <v>1600.0000000000025</v>
      </c>
      <c r="J301" s="170">
        <v>0</v>
      </c>
      <c r="K301" s="170">
        <v>450.44999999999982</v>
      </c>
      <c r="L301" s="170">
        <v>0</v>
      </c>
      <c r="M301" s="170">
        <v>0</v>
      </c>
      <c r="N301" s="170">
        <v>0</v>
      </c>
      <c r="O301" s="170">
        <v>0</v>
      </c>
      <c r="P301" s="170">
        <v>0</v>
      </c>
      <c r="Q301" s="170">
        <v>0</v>
      </c>
      <c r="R301" s="170">
        <v>0</v>
      </c>
      <c r="S301" s="170">
        <v>0</v>
      </c>
      <c r="T301" s="170">
        <v>0</v>
      </c>
      <c r="U301" s="170">
        <v>0</v>
      </c>
      <c r="V301" s="170">
        <v>0</v>
      </c>
      <c r="W301" s="170">
        <v>0</v>
      </c>
      <c r="X301" s="170">
        <v>0</v>
      </c>
      <c r="Y301" s="170">
        <v>0</v>
      </c>
      <c r="Z301" s="170">
        <v>8624.8501762632313</v>
      </c>
      <c r="AA301" s="170">
        <v>0</v>
      </c>
      <c r="AB301" s="170">
        <v>0</v>
      </c>
      <c r="AC301" s="170">
        <v>0</v>
      </c>
      <c r="AD301" s="170">
        <v>114000</v>
      </c>
      <c r="AE301" s="170">
        <v>74632.843791722291</v>
      </c>
      <c r="AF301" s="170">
        <v>0</v>
      </c>
      <c r="AG301" s="170">
        <v>1000</v>
      </c>
      <c r="AH301" s="170">
        <v>3124.67</v>
      </c>
      <c r="AI301" s="170">
        <v>0</v>
      </c>
      <c r="AJ301" s="170">
        <v>0</v>
      </c>
      <c r="AK301" s="170">
        <v>0</v>
      </c>
      <c r="AL301" s="170">
        <v>0</v>
      </c>
      <c r="AM301" s="170">
        <v>0</v>
      </c>
      <c r="AN301" s="170">
        <v>0</v>
      </c>
      <c r="AO301" s="170">
        <v>0</v>
      </c>
      <c r="AP301" s="170">
        <v>103588</v>
      </c>
      <c r="AQ301" s="170">
        <v>10675.300176263234</v>
      </c>
      <c r="AR301" s="170">
        <v>192757.5137917223</v>
      </c>
      <c r="AS301" s="170">
        <v>19647.875176263231</v>
      </c>
      <c r="AT301" s="172">
        <v>307020.81396798557</v>
      </c>
      <c r="AU301" s="170">
        <v>307020.81396798557</v>
      </c>
      <c r="AV301" s="170">
        <v>0</v>
      </c>
      <c r="AW301" s="170">
        <v>115263.30017626328</v>
      </c>
      <c r="AX301" s="170">
        <v>3033.2447414806124</v>
      </c>
      <c r="AY301" s="170">
        <v>2178.7486320483163</v>
      </c>
      <c r="AZ301" s="171">
        <v>0.39219582142844772</v>
      </c>
      <c r="BA301" s="171">
        <v>-0.38668582142844771</v>
      </c>
      <c r="BB301" s="170">
        <v>-32014.665769848976</v>
      </c>
      <c r="BC301" s="172">
        <v>275006.14819813659</v>
      </c>
      <c r="BD301" s="172">
        <v>7237.0038999509634</v>
      </c>
      <c r="BE301" s="171">
        <v>0.31619421048719665</v>
      </c>
      <c r="BF301" s="170">
        <v>0</v>
      </c>
      <c r="BG301" s="170">
        <v>275006.14819813659</v>
      </c>
      <c r="BH301" s="170">
        <v>0</v>
      </c>
      <c r="BI301" s="170">
        <v>275006.14819813659</v>
      </c>
      <c r="BJ301" s="170"/>
      <c r="BK301" s="170"/>
    </row>
    <row r="302" spans="1:63" x14ac:dyDescent="0.25">
      <c r="A302" s="169">
        <v>302</v>
      </c>
      <c r="B302" s="169">
        <v>515</v>
      </c>
      <c r="C302" s="174">
        <v>124716</v>
      </c>
      <c r="D302" s="174">
        <v>9353063</v>
      </c>
      <c r="E302" s="173" t="s">
        <v>456</v>
      </c>
      <c r="F302" s="170">
        <v>866868</v>
      </c>
      <c r="G302" s="170">
        <v>0</v>
      </c>
      <c r="H302" s="170">
        <v>0</v>
      </c>
      <c r="I302" s="170">
        <v>21600.000000000004</v>
      </c>
      <c r="J302" s="170">
        <v>0</v>
      </c>
      <c r="K302" s="170">
        <v>0</v>
      </c>
      <c r="L302" s="170">
        <v>0</v>
      </c>
      <c r="M302" s="170">
        <v>1119.2999999999984</v>
      </c>
      <c r="N302" s="170">
        <v>0</v>
      </c>
      <c r="O302" s="170">
        <v>0</v>
      </c>
      <c r="P302" s="170">
        <v>0</v>
      </c>
      <c r="Q302" s="170">
        <v>0</v>
      </c>
      <c r="R302" s="170">
        <v>0</v>
      </c>
      <c r="S302" s="170">
        <v>0</v>
      </c>
      <c r="T302" s="170">
        <v>0</v>
      </c>
      <c r="U302" s="170">
        <v>0</v>
      </c>
      <c r="V302" s="170">
        <v>0</v>
      </c>
      <c r="W302" s="170">
        <v>9352.9411764705892</v>
      </c>
      <c r="X302" s="170">
        <v>0</v>
      </c>
      <c r="Y302" s="170">
        <v>1903.8834951456311</v>
      </c>
      <c r="Z302" s="170">
        <v>85634.718077220052</v>
      </c>
      <c r="AA302" s="170">
        <v>0</v>
      </c>
      <c r="AB302" s="170">
        <v>0</v>
      </c>
      <c r="AC302" s="170">
        <v>0</v>
      </c>
      <c r="AD302" s="170">
        <v>114000</v>
      </c>
      <c r="AE302" s="170">
        <v>0</v>
      </c>
      <c r="AF302" s="170">
        <v>0</v>
      </c>
      <c r="AG302" s="170">
        <v>0</v>
      </c>
      <c r="AH302" s="170">
        <v>65144</v>
      </c>
      <c r="AI302" s="170">
        <v>0</v>
      </c>
      <c r="AJ302" s="170">
        <v>0</v>
      </c>
      <c r="AK302" s="170">
        <v>0</v>
      </c>
      <c r="AL302" s="170">
        <v>0</v>
      </c>
      <c r="AM302" s="170">
        <v>0</v>
      </c>
      <c r="AN302" s="170">
        <v>0</v>
      </c>
      <c r="AO302" s="170">
        <v>0</v>
      </c>
      <c r="AP302" s="170">
        <v>866868</v>
      </c>
      <c r="AQ302" s="170">
        <v>119610.84274883626</v>
      </c>
      <c r="AR302" s="170">
        <v>179144</v>
      </c>
      <c r="AS302" s="170">
        <v>106992.16807722005</v>
      </c>
      <c r="AT302" s="172">
        <v>1165622.8427488361</v>
      </c>
      <c r="AU302" s="170">
        <v>1165622.8427488364</v>
      </c>
      <c r="AV302" s="170">
        <v>0</v>
      </c>
      <c r="AW302" s="170">
        <v>986478.84274883615</v>
      </c>
      <c r="AX302" s="170">
        <v>3102.1347256252711</v>
      </c>
      <c r="AY302" s="170">
        <v>3104.9304671014384</v>
      </c>
      <c r="AZ302" s="171">
        <v>-9.0041999516245056E-4</v>
      </c>
      <c r="BA302" s="171">
        <v>0</v>
      </c>
      <c r="BB302" s="170">
        <v>0</v>
      </c>
      <c r="BC302" s="172">
        <v>1165622.8427488361</v>
      </c>
      <c r="BD302" s="172">
        <v>3665.4806375749563</v>
      </c>
      <c r="BE302" s="171">
        <v>-1.1224773147555767E-2</v>
      </c>
      <c r="BF302" s="170">
        <v>0</v>
      </c>
      <c r="BG302" s="170">
        <v>1165622.8427488361</v>
      </c>
      <c r="BH302" s="170">
        <v>0</v>
      </c>
      <c r="BI302" s="170">
        <v>1165622.8427488361</v>
      </c>
      <c r="BJ302" s="170"/>
      <c r="BK302" s="170"/>
    </row>
    <row r="303" spans="1:63" x14ac:dyDescent="0.25">
      <c r="A303" s="169">
        <v>303</v>
      </c>
      <c r="B303" s="177">
        <v>1001</v>
      </c>
      <c r="C303" s="176" t="s">
        <v>16</v>
      </c>
      <c r="D303" s="176" t="s">
        <v>16</v>
      </c>
      <c r="E303" s="175" t="s">
        <v>521</v>
      </c>
      <c r="F303" s="170" t="s">
        <v>16</v>
      </c>
      <c r="G303" s="170" t="s">
        <v>16</v>
      </c>
      <c r="H303" s="170" t="s">
        <v>16</v>
      </c>
      <c r="I303" s="170" t="s">
        <v>16</v>
      </c>
      <c r="J303" s="170" t="s">
        <v>16</v>
      </c>
      <c r="K303" s="170" t="s">
        <v>16</v>
      </c>
      <c r="L303" s="170" t="s">
        <v>16</v>
      </c>
      <c r="M303" s="170" t="s">
        <v>16</v>
      </c>
      <c r="N303" s="170" t="s">
        <v>16</v>
      </c>
      <c r="O303" s="170" t="s">
        <v>16</v>
      </c>
      <c r="P303" s="170" t="s">
        <v>16</v>
      </c>
      <c r="Q303" s="170" t="s">
        <v>16</v>
      </c>
      <c r="R303" s="170" t="s">
        <v>16</v>
      </c>
      <c r="S303" s="170" t="s">
        <v>16</v>
      </c>
      <c r="T303" s="170" t="s">
        <v>16</v>
      </c>
      <c r="U303" s="170" t="s">
        <v>16</v>
      </c>
      <c r="V303" s="170" t="s">
        <v>16</v>
      </c>
      <c r="W303" s="170" t="s">
        <v>16</v>
      </c>
      <c r="X303" s="170" t="s">
        <v>16</v>
      </c>
      <c r="Y303" s="170" t="s">
        <v>16</v>
      </c>
      <c r="Z303" s="170" t="s">
        <v>16</v>
      </c>
      <c r="AA303" s="170" t="s">
        <v>16</v>
      </c>
      <c r="AB303" s="170" t="s">
        <v>16</v>
      </c>
      <c r="AC303" s="170" t="s">
        <v>16</v>
      </c>
      <c r="AD303" s="170" t="s">
        <v>16</v>
      </c>
      <c r="AE303" s="170" t="s">
        <v>16</v>
      </c>
      <c r="AF303" s="170" t="s">
        <v>16</v>
      </c>
      <c r="AG303" s="170" t="s">
        <v>16</v>
      </c>
      <c r="AH303" s="170" t="s">
        <v>16</v>
      </c>
      <c r="AI303" s="170" t="s">
        <v>16</v>
      </c>
      <c r="AJ303" s="170" t="s">
        <v>16</v>
      </c>
      <c r="AK303" s="170" t="s">
        <v>16</v>
      </c>
      <c r="AL303" s="170" t="s">
        <v>16</v>
      </c>
      <c r="AM303" s="170" t="s">
        <v>16</v>
      </c>
      <c r="AN303" s="170" t="s">
        <v>16</v>
      </c>
      <c r="AO303" s="170" t="s">
        <v>16</v>
      </c>
      <c r="AP303" s="170" t="s">
        <v>16</v>
      </c>
      <c r="AQ303" s="170" t="s">
        <v>16</v>
      </c>
      <c r="AR303" s="170" t="s">
        <v>16</v>
      </c>
      <c r="AS303" s="170" t="s">
        <v>16</v>
      </c>
      <c r="AT303" s="172" t="s">
        <v>16</v>
      </c>
      <c r="AU303" s="170" t="s">
        <v>16</v>
      </c>
      <c r="AV303" s="170" t="s">
        <v>16</v>
      </c>
      <c r="AW303" s="170" t="s">
        <v>16</v>
      </c>
      <c r="AX303" s="170" t="s">
        <v>16</v>
      </c>
      <c r="AY303" s="170" t="s">
        <v>16</v>
      </c>
      <c r="AZ303" s="171" t="s">
        <v>16</v>
      </c>
      <c r="BA303" s="171" t="s">
        <v>16</v>
      </c>
      <c r="BB303" s="170" t="s">
        <v>16</v>
      </c>
      <c r="BC303" s="172" t="s">
        <v>16</v>
      </c>
      <c r="BD303" s="172" t="s">
        <v>16</v>
      </c>
      <c r="BE303" s="171" t="s">
        <v>16</v>
      </c>
      <c r="BF303" s="170" t="s">
        <v>16</v>
      </c>
      <c r="BG303" s="170" t="s">
        <v>16</v>
      </c>
      <c r="BH303" s="170" t="s">
        <v>16</v>
      </c>
      <c r="BI303" s="170" t="s">
        <v>16</v>
      </c>
      <c r="BJ303" s="170"/>
      <c r="BK303" s="170"/>
    </row>
    <row r="304" spans="1:63" x14ac:dyDescent="0.25">
      <c r="A304" s="169">
        <v>303</v>
      </c>
      <c r="B304" s="177">
        <v>195</v>
      </c>
      <c r="C304" s="176" t="s">
        <v>16</v>
      </c>
      <c r="D304" s="176" t="s">
        <v>16</v>
      </c>
      <c r="E304" s="175" t="s">
        <v>482</v>
      </c>
      <c r="F304" s="170" t="s">
        <v>16</v>
      </c>
      <c r="G304" s="170" t="s">
        <v>16</v>
      </c>
      <c r="H304" s="170" t="s">
        <v>16</v>
      </c>
      <c r="I304" s="170" t="s">
        <v>16</v>
      </c>
      <c r="J304" s="170" t="s">
        <v>16</v>
      </c>
      <c r="K304" s="170" t="s">
        <v>16</v>
      </c>
      <c r="L304" s="170" t="s">
        <v>16</v>
      </c>
      <c r="M304" s="170" t="s">
        <v>16</v>
      </c>
      <c r="N304" s="170" t="s">
        <v>16</v>
      </c>
      <c r="O304" s="170" t="s">
        <v>16</v>
      </c>
      <c r="P304" s="170" t="s">
        <v>16</v>
      </c>
      <c r="Q304" s="170" t="s">
        <v>16</v>
      </c>
      <c r="R304" s="170" t="s">
        <v>16</v>
      </c>
      <c r="S304" s="170" t="s">
        <v>16</v>
      </c>
      <c r="T304" s="170" t="s">
        <v>16</v>
      </c>
      <c r="U304" s="170" t="s">
        <v>16</v>
      </c>
      <c r="V304" s="170" t="s">
        <v>16</v>
      </c>
      <c r="W304" s="170" t="s">
        <v>16</v>
      </c>
      <c r="X304" s="170" t="s">
        <v>16</v>
      </c>
      <c r="Y304" s="170" t="s">
        <v>16</v>
      </c>
      <c r="Z304" s="170" t="s">
        <v>16</v>
      </c>
      <c r="AA304" s="170" t="s">
        <v>16</v>
      </c>
      <c r="AB304" s="170" t="s">
        <v>16</v>
      </c>
      <c r="AC304" s="170" t="s">
        <v>16</v>
      </c>
      <c r="AD304" s="170" t="s">
        <v>16</v>
      </c>
      <c r="AE304" s="170" t="s">
        <v>16</v>
      </c>
      <c r="AF304" s="170" t="s">
        <v>16</v>
      </c>
      <c r="AG304" s="170" t="s">
        <v>16</v>
      </c>
      <c r="AH304" s="170" t="s">
        <v>16</v>
      </c>
      <c r="AI304" s="170" t="s">
        <v>16</v>
      </c>
      <c r="AJ304" s="170" t="s">
        <v>16</v>
      </c>
      <c r="AK304" s="170" t="s">
        <v>16</v>
      </c>
      <c r="AL304" s="170" t="s">
        <v>16</v>
      </c>
      <c r="AM304" s="170" t="s">
        <v>16</v>
      </c>
      <c r="AN304" s="170" t="s">
        <v>16</v>
      </c>
      <c r="AO304" s="170" t="s">
        <v>16</v>
      </c>
      <c r="AP304" s="170" t="s">
        <v>16</v>
      </c>
      <c r="AQ304" s="170" t="s">
        <v>16</v>
      </c>
      <c r="AR304" s="170" t="s">
        <v>16</v>
      </c>
      <c r="AS304" s="170" t="s">
        <v>16</v>
      </c>
      <c r="AT304" s="172" t="s">
        <v>16</v>
      </c>
      <c r="AU304" s="170" t="s">
        <v>16</v>
      </c>
      <c r="AV304" s="170" t="s">
        <v>16</v>
      </c>
      <c r="AW304" s="170" t="s">
        <v>16</v>
      </c>
      <c r="AX304" s="170" t="s">
        <v>16</v>
      </c>
      <c r="AY304" s="170" t="s">
        <v>16</v>
      </c>
      <c r="AZ304" s="171" t="s">
        <v>16</v>
      </c>
      <c r="BA304" s="171" t="s">
        <v>16</v>
      </c>
      <c r="BB304" s="170" t="s">
        <v>16</v>
      </c>
      <c r="BC304" s="172" t="s">
        <v>16</v>
      </c>
      <c r="BD304" s="172" t="s">
        <v>16</v>
      </c>
      <c r="BE304" s="171" t="s">
        <v>16</v>
      </c>
      <c r="BF304" s="170" t="s">
        <v>16</v>
      </c>
      <c r="BG304" s="170" t="s">
        <v>16</v>
      </c>
      <c r="BH304" s="170" t="s">
        <v>16</v>
      </c>
      <c r="BI304" s="170" t="s">
        <v>16</v>
      </c>
      <c r="BJ304" s="170"/>
      <c r="BK304" s="170"/>
    </row>
    <row r="305" spans="1:63" x14ac:dyDescent="0.25">
      <c r="A305" s="169">
        <v>303</v>
      </c>
      <c r="B305" s="177">
        <v>196</v>
      </c>
      <c r="C305" s="176" t="s">
        <v>16</v>
      </c>
      <c r="D305" s="176" t="s">
        <v>16</v>
      </c>
      <c r="E305" s="175" t="s">
        <v>483</v>
      </c>
      <c r="F305" s="170" t="s">
        <v>16</v>
      </c>
      <c r="G305" s="170" t="s">
        <v>16</v>
      </c>
      <c r="H305" s="170" t="s">
        <v>16</v>
      </c>
      <c r="I305" s="170" t="s">
        <v>16</v>
      </c>
      <c r="J305" s="170" t="s">
        <v>16</v>
      </c>
      <c r="K305" s="170" t="s">
        <v>16</v>
      </c>
      <c r="L305" s="170" t="s">
        <v>16</v>
      </c>
      <c r="M305" s="170" t="s">
        <v>16</v>
      </c>
      <c r="N305" s="170" t="s">
        <v>16</v>
      </c>
      <c r="O305" s="170" t="s">
        <v>16</v>
      </c>
      <c r="P305" s="170" t="s">
        <v>16</v>
      </c>
      <c r="Q305" s="170" t="s">
        <v>16</v>
      </c>
      <c r="R305" s="170" t="s">
        <v>16</v>
      </c>
      <c r="S305" s="170" t="s">
        <v>16</v>
      </c>
      <c r="T305" s="170" t="s">
        <v>16</v>
      </c>
      <c r="U305" s="170" t="s">
        <v>16</v>
      </c>
      <c r="V305" s="170" t="s">
        <v>16</v>
      </c>
      <c r="W305" s="170" t="s">
        <v>16</v>
      </c>
      <c r="X305" s="170" t="s">
        <v>16</v>
      </c>
      <c r="Y305" s="170" t="s">
        <v>16</v>
      </c>
      <c r="Z305" s="170" t="s">
        <v>16</v>
      </c>
      <c r="AA305" s="170" t="s">
        <v>16</v>
      </c>
      <c r="AB305" s="170" t="s">
        <v>16</v>
      </c>
      <c r="AC305" s="170" t="s">
        <v>16</v>
      </c>
      <c r="AD305" s="170" t="s">
        <v>16</v>
      </c>
      <c r="AE305" s="170" t="s">
        <v>16</v>
      </c>
      <c r="AF305" s="170" t="s">
        <v>16</v>
      </c>
      <c r="AG305" s="170" t="s">
        <v>16</v>
      </c>
      <c r="AH305" s="170" t="s">
        <v>16</v>
      </c>
      <c r="AI305" s="170" t="s">
        <v>16</v>
      </c>
      <c r="AJ305" s="170" t="s">
        <v>16</v>
      </c>
      <c r="AK305" s="170" t="s">
        <v>16</v>
      </c>
      <c r="AL305" s="170" t="s">
        <v>16</v>
      </c>
      <c r="AM305" s="170" t="s">
        <v>16</v>
      </c>
      <c r="AN305" s="170" t="s">
        <v>16</v>
      </c>
      <c r="AO305" s="170" t="s">
        <v>16</v>
      </c>
      <c r="AP305" s="170" t="s">
        <v>16</v>
      </c>
      <c r="AQ305" s="170" t="s">
        <v>16</v>
      </c>
      <c r="AR305" s="170" t="s">
        <v>16</v>
      </c>
      <c r="AS305" s="170" t="s">
        <v>16</v>
      </c>
      <c r="AT305" s="172" t="s">
        <v>16</v>
      </c>
      <c r="AU305" s="170" t="s">
        <v>16</v>
      </c>
      <c r="AV305" s="170" t="s">
        <v>16</v>
      </c>
      <c r="AW305" s="170" t="s">
        <v>16</v>
      </c>
      <c r="AX305" s="170" t="s">
        <v>16</v>
      </c>
      <c r="AY305" s="170" t="s">
        <v>16</v>
      </c>
      <c r="AZ305" s="171" t="s">
        <v>16</v>
      </c>
      <c r="BA305" s="171" t="s">
        <v>16</v>
      </c>
      <c r="BB305" s="170" t="s">
        <v>16</v>
      </c>
      <c r="BC305" s="172" t="s">
        <v>16</v>
      </c>
      <c r="BD305" s="172" t="s">
        <v>16</v>
      </c>
      <c r="BE305" s="171" t="s">
        <v>16</v>
      </c>
      <c r="BF305" s="170" t="s">
        <v>16</v>
      </c>
      <c r="BG305" s="170" t="s">
        <v>16</v>
      </c>
      <c r="BH305" s="170" t="s">
        <v>16</v>
      </c>
      <c r="BI305" s="170" t="s">
        <v>16</v>
      </c>
      <c r="BJ305" s="170">
        <v>75606.01999999932</v>
      </c>
      <c r="BK305" s="170">
        <v>31802.42</v>
      </c>
    </row>
    <row r="306" spans="1:63" x14ac:dyDescent="0.25">
      <c r="A306" s="169">
        <v>303</v>
      </c>
      <c r="B306" s="177">
        <v>393</v>
      </c>
      <c r="C306" s="176" t="s">
        <v>16</v>
      </c>
      <c r="D306" s="176" t="s">
        <v>16</v>
      </c>
      <c r="E306" s="175" t="s">
        <v>520</v>
      </c>
      <c r="F306" s="170" t="s">
        <v>16</v>
      </c>
      <c r="G306" s="170" t="s">
        <v>16</v>
      </c>
      <c r="H306" s="170" t="s">
        <v>16</v>
      </c>
      <c r="I306" s="170" t="s">
        <v>16</v>
      </c>
      <c r="J306" s="170" t="s">
        <v>16</v>
      </c>
      <c r="K306" s="170" t="s">
        <v>16</v>
      </c>
      <c r="L306" s="170" t="s">
        <v>16</v>
      </c>
      <c r="M306" s="170" t="s">
        <v>16</v>
      </c>
      <c r="N306" s="170" t="s">
        <v>16</v>
      </c>
      <c r="O306" s="170" t="s">
        <v>16</v>
      </c>
      <c r="P306" s="170" t="s">
        <v>16</v>
      </c>
      <c r="Q306" s="170" t="s">
        <v>16</v>
      </c>
      <c r="R306" s="170" t="s">
        <v>16</v>
      </c>
      <c r="S306" s="170" t="s">
        <v>16</v>
      </c>
      <c r="T306" s="170" t="s">
        <v>16</v>
      </c>
      <c r="U306" s="170" t="s">
        <v>16</v>
      </c>
      <c r="V306" s="170" t="s">
        <v>16</v>
      </c>
      <c r="W306" s="170" t="s">
        <v>16</v>
      </c>
      <c r="X306" s="170" t="s">
        <v>16</v>
      </c>
      <c r="Y306" s="170" t="s">
        <v>16</v>
      </c>
      <c r="Z306" s="170" t="s">
        <v>16</v>
      </c>
      <c r="AA306" s="170" t="s">
        <v>16</v>
      </c>
      <c r="AB306" s="170" t="s">
        <v>16</v>
      </c>
      <c r="AC306" s="170" t="s">
        <v>16</v>
      </c>
      <c r="AD306" s="170" t="s">
        <v>16</v>
      </c>
      <c r="AE306" s="170" t="s">
        <v>16</v>
      </c>
      <c r="AF306" s="170" t="s">
        <v>16</v>
      </c>
      <c r="AG306" s="170" t="s">
        <v>16</v>
      </c>
      <c r="AH306" s="170" t="s">
        <v>16</v>
      </c>
      <c r="AI306" s="170" t="s">
        <v>16</v>
      </c>
      <c r="AJ306" s="170" t="s">
        <v>16</v>
      </c>
      <c r="AK306" s="170" t="s">
        <v>16</v>
      </c>
      <c r="AL306" s="170" t="s">
        <v>16</v>
      </c>
      <c r="AM306" s="170" t="s">
        <v>16</v>
      </c>
      <c r="AN306" s="170" t="s">
        <v>16</v>
      </c>
      <c r="AO306" s="170" t="s">
        <v>16</v>
      </c>
      <c r="AP306" s="170" t="s">
        <v>16</v>
      </c>
      <c r="AQ306" s="170" t="s">
        <v>16</v>
      </c>
      <c r="AR306" s="170" t="s">
        <v>16</v>
      </c>
      <c r="AS306" s="170" t="s">
        <v>16</v>
      </c>
      <c r="AT306" s="172" t="s">
        <v>16</v>
      </c>
      <c r="AU306" s="170" t="s">
        <v>16</v>
      </c>
      <c r="AV306" s="170" t="s">
        <v>16</v>
      </c>
      <c r="AW306" s="170" t="s">
        <v>16</v>
      </c>
      <c r="AX306" s="170" t="s">
        <v>16</v>
      </c>
      <c r="AY306" s="170" t="s">
        <v>16</v>
      </c>
      <c r="AZ306" s="171" t="s">
        <v>16</v>
      </c>
      <c r="BA306" s="171" t="s">
        <v>16</v>
      </c>
      <c r="BB306" s="170" t="s">
        <v>16</v>
      </c>
      <c r="BC306" s="172" t="s">
        <v>16</v>
      </c>
      <c r="BD306" s="172" t="s">
        <v>16</v>
      </c>
      <c r="BE306" s="171" t="s">
        <v>16</v>
      </c>
      <c r="BF306" s="170" t="s">
        <v>16</v>
      </c>
      <c r="BG306" s="170" t="s">
        <v>16</v>
      </c>
      <c r="BH306" s="170" t="s">
        <v>16</v>
      </c>
      <c r="BI306" s="170" t="s">
        <v>16</v>
      </c>
      <c r="BJ306" s="170"/>
      <c r="BK306" s="170"/>
    </row>
    <row r="307" spans="1:63" x14ac:dyDescent="0.25">
      <c r="A307" s="169">
        <v>303</v>
      </c>
      <c r="B307" s="177">
        <v>395</v>
      </c>
      <c r="C307" s="176" t="s">
        <v>16</v>
      </c>
      <c r="D307" s="176" t="s">
        <v>16</v>
      </c>
      <c r="E307" s="175" t="s">
        <v>484</v>
      </c>
      <c r="F307" s="170" t="s">
        <v>16</v>
      </c>
      <c r="G307" s="170" t="s">
        <v>16</v>
      </c>
      <c r="H307" s="170" t="s">
        <v>16</v>
      </c>
      <c r="I307" s="170" t="s">
        <v>16</v>
      </c>
      <c r="J307" s="170" t="s">
        <v>16</v>
      </c>
      <c r="K307" s="170" t="s">
        <v>16</v>
      </c>
      <c r="L307" s="170" t="s">
        <v>16</v>
      </c>
      <c r="M307" s="170" t="s">
        <v>16</v>
      </c>
      <c r="N307" s="170" t="s">
        <v>16</v>
      </c>
      <c r="O307" s="170" t="s">
        <v>16</v>
      </c>
      <c r="P307" s="170" t="s">
        <v>16</v>
      </c>
      <c r="Q307" s="170" t="s">
        <v>16</v>
      </c>
      <c r="R307" s="170" t="s">
        <v>16</v>
      </c>
      <c r="S307" s="170" t="s">
        <v>16</v>
      </c>
      <c r="T307" s="170" t="s">
        <v>16</v>
      </c>
      <c r="U307" s="170" t="s">
        <v>16</v>
      </c>
      <c r="V307" s="170" t="s">
        <v>16</v>
      </c>
      <c r="W307" s="170" t="s">
        <v>16</v>
      </c>
      <c r="X307" s="170" t="s">
        <v>16</v>
      </c>
      <c r="Y307" s="170" t="s">
        <v>16</v>
      </c>
      <c r="Z307" s="170" t="s">
        <v>16</v>
      </c>
      <c r="AA307" s="170" t="s">
        <v>16</v>
      </c>
      <c r="AB307" s="170" t="s">
        <v>16</v>
      </c>
      <c r="AC307" s="170" t="s">
        <v>16</v>
      </c>
      <c r="AD307" s="170" t="s">
        <v>16</v>
      </c>
      <c r="AE307" s="170" t="s">
        <v>16</v>
      </c>
      <c r="AF307" s="170" t="s">
        <v>16</v>
      </c>
      <c r="AG307" s="170" t="s">
        <v>16</v>
      </c>
      <c r="AH307" s="170" t="s">
        <v>16</v>
      </c>
      <c r="AI307" s="170" t="s">
        <v>16</v>
      </c>
      <c r="AJ307" s="170" t="s">
        <v>16</v>
      </c>
      <c r="AK307" s="170" t="s">
        <v>16</v>
      </c>
      <c r="AL307" s="170" t="s">
        <v>16</v>
      </c>
      <c r="AM307" s="170" t="s">
        <v>16</v>
      </c>
      <c r="AN307" s="170" t="s">
        <v>16</v>
      </c>
      <c r="AO307" s="170" t="s">
        <v>16</v>
      </c>
      <c r="AP307" s="170" t="s">
        <v>16</v>
      </c>
      <c r="AQ307" s="170" t="s">
        <v>16</v>
      </c>
      <c r="AR307" s="170" t="s">
        <v>16</v>
      </c>
      <c r="AS307" s="170" t="s">
        <v>16</v>
      </c>
      <c r="AT307" s="172" t="s">
        <v>16</v>
      </c>
      <c r="AU307" s="170" t="s">
        <v>16</v>
      </c>
      <c r="AV307" s="170" t="s">
        <v>16</v>
      </c>
      <c r="AW307" s="170" t="s">
        <v>16</v>
      </c>
      <c r="AX307" s="170" t="s">
        <v>16</v>
      </c>
      <c r="AY307" s="170" t="s">
        <v>16</v>
      </c>
      <c r="AZ307" s="171" t="s">
        <v>16</v>
      </c>
      <c r="BA307" s="171" t="s">
        <v>16</v>
      </c>
      <c r="BB307" s="170" t="s">
        <v>16</v>
      </c>
      <c r="BC307" s="172" t="s">
        <v>16</v>
      </c>
      <c r="BD307" s="172" t="s">
        <v>16</v>
      </c>
      <c r="BE307" s="171" t="s">
        <v>16</v>
      </c>
      <c r="BF307" s="170" t="s">
        <v>16</v>
      </c>
      <c r="BG307" s="170" t="s">
        <v>16</v>
      </c>
      <c r="BH307" s="170" t="s">
        <v>16</v>
      </c>
      <c r="BI307" s="170" t="s">
        <v>16</v>
      </c>
      <c r="BJ307" s="170"/>
      <c r="BK307" s="170"/>
    </row>
    <row r="308" spans="1:63" x14ac:dyDescent="0.25">
      <c r="A308" s="169">
        <v>303</v>
      </c>
      <c r="B308" s="177">
        <v>396</v>
      </c>
      <c r="C308" s="176" t="s">
        <v>16</v>
      </c>
      <c r="D308" s="176" t="s">
        <v>16</v>
      </c>
      <c r="E308" s="175" t="s">
        <v>485</v>
      </c>
      <c r="F308" s="170" t="s">
        <v>16</v>
      </c>
      <c r="G308" s="170" t="s">
        <v>16</v>
      </c>
      <c r="H308" s="170" t="s">
        <v>16</v>
      </c>
      <c r="I308" s="170" t="s">
        <v>16</v>
      </c>
      <c r="J308" s="170" t="s">
        <v>16</v>
      </c>
      <c r="K308" s="170" t="s">
        <v>16</v>
      </c>
      <c r="L308" s="170" t="s">
        <v>16</v>
      </c>
      <c r="M308" s="170" t="s">
        <v>16</v>
      </c>
      <c r="N308" s="170" t="s">
        <v>16</v>
      </c>
      <c r="O308" s="170" t="s">
        <v>16</v>
      </c>
      <c r="P308" s="170" t="s">
        <v>16</v>
      </c>
      <c r="Q308" s="170" t="s">
        <v>16</v>
      </c>
      <c r="R308" s="170" t="s">
        <v>16</v>
      </c>
      <c r="S308" s="170" t="s">
        <v>16</v>
      </c>
      <c r="T308" s="170" t="s">
        <v>16</v>
      </c>
      <c r="U308" s="170" t="s">
        <v>16</v>
      </c>
      <c r="V308" s="170" t="s">
        <v>16</v>
      </c>
      <c r="W308" s="170" t="s">
        <v>16</v>
      </c>
      <c r="X308" s="170" t="s">
        <v>16</v>
      </c>
      <c r="Y308" s="170" t="s">
        <v>16</v>
      </c>
      <c r="Z308" s="170" t="s">
        <v>16</v>
      </c>
      <c r="AA308" s="170" t="s">
        <v>16</v>
      </c>
      <c r="AB308" s="170" t="s">
        <v>16</v>
      </c>
      <c r="AC308" s="170" t="s">
        <v>16</v>
      </c>
      <c r="AD308" s="170" t="s">
        <v>16</v>
      </c>
      <c r="AE308" s="170" t="s">
        <v>16</v>
      </c>
      <c r="AF308" s="170" t="s">
        <v>16</v>
      </c>
      <c r="AG308" s="170" t="s">
        <v>16</v>
      </c>
      <c r="AH308" s="170" t="s">
        <v>16</v>
      </c>
      <c r="AI308" s="170" t="s">
        <v>16</v>
      </c>
      <c r="AJ308" s="170" t="s">
        <v>16</v>
      </c>
      <c r="AK308" s="170" t="s">
        <v>16</v>
      </c>
      <c r="AL308" s="170" t="s">
        <v>16</v>
      </c>
      <c r="AM308" s="170" t="s">
        <v>16</v>
      </c>
      <c r="AN308" s="170" t="s">
        <v>16</v>
      </c>
      <c r="AO308" s="170" t="s">
        <v>16</v>
      </c>
      <c r="AP308" s="170" t="s">
        <v>16</v>
      </c>
      <c r="AQ308" s="170" t="s">
        <v>16</v>
      </c>
      <c r="AR308" s="170" t="s">
        <v>16</v>
      </c>
      <c r="AS308" s="170" t="s">
        <v>16</v>
      </c>
      <c r="AT308" s="172" t="s">
        <v>16</v>
      </c>
      <c r="AU308" s="170" t="s">
        <v>16</v>
      </c>
      <c r="AV308" s="170" t="s">
        <v>16</v>
      </c>
      <c r="AW308" s="170" t="s">
        <v>16</v>
      </c>
      <c r="AX308" s="170" t="s">
        <v>16</v>
      </c>
      <c r="AY308" s="170" t="s">
        <v>16</v>
      </c>
      <c r="AZ308" s="171" t="s">
        <v>16</v>
      </c>
      <c r="BA308" s="171" t="s">
        <v>16</v>
      </c>
      <c r="BB308" s="170" t="s">
        <v>16</v>
      </c>
      <c r="BC308" s="172" t="s">
        <v>16</v>
      </c>
      <c r="BD308" s="172" t="s">
        <v>16</v>
      </c>
      <c r="BE308" s="171" t="s">
        <v>16</v>
      </c>
      <c r="BF308" s="170" t="s">
        <v>16</v>
      </c>
      <c r="BG308" s="170" t="s">
        <v>16</v>
      </c>
      <c r="BH308" s="170" t="s">
        <v>16</v>
      </c>
      <c r="BI308" s="170" t="s">
        <v>16</v>
      </c>
      <c r="BJ308" s="170">
        <v>162872.87999999989</v>
      </c>
      <c r="BK308" s="170">
        <v>88145.03</v>
      </c>
    </row>
    <row r="309" spans="1:63" x14ac:dyDescent="0.25">
      <c r="A309" s="169">
        <v>303</v>
      </c>
      <c r="B309" s="177">
        <v>575</v>
      </c>
      <c r="C309" s="176" t="s">
        <v>16</v>
      </c>
      <c r="D309" s="176" t="s">
        <v>16</v>
      </c>
      <c r="E309" s="175" t="s">
        <v>486</v>
      </c>
      <c r="F309" s="170" t="s">
        <v>16</v>
      </c>
      <c r="G309" s="170" t="s">
        <v>16</v>
      </c>
      <c r="H309" s="170" t="s">
        <v>16</v>
      </c>
      <c r="I309" s="170" t="s">
        <v>16</v>
      </c>
      <c r="J309" s="170" t="s">
        <v>16</v>
      </c>
      <c r="K309" s="170" t="s">
        <v>16</v>
      </c>
      <c r="L309" s="170" t="s">
        <v>16</v>
      </c>
      <c r="M309" s="170" t="s">
        <v>16</v>
      </c>
      <c r="N309" s="170" t="s">
        <v>16</v>
      </c>
      <c r="O309" s="170" t="s">
        <v>16</v>
      </c>
      <c r="P309" s="170" t="s">
        <v>16</v>
      </c>
      <c r="Q309" s="170" t="s">
        <v>16</v>
      </c>
      <c r="R309" s="170" t="s">
        <v>16</v>
      </c>
      <c r="S309" s="170" t="s">
        <v>16</v>
      </c>
      <c r="T309" s="170" t="s">
        <v>16</v>
      </c>
      <c r="U309" s="170" t="s">
        <v>16</v>
      </c>
      <c r="V309" s="170" t="s">
        <v>16</v>
      </c>
      <c r="W309" s="170" t="s">
        <v>16</v>
      </c>
      <c r="X309" s="170" t="s">
        <v>16</v>
      </c>
      <c r="Y309" s="170" t="s">
        <v>16</v>
      </c>
      <c r="Z309" s="170" t="s">
        <v>16</v>
      </c>
      <c r="AA309" s="170" t="s">
        <v>16</v>
      </c>
      <c r="AB309" s="170" t="s">
        <v>16</v>
      </c>
      <c r="AC309" s="170" t="s">
        <v>16</v>
      </c>
      <c r="AD309" s="170" t="s">
        <v>16</v>
      </c>
      <c r="AE309" s="170" t="s">
        <v>16</v>
      </c>
      <c r="AF309" s="170" t="s">
        <v>16</v>
      </c>
      <c r="AG309" s="170" t="s">
        <v>16</v>
      </c>
      <c r="AH309" s="170" t="s">
        <v>16</v>
      </c>
      <c r="AI309" s="170" t="s">
        <v>16</v>
      </c>
      <c r="AJ309" s="170" t="s">
        <v>16</v>
      </c>
      <c r="AK309" s="170" t="s">
        <v>16</v>
      </c>
      <c r="AL309" s="170" t="s">
        <v>16</v>
      </c>
      <c r="AM309" s="170" t="s">
        <v>16</v>
      </c>
      <c r="AN309" s="170" t="s">
        <v>16</v>
      </c>
      <c r="AO309" s="170" t="s">
        <v>16</v>
      </c>
      <c r="AP309" s="170" t="s">
        <v>16</v>
      </c>
      <c r="AQ309" s="170" t="s">
        <v>16</v>
      </c>
      <c r="AR309" s="170" t="s">
        <v>16</v>
      </c>
      <c r="AS309" s="170" t="s">
        <v>16</v>
      </c>
      <c r="AT309" s="172" t="s">
        <v>16</v>
      </c>
      <c r="AU309" s="170" t="s">
        <v>16</v>
      </c>
      <c r="AV309" s="170" t="s">
        <v>16</v>
      </c>
      <c r="AW309" s="170" t="s">
        <v>16</v>
      </c>
      <c r="AX309" s="170" t="s">
        <v>16</v>
      </c>
      <c r="AY309" s="170" t="s">
        <v>16</v>
      </c>
      <c r="AZ309" s="171" t="s">
        <v>16</v>
      </c>
      <c r="BA309" s="171" t="s">
        <v>16</v>
      </c>
      <c r="BB309" s="170" t="s">
        <v>16</v>
      </c>
      <c r="BC309" s="172" t="s">
        <v>16</v>
      </c>
      <c r="BD309" s="172" t="s">
        <v>16</v>
      </c>
      <c r="BE309" s="171" t="s">
        <v>16</v>
      </c>
      <c r="BF309" s="170" t="s">
        <v>16</v>
      </c>
      <c r="BG309" s="170" t="s">
        <v>16</v>
      </c>
      <c r="BH309" s="170" t="s">
        <v>16</v>
      </c>
      <c r="BI309" s="170" t="s">
        <v>16</v>
      </c>
      <c r="BJ309" s="170"/>
      <c r="BK309" s="170"/>
    </row>
    <row r="310" spans="1:63" x14ac:dyDescent="0.25">
      <c r="A310" s="169">
        <v>303</v>
      </c>
      <c r="B310" s="177">
        <v>576</v>
      </c>
      <c r="C310" s="176" t="s">
        <v>16</v>
      </c>
      <c r="D310" s="176" t="s">
        <v>16</v>
      </c>
      <c r="E310" s="175" t="s">
        <v>487</v>
      </c>
      <c r="F310" s="170" t="s">
        <v>16</v>
      </c>
      <c r="G310" s="170" t="s">
        <v>16</v>
      </c>
      <c r="H310" s="170" t="s">
        <v>16</v>
      </c>
      <c r="I310" s="170" t="s">
        <v>16</v>
      </c>
      <c r="J310" s="170" t="s">
        <v>16</v>
      </c>
      <c r="K310" s="170" t="s">
        <v>16</v>
      </c>
      <c r="L310" s="170" t="s">
        <v>16</v>
      </c>
      <c r="M310" s="170" t="s">
        <v>16</v>
      </c>
      <c r="N310" s="170" t="s">
        <v>16</v>
      </c>
      <c r="O310" s="170" t="s">
        <v>16</v>
      </c>
      <c r="P310" s="170" t="s">
        <v>16</v>
      </c>
      <c r="Q310" s="170" t="s">
        <v>16</v>
      </c>
      <c r="R310" s="170" t="s">
        <v>16</v>
      </c>
      <c r="S310" s="170" t="s">
        <v>16</v>
      </c>
      <c r="T310" s="170" t="s">
        <v>16</v>
      </c>
      <c r="U310" s="170" t="s">
        <v>16</v>
      </c>
      <c r="V310" s="170" t="s">
        <v>16</v>
      </c>
      <c r="W310" s="170" t="s">
        <v>16</v>
      </c>
      <c r="X310" s="170" t="s">
        <v>16</v>
      </c>
      <c r="Y310" s="170" t="s">
        <v>16</v>
      </c>
      <c r="Z310" s="170" t="s">
        <v>16</v>
      </c>
      <c r="AA310" s="170" t="s">
        <v>16</v>
      </c>
      <c r="AB310" s="170" t="s">
        <v>16</v>
      </c>
      <c r="AC310" s="170" t="s">
        <v>16</v>
      </c>
      <c r="AD310" s="170" t="s">
        <v>16</v>
      </c>
      <c r="AE310" s="170" t="s">
        <v>16</v>
      </c>
      <c r="AF310" s="170" t="s">
        <v>16</v>
      </c>
      <c r="AG310" s="170" t="s">
        <v>16</v>
      </c>
      <c r="AH310" s="170" t="s">
        <v>16</v>
      </c>
      <c r="AI310" s="170" t="s">
        <v>16</v>
      </c>
      <c r="AJ310" s="170" t="s">
        <v>16</v>
      </c>
      <c r="AK310" s="170" t="s">
        <v>16</v>
      </c>
      <c r="AL310" s="170" t="s">
        <v>16</v>
      </c>
      <c r="AM310" s="170" t="s">
        <v>16</v>
      </c>
      <c r="AN310" s="170" t="s">
        <v>16</v>
      </c>
      <c r="AO310" s="170" t="s">
        <v>16</v>
      </c>
      <c r="AP310" s="170" t="s">
        <v>16</v>
      </c>
      <c r="AQ310" s="170" t="s">
        <v>16</v>
      </c>
      <c r="AR310" s="170" t="s">
        <v>16</v>
      </c>
      <c r="AS310" s="170" t="s">
        <v>16</v>
      </c>
      <c r="AT310" s="172" t="s">
        <v>16</v>
      </c>
      <c r="AU310" s="170" t="s">
        <v>16</v>
      </c>
      <c r="AV310" s="170" t="s">
        <v>16</v>
      </c>
      <c r="AW310" s="170" t="s">
        <v>16</v>
      </c>
      <c r="AX310" s="170" t="s">
        <v>16</v>
      </c>
      <c r="AY310" s="170" t="s">
        <v>16</v>
      </c>
      <c r="AZ310" s="171" t="s">
        <v>16</v>
      </c>
      <c r="BA310" s="171" t="s">
        <v>16</v>
      </c>
      <c r="BB310" s="170" t="s">
        <v>16</v>
      </c>
      <c r="BC310" s="172" t="s">
        <v>16</v>
      </c>
      <c r="BD310" s="172" t="s">
        <v>16</v>
      </c>
      <c r="BE310" s="171" t="s">
        <v>16</v>
      </c>
      <c r="BF310" s="170" t="s">
        <v>16</v>
      </c>
      <c r="BG310" s="170" t="s">
        <v>16</v>
      </c>
      <c r="BH310" s="170" t="s">
        <v>16</v>
      </c>
      <c r="BI310" s="170" t="s">
        <v>16</v>
      </c>
      <c r="BJ310" s="170">
        <v>232214.64999999898</v>
      </c>
      <c r="BK310" s="170">
        <v>33223.040000000001</v>
      </c>
    </row>
    <row r="311" spans="1:63" x14ac:dyDescent="0.25">
      <c r="A311" s="169">
        <v>303</v>
      </c>
      <c r="B311" s="177">
        <v>579</v>
      </c>
      <c r="C311" s="176" t="s">
        <v>16</v>
      </c>
      <c r="D311" s="176" t="s">
        <v>16</v>
      </c>
      <c r="E311" s="175" t="s">
        <v>488</v>
      </c>
      <c r="F311" s="170" t="s">
        <v>16</v>
      </c>
      <c r="G311" s="170" t="s">
        <v>16</v>
      </c>
      <c r="H311" s="170" t="s">
        <v>16</v>
      </c>
      <c r="I311" s="170" t="s">
        <v>16</v>
      </c>
      <c r="J311" s="170" t="s">
        <v>16</v>
      </c>
      <c r="K311" s="170" t="s">
        <v>16</v>
      </c>
      <c r="L311" s="170" t="s">
        <v>16</v>
      </c>
      <c r="M311" s="170" t="s">
        <v>16</v>
      </c>
      <c r="N311" s="170" t="s">
        <v>16</v>
      </c>
      <c r="O311" s="170" t="s">
        <v>16</v>
      </c>
      <c r="P311" s="170" t="s">
        <v>16</v>
      </c>
      <c r="Q311" s="170" t="s">
        <v>16</v>
      </c>
      <c r="R311" s="170" t="s">
        <v>16</v>
      </c>
      <c r="S311" s="170" t="s">
        <v>16</v>
      </c>
      <c r="T311" s="170" t="s">
        <v>16</v>
      </c>
      <c r="U311" s="170" t="s">
        <v>16</v>
      </c>
      <c r="V311" s="170" t="s">
        <v>16</v>
      </c>
      <c r="W311" s="170" t="s">
        <v>16</v>
      </c>
      <c r="X311" s="170" t="s">
        <v>16</v>
      </c>
      <c r="Y311" s="170" t="s">
        <v>16</v>
      </c>
      <c r="Z311" s="170" t="s">
        <v>16</v>
      </c>
      <c r="AA311" s="170" t="s">
        <v>16</v>
      </c>
      <c r="AB311" s="170" t="s">
        <v>16</v>
      </c>
      <c r="AC311" s="170" t="s">
        <v>16</v>
      </c>
      <c r="AD311" s="170" t="s">
        <v>16</v>
      </c>
      <c r="AE311" s="170" t="s">
        <v>16</v>
      </c>
      <c r="AF311" s="170" t="s">
        <v>16</v>
      </c>
      <c r="AG311" s="170" t="s">
        <v>16</v>
      </c>
      <c r="AH311" s="170" t="s">
        <v>16</v>
      </c>
      <c r="AI311" s="170" t="s">
        <v>16</v>
      </c>
      <c r="AJ311" s="170" t="s">
        <v>16</v>
      </c>
      <c r="AK311" s="170" t="s">
        <v>16</v>
      </c>
      <c r="AL311" s="170" t="s">
        <v>16</v>
      </c>
      <c r="AM311" s="170" t="s">
        <v>16</v>
      </c>
      <c r="AN311" s="170" t="s">
        <v>16</v>
      </c>
      <c r="AO311" s="170" t="s">
        <v>16</v>
      </c>
      <c r="AP311" s="170" t="s">
        <v>16</v>
      </c>
      <c r="AQ311" s="170" t="s">
        <v>16</v>
      </c>
      <c r="AR311" s="170" t="s">
        <v>16</v>
      </c>
      <c r="AS311" s="170" t="s">
        <v>16</v>
      </c>
      <c r="AT311" s="172" t="s">
        <v>16</v>
      </c>
      <c r="AU311" s="170" t="s">
        <v>16</v>
      </c>
      <c r="AV311" s="170" t="s">
        <v>16</v>
      </c>
      <c r="AW311" s="170" t="s">
        <v>16</v>
      </c>
      <c r="AX311" s="170" t="s">
        <v>16</v>
      </c>
      <c r="AY311" s="170" t="s">
        <v>16</v>
      </c>
      <c r="AZ311" s="171" t="s">
        <v>16</v>
      </c>
      <c r="BA311" s="171" t="s">
        <v>16</v>
      </c>
      <c r="BB311" s="170" t="s">
        <v>16</v>
      </c>
      <c r="BC311" s="172" t="s">
        <v>16</v>
      </c>
      <c r="BD311" s="172" t="s">
        <v>16</v>
      </c>
      <c r="BE311" s="171" t="s">
        <v>16</v>
      </c>
      <c r="BF311" s="170" t="s">
        <v>16</v>
      </c>
      <c r="BG311" s="170" t="s">
        <v>16</v>
      </c>
      <c r="BH311" s="170" t="s">
        <v>16</v>
      </c>
      <c r="BI311" s="170" t="s">
        <v>16</v>
      </c>
      <c r="BJ311" s="170">
        <v>96644.990000000107</v>
      </c>
      <c r="BK311" s="170">
        <v>16904.879999999997</v>
      </c>
    </row>
    <row r="312" spans="1:63" x14ac:dyDescent="0.25">
      <c r="A312" s="169">
        <v>303</v>
      </c>
      <c r="B312" s="177">
        <v>176</v>
      </c>
      <c r="C312" s="176" t="s">
        <v>16</v>
      </c>
      <c r="D312" s="176" t="s">
        <v>16</v>
      </c>
      <c r="E312" s="175" t="s">
        <v>489</v>
      </c>
      <c r="F312" s="170" t="s">
        <v>16</v>
      </c>
      <c r="G312" s="170" t="s">
        <v>16</v>
      </c>
      <c r="H312" s="170" t="s">
        <v>16</v>
      </c>
      <c r="I312" s="170" t="s">
        <v>16</v>
      </c>
      <c r="J312" s="170" t="s">
        <v>16</v>
      </c>
      <c r="K312" s="170" t="s">
        <v>16</v>
      </c>
      <c r="L312" s="170" t="s">
        <v>16</v>
      </c>
      <c r="M312" s="170" t="s">
        <v>16</v>
      </c>
      <c r="N312" s="170" t="s">
        <v>16</v>
      </c>
      <c r="O312" s="170" t="s">
        <v>16</v>
      </c>
      <c r="P312" s="170" t="s">
        <v>16</v>
      </c>
      <c r="Q312" s="170" t="s">
        <v>16</v>
      </c>
      <c r="R312" s="170" t="s">
        <v>16</v>
      </c>
      <c r="S312" s="170" t="s">
        <v>16</v>
      </c>
      <c r="T312" s="170" t="s">
        <v>16</v>
      </c>
      <c r="U312" s="170" t="s">
        <v>16</v>
      </c>
      <c r="V312" s="170" t="s">
        <v>16</v>
      </c>
      <c r="W312" s="170" t="s">
        <v>16</v>
      </c>
      <c r="X312" s="170" t="s">
        <v>16</v>
      </c>
      <c r="Y312" s="170" t="s">
        <v>16</v>
      </c>
      <c r="Z312" s="170" t="s">
        <v>16</v>
      </c>
      <c r="AA312" s="170" t="s">
        <v>16</v>
      </c>
      <c r="AB312" s="170" t="s">
        <v>16</v>
      </c>
      <c r="AC312" s="170" t="s">
        <v>16</v>
      </c>
      <c r="AD312" s="170" t="s">
        <v>16</v>
      </c>
      <c r="AE312" s="170" t="s">
        <v>16</v>
      </c>
      <c r="AF312" s="170" t="s">
        <v>16</v>
      </c>
      <c r="AG312" s="170" t="s">
        <v>16</v>
      </c>
      <c r="AH312" s="170" t="s">
        <v>16</v>
      </c>
      <c r="AI312" s="170" t="s">
        <v>16</v>
      </c>
      <c r="AJ312" s="170" t="s">
        <v>16</v>
      </c>
      <c r="AK312" s="170" t="s">
        <v>16</v>
      </c>
      <c r="AL312" s="170" t="s">
        <v>16</v>
      </c>
      <c r="AM312" s="170" t="s">
        <v>16</v>
      </c>
      <c r="AN312" s="170" t="s">
        <v>16</v>
      </c>
      <c r="AO312" s="170" t="s">
        <v>16</v>
      </c>
      <c r="AP312" s="170" t="s">
        <v>16</v>
      </c>
      <c r="AQ312" s="170" t="s">
        <v>16</v>
      </c>
      <c r="AR312" s="170" t="s">
        <v>16</v>
      </c>
      <c r="AS312" s="170" t="s">
        <v>16</v>
      </c>
      <c r="AT312" s="172" t="s">
        <v>16</v>
      </c>
      <c r="AU312" s="170" t="s">
        <v>16</v>
      </c>
      <c r="AV312" s="170" t="s">
        <v>16</v>
      </c>
      <c r="AW312" s="170" t="s">
        <v>16</v>
      </c>
      <c r="AX312" s="170" t="s">
        <v>16</v>
      </c>
      <c r="AY312" s="170" t="s">
        <v>16</v>
      </c>
      <c r="AZ312" s="171" t="s">
        <v>16</v>
      </c>
      <c r="BA312" s="171" t="s">
        <v>16</v>
      </c>
      <c r="BB312" s="170" t="s">
        <v>16</v>
      </c>
      <c r="BC312" s="172" t="s">
        <v>16</v>
      </c>
      <c r="BD312" s="172" t="s">
        <v>16</v>
      </c>
      <c r="BE312" s="171" t="s">
        <v>16</v>
      </c>
      <c r="BF312" s="170" t="s">
        <v>16</v>
      </c>
      <c r="BG312" s="170" t="s">
        <v>16</v>
      </c>
      <c r="BH312" s="170" t="s">
        <v>16</v>
      </c>
      <c r="BI312" s="170" t="s">
        <v>16</v>
      </c>
      <c r="BJ312" s="170">
        <v>118828.58000000002</v>
      </c>
      <c r="BK312" s="170">
        <v>14870.69</v>
      </c>
    </row>
    <row r="313" spans="1:63" x14ac:dyDescent="0.25">
      <c r="A313" s="169">
        <v>303</v>
      </c>
      <c r="B313" s="177">
        <v>187</v>
      </c>
      <c r="C313" s="176" t="s">
        <v>16</v>
      </c>
      <c r="D313" s="176" t="s">
        <v>16</v>
      </c>
      <c r="E313" s="175" t="s">
        <v>519</v>
      </c>
      <c r="F313" s="170" t="s">
        <v>16</v>
      </c>
      <c r="G313" s="170" t="s">
        <v>16</v>
      </c>
      <c r="H313" s="170" t="s">
        <v>16</v>
      </c>
      <c r="I313" s="170" t="s">
        <v>16</v>
      </c>
      <c r="J313" s="170" t="s">
        <v>16</v>
      </c>
      <c r="K313" s="170" t="s">
        <v>16</v>
      </c>
      <c r="L313" s="170" t="s">
        <v>16</v>
      </c>
      <c r="M313" s="170" t="s">
        <v>16</v>
      </c>
      <c r="N313" s="170" t="s">
        <v>16</v>
      </c>
      <c r="O313" s="170" t="s">
        <v>16</v>
      </c>
      <c r="P313" s="170" t="s">
        <v>16</v>
      </c>
      <c r="Q313" s="170" t="s">
        <v>16</v>
      </c>
      <c r="R313" s="170" t="s">
        <v>16</v>
      </c>
      <c r="S313" s="170" t="s">
        <v>16</v>
      </c>
      <c r="T313" s="170" t="s">
        <v>16</v>
      </c>
      <c r="U313" s="170" t="s">
        <v>16</v>
      </c>
      <c r="V313" s="170" t="s">
        <v>16</v>
      </c>
      <c r="W313" s="170" t="s">
        <v>16</v>
      </c>
      <c r="X313" s="170" t="s">
        <v>16</v>
      </c>
      <c r="Y313" s="170" t="s">
        <v>16</v>
      </c>
      <c r="Z313" s="170" t="s">
        <v>16</v>
      </c>
      <c r="AA313" s="170" t="s">
        <v>16</v>
      </c>
      <c r="AB313" s="170" t="s">
        <v>16</v>
      </c>
      <c r="AC313" s="170" t="s">
        <v>16</v>
      </c>
      <c r="AD313" s="170" t="s">
        <v>16</v>
      </c>
      <c r="AE313" s="170" t="s">
        <v>16</v>
      </c>
      <c r="AF313" s="170" t="s">
        <v>16</v>
      </c>
      <c r="AG313" s="170" t="s">
        <v>16</v>
      </c>
      <c r="AH313" s="170" t="s">
        <v>16</v>
      </c>
      <c r="AI313" s="170" t="s">
        <v>16</v>
      </c>
      <c r="AJ313" s="170" t="s">
        <v>16</v>
      </c>
      <c r="AK313" s="170" t="s">
        <v>16</v>
      </c>
      <c r="AL313" s="170" t="s">
        <v>16</v>
      </c>
      <c r="AM313" s="170" t="s">
        <v>16</v>
      </c>
      <c r="AN313" s="170" t="s">
        <v>16</v>
      </c>
      <c r="AO313" s="170" t="s">
        <v>16</v>
      </c>
      <c r="AP313" s="170" t="s">
        <v>16</v>
      </c>
      <c r="AQ313" s="170" t="s">
        <v>16</v>
      </c>
      <c r="AR313" s="170" t="s">
        <v>16</v>
      </c>
      <c r="AS313" s="170" t="s">
        <v>16</v>
      </c>
      <c r="AT313" s="172" t="s">
        <v>16</v>
      </c>
      <c r="AU313" s="170" t="s">
        <v>16</v>
      </c>
      <c r="AV313" s="170" t="s">
        <v>16</v>
      </c>
      <c r="AW313" s="170" t="s">
        <v>16</v>
      </c>
      <c r="AX313" s="170" t="s">
        <v>16</v>
      </c>
      <c r="AY313" s="170" t="s">
        <v>16</v>
      </c>
      <c r="AZ313" s="171" t="s">
        <v>16</v>
      </c>
      <c r="BA313" s="171" t="s">
        <v>16</v>
      </c>
      <c r="BB313" s="170" t="s">
        <v>16</v>
      </c>
      <c r="BC313" s="172" t="s">
        <v>16</v>
      </c>
      <c r="BD313" s="172" t="s">
        <v>16</v>
      </c>
      <c r="BE313" s="171" t="s">
        <v>16</v>
      </c>
      <c r="BF313" s="170" t="s">
        <v>16</v>
      </c>
      <c r="BG313" s="170" t="s">
        <v>16</v>
      </c>
      <c r="BH313" s="170" t="s">
        <v>16</v>
      </c>
      <c r="BI313" s="170" t="s">
        <v>16</v>
      </c>
      <c r="BJ313" s="170">
        <v>140366.70000000019</v>
      </c>
      <c r="BK313" s="170">
        <v>9698.75</v>
      </c>
    </row>
    <row r="314" spans="1:63" x14ac:dyDescent="0.25">
      <c r="A314" s="169">
        <v>303</v>
      </c>
      <c r="B314" s="177">
        <v>189</v>
      </c>
      <c r="C314" s="176" t="s">
        <v>16</v>
      </c>
      <c r="D314" s="176" t="s">
        <v>16</v>
      </c>
      <c r="E314" s="175" t="s">
        <v>491</v>
      </c>
      <c r="F314" s="170" t="s">
        <v>16</v>
      </c>
      <c r="G314" s="170" t="s">
        <v>16</v>
      </c>
      <c r="H314" s="170" t="s">
        <v>16</v>
      </c>
      <c r="I314" s="170" t="s">
        <v>16</v>
      </c>
      <c r="J314" s="170" t="s">
        <v>16</v>
      </c>
      <c r="K314" s="170" t="s">
        <v>16</v>
      </c>
      <c r="L314" s="170" t="s">
        <v>16</v>
      </c>
      <c r="M314" s="170" t="s">
        <v>16</v>
      </c>
      <c r="N314" s="170" t="s">
        <v>16</v>
      </c>
      <c r="O314" s="170" t="s">
        <v>16</v>
      </c>
      <c r="P314" s="170" t="s">
        <v>16</v>
      </c>
      <c r="Q314" s="170" t="s">
        <v>16</v>
      </c>
      <c r="R314" s="170" t="s">
        <v>16</v>
      </c>
      <c r="S314" s="170" t="s">
        <v>16</v>
      </c>
      <c r="T314" s="170" t="s">
        <v>16</v>
      </c>
      <c r="U314" s="170" t="s">
        <v>16</v>
      </c>
      <c r="V314" s="170" t="s">
        <v>16</v>
      </c>
      <c r="W314" s="170" t="s">
        <v>16</v>
      </c>
      <c r="X314" s="170" t="s">
        <v>16</v>
      </c>
      <c r="Y314" s="170" t="s">
        <v>16</v>
      </c>
      <c r="Z314" s="170" t="s">
        <v>16</v>
      </c>
      <c r="AA314" s="170" t="s">
        <v>16</v>
      </c>
      <c r="AB314" s="170" t="s">
        <v>16</v>
      </c>
      <c r="AC314" s="170" t="s">
        <v>16</v>
      </c>
      <c r="AD314" s="170" t="s">
        <v>16</v>
      </c>
      <c r="AE314" s="170" t="s">
        <v>16</v>
      </c>
      <c r="AF314" s="170" t="s">
        <v>16</v>
      </c>
      <c r="AG314" s="170" t="s">
        <v>16</v>
      </c>
      <c r="AH314" s="170" t="s">
        <v>16</v>
      </c>
      <c r="AI314" s="170" t="s">
        <v>16</v>
      </c>
      <c r="AJ314" s="170" t="s">
        <v>16</v>
      </c>
      <c r="AK314" s="170" t="s">
        <v>16</v>
      </c>
      <c r="AL314" s="170" t="s">
        <v>16</v>
      </c>
      <c r="AM314" s="170" t="s">
        <v>16</v>
      </c>
      <c r="AN314" s="170" t="s">
        <v>16</v>
      </c>
      <c r="AO314" s="170" t="s">
        <v>16</v>
      </c>
      <c r="AP314" s="170" t="s">
        <v>16</v>
      </c>
      <c r="AQ314" s="170" t="s">
        <v>16</v>
      </c>
      <c r="AR314" s="170" t="s">
        <v>16</v>
      </c>
      <c r="AS314" s="170" t="s">
        <v>16</v>
      </c>
      <c r="AT314" s="172" t="s">
        <v>16</v>
      </c>
      <c r="AU314" s="170" t="s">
        <v>16</v>
      </c>
      <c r="AV314" s="170" t="s">
        <v>16</v>
      </c>
      <c r="AW314" s="170" t="s">
        <v>16</v>
      </c>
      <c r="AX314" s="170" t="s">
        <v>16</v>
      </c>
      <c r="AY314" s="170" t="s">
        <v>16</v>
      </c>
      <c r="AZ314" s="171" t="s">
        <v>16</v>
      </c>
      <c r="BA314" s="171" t="s">
        <v>16</v>
      </c>
      <c r="BB314" s="170" t="s">
        <v>16</v>
      </c>
      <c r="BC314" s="172" t="s">
        <v>16</v>
      </c>
      <c r="BD314" s="172" t="s">
        <v>16</v>
      </c>
      <c r="BE314" s="171" t="s">
        <v>16</v>
      </c>
      <c r="BF314" s="170" t="s">
        <v>16</v>
      </c>
      <c r="BG314" s="170" t="s">
        <v>16</v>
      </c>
      <c r="BH314" s="170" t="s">
        <v>16</v>
      </c>
      <c r="BI314" s="170" t="s">
        <v>16</v>
      </c>
      <c r="BJ314" s="170">
        <v>105598.91</v>
      </c>
      <c r="BK314" s="170">
        <v>8520.5499999999993</v>
      </c>
    </row>
    <row r="315" spans="1:63" x14ac:dyDescent="0.25">
      <c r="A315" s="169">
        <v>303</v>
      </c>
      <c r="B315" s="177">
        <v>190</v>
      </c>
      <c r="C315" s="176" t="s">
        <v>16</v>
      </c>
      <c r="D315" s="176" t="s">
        <v>16</v>
      </c>
      <c r="E315" s="175" t="s">
        <v>492</v>
      </c>
      <c r="F315" s="170" t="s">
        <v>16</v>
      </c>
      <c r="G315" s="170" t="s">
        <v>16</v>
      </c>
      <c r="H315" s="170" t="s">
        <v>16</v>
      </c>
      <c r="I315" s="170" t="s">
        <v>16</v>
      </c>
      <c r="J315" s="170" t="s">
        <v>16</v>
      </c>
      <c r="K315" s="170" t="s">
        <v>16</v>
      </c>
      <c r="L315" s="170" t="s">
        <v>16</v>
      </c>
      <c r="M315" s="170" t="s">
        <v>16</v>
      </c>
      <c r="N315" s="170" t="s">
        <v>16</v>
      </c>
      <c r="O315" s="170" t="s">
        <v>16</v>
      </c>
      <c r="P315" s="170" t="s">
        <v>16</v>
      </c>
      <c r="Q315" s="170" t="s">
        <v>16</v>
      </c>
      <c r="R315" s="170" t="s">
        <v>16</v>
      </c>
      <c r="S315" s="170" t="s">
        <v>16</v>
      </c>
      <c r="T315" s="170" t="s">
        <v>16</v>
      </c>
      <c r="U315" s="170" t="s">
        <v>16</v>
      </c>
      <c r="V315" s="170" t="s">
        <v>16</v>
      </c>
      <c r="W315" s="170" t="s">
        <v>16</v>
      </c>
      <c r="X315" s="170" t="s">
        <v>16</v>
      </c>
      <c r="Y315" s="170" t="s">
        <v>16</v>
      </c>
      <c r="Z315" s="170" t="s">
        <v>16</v>
      </c>
      <c r="AA315" s="170" t="s">
        <v>16</v>
      </c>
      <c r="AB315" s="170" t="s">
        <v>16</v>
      </c>
      <c r="AC315" s="170" t="s">
        <v>16</v>
      </c>
      <c r="AD315" s="170" t="s">
        <v>16</v>
      </c>
      <c r="AE315" s="170" t="s">
        <v>16</v>
      </c>
      <c r="AF315" s="170" t="s">
        <v>16</v>
      </c>
      <c r="AG315" s="170" t="s">
        <v>16</v>
      </c>
      <c r="AH315" s="170" t="s">
        <v>16</v>
      </c>
      <c r="AI315" s="170" t="s">
        <v>16</v>
      </c>
      <c r="AJ315" s="170" t="s">
        <v>16</v>
      </c>
      <c r="AK315" s="170" t="s">
        <v>16</v>
      </c>
      <c r="AL315" s="170" t="s">
        <v>16</v>
      </c>
      <c r="AM315" s="170" t="s">
        <v>16</v>
      </c>
      <c r="AN315" s="170" t="s">
        <v>16</v>
      </c>
      <c r="AO315" s="170" t="s">
        <v>16</v>
      </c>
      <c r="AP315" s="170" t="s">
        <v>16</v>
      </c>
      <c r="AQ315" s="170" t="s">
        <v>16</v>
      </c>
      <c r="AR315" s="170" t="s">
        <v>16</v>
      </c>
      <c r="AS315" s="170" t="s">
        <v>16</v>
      </c>
      <c r="AT315" s="172" t="s">
        <v>16</v>
      </c>
      <c r="AU315" s="170" t="s">
        <v>16</v>
      </c>
      <c r="AV315" s="170" t="s">
        <v>16</v>
      </c>
      <c r="AW315" s="170" t="s">
        <v>16</v>
      </c>
      <c r="AX315" s="170" t="s">
        <v>16</v>
      </c>
      <c r="AY315" s="170" t="s">
        <v>16</v>
      </c>
      <c r="AZ315" s="171" t="s">
        <v>16</v>
      </c>
      <c r="BA315" s="171" t="s">
        <v>16</v>
      </c>
      <c r="BB315" s="170" t="s">
        <v>16</v>
      </c>
      <c r="BC315" s="172" t="s">
        <v>16</v>
      </c>
      <c r="BD315" s="172" t="s">
        <v>16</v>
      </c>
      <c r="BE315" s="171" t="s">
        <v>16</v>
      </c>
      <c r="BF315" s="170" t="s">
        <v>16</v>
      </c>
      <c r="BG315" s="170" t="s">
        <v>16</v>
      </c>
      <c r="BH315" s="170" t="s">
        <v>16</v>
      </c>
      <c r="BI315" s="170" t="s">
        <v>16</v>
      </c>
      <c r="BJ315" s="170">
        <v>106131.11999999994</v>
      </c>
      <c r="BK315" s="170">
        <v>11318.7</v>
      </c>
    </row>
    <row r="316" spans="1:63" x14ac:dyDescent="0.25">
      <c r="A316" s="169">
        <v>303</v>
      </c>
      <c r="B316" s="177">
        <v>351</v>
      </c>
      <c r="C316" s="176" t="s">
        <v>16</v>
      </c>
      <c r="D316" s="176" t="s">
        <v>16</v>
      </c>
      <c r="E316" s="175" t="s">
        <v>493</v>
      </c>
      <c r="F316" s="170" t="s">
        <v>16</v>
      </c>
      <c r="G316" s="170" t="s">
        <v>16</v>
      </c>
      <c r="H316" s="170" t="s">
        <v>16</v>
      </c>
      <c r="I316" s="170" t="s">
        <v>16</v>
      </c>
      <c r="J316" s="170" t="s">
        <v>16</v>
      </c>
      <c r="K316" s="170" t="s">
        <v>16</v>
      </c>
      <c r="L316" s="170" t="s">
        <v>16</v>
      </c>
      <c r="M316" s="170" t="s">
        <v>16</v>
      </c>
      <c r="N316" s="170" t="s">
        <v>16</v>
      </c>
      <c r="O316" s="170" t="s">
        <v>16</v>
      </c>
      <c r="P316" s="170" t="s">
        <v>16</v>
      </c>
      <c r="Q316" s="170" t="s">
        <v>16</v>
      </c>
      <c r="R316" s="170" t="s">
        <v>16</v>
      </c>
      <c r="S316" s="170" t="s">
        <v>16</v>
      </c>
      <c r="T316" s="170" t="s">
        <v>16</v>
      </c>
      <c r="U316" s="170" t="s">
        <v>16</v>
      </c>
      <c r="V316" s="170" t="s">
        <v>16</v>
      </c>
      <c r="W316" s="170" t="s">
        <v>16</v>
      </c>
      <c r="X316" s="170" t="s">
        <v>16</v>
      </c>
      <c r="Y316" s="170" t="s">
        <v>16</v>
      </c>
      <c r="Z316" s="170" t="s">
        <v>16</v>
      </c>
      <c r="AA316" s="170" t="s">
        <v>16</v>
      </c>
      <c r="AB316" s="170" t="s">
        <v>16</v>
      </c>
      <c r="AC316" s="170" t="s">
        <v>16</v>
      </c>
      <c r="AD316" s="170" t="s">
        <v>16</v>
      </c>
      <c r="AE316" s="170" t="s">
        <v>16</v>
      </c>
      <c r="AF316" s="170" t="s">
        <v>16</v>
      </c>
      <c r="AG316" s="170" t="s">
        <v>16</v>
      </c>
      <c r="AH316" s="170" t="s">
        <v>16</v>
      </c>
      <c r="AI316" s="170" t="s">
        <v>16</v>
      </c>
      <c r="AJ316" s="170" t="s">
        <v>16</v>
      </c>
      <c r="AK316" s="170" t="s">
        <v>16</v>
      </c>
      <c r="AL316" s="170" t="s">
        <v>16</v>
      </c>
      <c r="AM316" s="170" t="s">
        <v>16</v>
      </c>
      <c r="AN316" s="170" t="s">
        <v>16</v>
      </c>
      <c r="AO316" s="170" t="s">
        <v>16</v>
      </c>
      <c r="AP316" s="170" t="s">
        <v>16</v>
      </c>
      <c r="AQ316" s="170" t="s">
        <v>16</v>
      </c>
      <c r="AR316" s="170" t="s">
        <v>16</v>
      </c>
      <c r="AS316" s="170" t="s">
        <v>16</v>
      </c>
      <c r="AT316" s="172" t="s">
        <v>16</v>
      </c>
      <c r="AU316" s="170" t="s">
        <v>16</v>
      </c>
      <c r="AV316" s="170" t="s">
        <v>16</v>
      </c>
      <c r="AW316" s="170" t="s">
        <v>16</v>
      </c>
      <c r="AX316" s="170" t="s">
        <v>16</v>
      </c>
      <c r="AY316" s="170" t="s">
        <v>16</v>
      </c>
      <c r="AZ316" s="171" t="s">
        <v>16</v>
      </c>
      <c r="BA316" s="171" t="s">
        <v>16</v>
      </c>
      <c r="BB316" s="170" t="s">
        <v>16</v>
      </c>
      <c r="BC316" s="172" t="s">
        <v>16</v>
      </c>
      <c r="BD316" s="172" t="s">
        <v>16</v>
      </c>
      <c r="BE316" s="171" t="s">
        <v>16</v>
      </c>
      <c r="BF316" s="170" t="s">
        <v>16</v>
      </c>
      <c r="BG316" s="170" t="s">
        <v>16</v>
      </c>
      <c r="BH316" s="170" t="s">
        <v>16</v>
      </c>
      <c r="BI316" s="170" t="s">
        <v>16</v>
      </c>
      <c r="BJ316" s="170">
        <v>163537.60000000009</v>
      </c>
      <c r="BK316" s="170">
        <v>21521.5</v>
      </c>
    </row>
    <row r="317" spans="1:63" x14ac:dyDescent="0.25">
      <c r="A317" s="169">
        <v>303</v>
      </c>
      <c r="B317" s="177">
        <v>352</v>
      </c>
      <c r="C317" s="176" t="s">
        <v>16</v>
      </c>
      <c r="D317" s="176" t="s">
        <v>16</v>
      </c>
      <c r="E317" s="175" t="s">
        <v>494</v>
      </c>
      <c r="F317" s="170" t="s">
        <v>16</v>
      </c>
      <c r="G317" s="170" t="s">
        <v>16</v>
      </c>
      <c r="H317" s="170" t="s">
        <v>16</v>
      </c>
      <c r="I317" s="170" t="s">
        <v>16</v>
      </c>
      <c r="J317" s="170" t="s">
        <v>16</v>
      </c>
      <c r="K317" s="170" t="s">
        <v>16</v>
      </c>
      <c r="L317" s="170" t="s">
        <v>16</v>
      </c>
      <c r="M317" s="170" t="s">
        <v>16</v>
      </c>
      <c r="N317" s="170" t="s">
        <v>16</v>
      </c>
      <c r="O317" s="170" t="s">
        <v>16</v>
      </c>
      <c r="P317" s="170" t="s">
        <v>16</v>
      </c>
      <c r="Q317" s="170" t="s">
        <v>16</v>
      </c>
      <c r="R317" s="170" t="s">
        <v>16</v>
      </c>
      <c r="S317" s="170" t="s">
        <v>16</v>
      </c>
      <c r="T317" s="170" t="s">
        <v>16</v>
      </c>
      <c r="U317" s="170" t="s">
        <v>16</v>
      </c>
      <c r="V317" s="170" t="s">
        <v>16</v>
      </c>
      <c r="W317" s="170" t="s">
        <v>16</v>
      </c>
      <c r="X317" s="170" t="s">
        <v>16</v>
      </c>
      <c r="Y317" s="170" t="s">
        <v>16</v>
      </c>
      <c r="Z317" s="170" t="s">
        <v>16</v>
      </c>
      <c r="AA317" s="170" t="s">
        <v>16</v>
      </c>
      <c r="AB317" s="170" t="s">
        <v>16</v>
      </c>
      <c r="AC317" s="170" t="s">
        <v>16</v>
      </c>
      <c r="AD317" s="170" t="s">
        <v>16</v>
      </c>
      <c r="AE317" s="170" t="s">
        <v>16</v>
      </c>
      <c r="AF317" s="170" t="s">
        <v>16</v>
      </c>
      <c r="AG317" s="170" t="s">
        <v>16</v>
      </c>
      <c r="AH317" s="170" t="s">
        <v>16</v>
      </c>
      <c r="AI317" s="170" t="s">
        <v>16</v>
      </c>
      <c r="AJ317" s="170" t="s">
        <v>16</v>
      </c>
      <c r="AK317" s="170" t="s">
        <v>16</v>
      </c>
      <c r="AL317" s="170" t="s">
        <v>16</v>
      </c>
      <c r="AM317" s="170" t="s">
        <v>16</v>
      </c>
      <c r="AN317" s="170" t="s">
        <v>16</v>
      </c>
      <c r="AO317" s="170" t="s">
        <v>16</v>
      </c>
      <c r="AP317" s="170" t="s">
        <v>16</v>
      </c>
      <c r="AQ317" s="170" t="s">
        <v>16</v>
      </c>
      <c r="AR317" s="170" t="s">
        <v>16</v>
      </c>
      <c r="AS317" s="170" t="s">
        <v>16</v>
      </c>
      <c r="AT317" s="172" t="s">
        <v>16</v>
      </c>
      <c r="AU317" s="170" t="s">
        <v>16</v>
      </c>
      <c r="AV317" s="170" t="s">
        <v>16</v>
      </c>
      <c r="AW317" s="170" t="s">
        <v>16</v>
      </c>
      <c r="AX317" s="170" t="s">
        <v>16</v>
      </c>
      <c r="AY317" s="170" t="s">
        <v>16</v>
      </c>
      <c r="AZ317" s="171" t="s">
        <v>16</v>
      </c>
      <c r="BA317" s="171" t="s">
        <v>16</v>
      </c>
      <c r="BB317" s="170" t="s">
        <v>16</v>
      </c>
      <c r="BC317" s="172" t="s">
        <v>16</v>
      </c>
      <c r="BD317" s="172" t="s">
        <v>16</v>
      </c>
      <c r="BE317" s="171" t="s">
        <v>16</v>
      </c>
      <c r="BF317" s="170" t="s">
        <v>16</v>
      </c>
      <c r="BG317" s="170" t="s">
        <v>16</v>
      </c>
      <c r="BH317" s="170" t="s">
        <v>16</v>
      </c>
      <c r="BI317" s="170" t="s">
        <v>16</v>
      </c>
      <c r="BJ317" s="170">
        <v>71620.929999999949</v>
      </c>
      <c r="BK317" s="170">
        <v>0.25</v>
      </c>
    </row>
    <row r="318" spans="1:63" x14ac:dyDescent="0.25">
      <c r="A318" s="169">
        <v>303</v>
      </c>
      <c r="B318" s="177">
        <v>353</v>
      </c>
      <c r="C318" s="176" t="s">
        <v>16</v>
      </c>
      <c r="D318" s="176" t="s">
        <v>16</v>
      </c>
      <c r="E318" s="175" t="s">
        <v>495</v>
      </c>
      <c r="F318" s="170" t="s">
        <v>16</v>
      </c>
      <c r="G318" s="170" t="s">
        <v>16</v>
      </c>
      <c r="H318" s="170" t="s">
        <v>16</v>
      </c>
      <c r="I318" s="170" t="s">
        <v>16</v>
      </c>
      <c r="J318" s="170" t="s">
        <v>16</v>
      </c>
      <c r="K318" s="170" t="s">
        <v>16</v>
      </c>
      <c r="L318" s="170" t="s">
        <v>16</v>
      </c>
      <c r="M318" s="170" t="s">
        <v>16</v>
      </c>
      <c r="N318" s="170" t="s">
        <v>16</v>
      </c>
      <c r="O318" s="170" t="s">
        <v>16</v>
      </c>
      <c r="P318" s="170" t="s">
        <v>16</v>
      </c>
      <c r="Q318" s="170" t="s">
        <v>16</v>
      </c>
      <c r="R318" s="170" t="s">
        <v>16</v>
      </c>
      <c r="S318" s="170" t="s">
        <v>16</v>
      </c>
      <c r="T318" s="170" t="s">
        <v>16</v>
      </c>
      <c r="U318" s="170" t="s">
        <v>16</v>
      </c>
      <c r="V318" s="170" t="s">
        <v>16</v>
      </c>
      <c r="W318" s="170" t="s">
        <v>16</v>
      </c>
      <c r="X318" s="170" t="s">
        <v>16</v>
      </c>
      <c r="Y318" s="170" t="s">
        <v>16</v>
      </c>
      <c r="Z318" s="170" t="s">
        <v>16</v>
      </c>
      <c r="AA318" s="170" t="s">
        <v>16</v>
      </c>
      <c r="AB318" s="170" t="s">
        <v>16</v>
      </c>
      <c r="AC318" s="170" t="s">
        <v>16</v>
      </c>
      <c r="AD318" s="170" t="s">
        <v>16</v>
      </c>
      <c r="AE318" s="170" t="s">
        <v>16</v>
      </c>
      <c r="AF318" s="170" t="s">
        <v>16</v>
      </c>
      <c r="AG318" s="170" t="s">
        <v>16</v>
      </c>
      <c r="AH318" s="170" t="s">
        <v>16</v>
      </c>
      <c r="AI318" s="170" t="s">
        <v>16</v>
      </c>
      <c r="AJ318" s="170" t="s">
        <v>16</v>
      </c>
      <c r="AK318" s="170" t="s">
        <v>16</v>
      </c>
      <c r="AL318" s="170" t="s">
        <v>16</v>
      </c>
      <c r="AM318" s="170" t="s">
        <v>16</v>
      </c>
      <c r="AN318" s="170" t="s">
        <v>16</v>
      </c>
      <c r="AO318" s="170" t="s">
        <v>16</v>
      </c>
      <c r="AP318" s="170" t="s">
        <v>16</v>
      </c>
      <c r="AQ318" s="170" t="s">
        <v>16</v>
      </c>
      <c r="AR318" s="170" t="s">
        <v>16</v>
      </c>
      <c r="AS318" s="170" t="s">
        <v>16</v>
      </c>
      <c r="AT318" s="172" t="s">
        <v>16</v>
      </c>
      <c r="AU318" s="170" t="s">
        <v>16</v>
      </c>
      <c r="AV318" s="170" t="s">
        <v>16</v>
      </c>
      <c r="AW318" s="170" t="s">
        <v>16</v>
      </c>
      <c r="AX318" s="170" t="s">
        <v>16</v>
      </c>
      <c r="AY318" s="170" t="s">
        <v>16</v>
      </c>
      <c r="AZ318" s="171" t="s">
        <v>16</v>
      </c>
      <c r="BA318" s="171" t="s">
        <v>16</v>
      </c>
      <c r="BB318" s="170" t="s">
        <v>16</v>
      </c>
      <c r="BC318" s="172" t="s">
        <v>16</v>
      </c>
      <c r="BD318" s="172" t="s">
        <v>16</v>
      </c>
      <c r="BE318" s="171" t="s">
        <v>16</v>
      </c>
      <c r="BF318" s="170" t="s">
        <v>16</v>
      </c>
      <c r="BG318" s="170" t="s">
        <v>16</v>
      </c>
      <c r="BH318" s="170" t="s">
        <v>16</v>
      </c>
      <c r="BI318" s="170" t="s">
        <v>16</v>
      </c>
      <c r="BJ318" s="170">
        <v>5.7500000002328306</v>
      </c>
      <c r="BK318" s="170">
        <v>3401.8300000000017</v>
      </c>
    </row>
    <row r="319" spans="1:63" x14ac:dyDescent="0.25">
      <c r="A319" s="169">
        <v>303</v>
      </c>
      <c r="B319" s="177">
        <v>367</v>
      </c>
      <c r="C319" s="176" t="s">
        <v>16</v>
      </c>
      <c r="D319" s="176" t="s">
        <v>16</v>
      </c>
      <c r="E319" s="175" t="s">
        <v>496</v>
      </c>
      <c r="F319" s="170" t="s">
        <v>16</v>
      </c>
      <c r="G319" s="170" t="s">
        <v>16</v>
      </c>
      <c r="H319" s="170" t="s">
        <v>16</v>
      </c>
      <c r="I319" s="170" t="s">
        <v>16</v>
      </c>
      <c r="J319" s="170" t="s">
        <v>16</v>
      </c>
      <c r="K319" s="170" t="s">
        <v>16</v>
      </c>
      <c r="L319" s="170" t="s">
        <v>16</v>
      </c>
      <c r="M319" s="170" t="s">
        <v>16</v>
      </c>
      <c r="N319" s="170" t="s">
        <v>16</v>
      </c>
      <c r="O319" s="170" t="s">
        <v>16</v>
      </c>
      <c r="P319" s="170" t="s">
        <v>16</v>
      </c>
      <c r="Q319" s="170" t="s">
        <v>16</v>
      </c>
      <c r="R319" s="170" t="s">
        <v>16</v>
      </c>
      <c r="S319" s="170" t="s">
        <v>16</v>
      </c>
      <c r="T319" s="170" t="s">
        <v>16</v>
      </c>
      <c r="U319" s="170" t="s">
        <v>16</v>
      </c>
      <c r="V319" s="170" t="s">
        <v>16</v>
      </c>
      <c r="W319" s="170" t="s">
        <v>16</v>
      </c>
      <c r="X319" s="170" t="s">
        <v>16</v>
      </c>
      <c r="Y319" s="170" t="s">
        <v>16</v>
      </c>
      <c r="Z319" s="170" t="s">
        <v>16</v>
      </c>
      <c r="AA319" s="170" t="s">
        <v>16</v>
      </c>
      <c r="AB319" s="170" t="s">
        <v>16</v>
      </c>
      <c r="AC319" s="170" t="s">
        <v>16</v>
      </c>
      <c r="AD319" s="170" t="s">
        <v>16</v>
      </c>
      <c r="AE319" s="170" t="s">
        <v>16</v>
      </c>
      <c r="AF319" s="170" t="s">
        <v>16</v>
      </c>
      <c r="AG319" s="170" t="s">
        <v>16</v>
      </c>
      <c r="AH319" s="170" t="s">
        <v>16</v>
      </c>
      <c r="AI319" s="170" t="s">
        <v>16</v>
      </c>
      <c r="AJ319" s="170" t="s">
        <v>16</v>
      </c>
      <c r="AK319" s="170" t="s">
        <v>16</v>
      </c>
      <c r="AL319" s="170" t="s">
        <v>16</v>
      </c>
      <c r="AM319" s="170" t="s">
        <v>16</v>
      </c>
      <c r="AN319" s="170" t="s">
        <v>16</v>
      </c>
      <c r="AO319" s="170" t="s">
        <v>16</v>
      </c>
      <c r="AP319" s="170" t="s">
        <v>16</v>
      </c>
      <c r="AQ319" s="170" t="s">
        <v>16</v>
      </c>
      <c r="AR319" s="170" t="s">
        <v>16</v>
      </c>
      <c r="AS319" s="170" t="s">
        <v>16</v>
      </c>
      <c r="AT319" s="172" t="s">
        <v>16</v>
      </c>
      <c r="AU319" s="170" t="s">
        <v>16</v>
      </c>
      <c r="AV319" s="170" t="s">
        <v>16</v>
      </c>
      <c r="AW319" s="170" t="s">
        <v>16</v>
      </c>
      <c r="AX319" s="170" t="s">
        <v>16</v>
      </c>
      <c r="AY319" s="170" t="s">
        <v>16</v>
      </c>
      <c r="AZ319" s="171" t="s">
        <v>16</v>
      </c>
      <c r="BA319" s="171" t="s">
        <v>16</v>
      </c>
      <c r="BB319" s="170" t="s">
        <v>16</v>
      </c>
      <c r="BC319" s="172" t="s">
        <v>16</v>
      </c>
      <c r="BD319" s="172" t="s">
        <v>16</v>
      </c>
      <c r="BE319" s="171" t="s">
        <v>16</v>
      </c>
      <c r="BF319" s="170" t="s">
        <v>16</v>
      </c>
      <c r="BG319" s="170" t="s">
        <v>16</v>
      </c>
      <c r="BH319" s="170" t="s">
        <v>16</v>
      </c>
      <c r="BI319" s="170" t="s">
        <v>16</v>
      </c>
      <c r="BJ319" s="170">
        <v>236204.44999999867</v>
      </c>
      <c r="BK319" s="170">
        <v>16789.25</v>
      </c>
    </row>
    <row r="320" spans="1:63" x14ac:dyDescent="0.25">
      <c r="A320" s="169">
        <v>303</v>
      </c>
      <c r="B320" s="177">
        <v>389</v>
      </c>
      <c r="C320" s="176" t="s">
        <v>16</v>
      </c>
      <c r="D320" s="176" t="s">
        <v>16</v>
      </c>
      <c r="E320" s="175" t="s">
        <v>497</v>
      </c>
      <c r="F320" s="170" t="s">
        <v>16</v>
      </c>
      <c r="G320" s="170" t="s">
        <v>16</v>
      </c>
      <c r="H320" s="170" t="s">
        <v>16</v>
      </c>
      <c r="I320" s="170" t="s">
        <v>16</v>
      </c>
      <c r="J320" s="170" t="s">
        <v>16</v>
      </c>
      <c r="K320" s="170" t="s">
        <v>16</v>
      </c>
      <c r="L320" s="170" t="s">
        <v>16</v>
      </c>
      <c r="M320" s="170" t="s">
        <v>16</v>
      </c>
      <c r="N320" s="170" t="s">
        <v>16</v>
      </c>
      <c r="O320" s="170" t="s">
        <v>16</v>
      </c>
      <c r="P320" s="170" t="s">
        <v>16</v>
      </c>
      <c r="Q320" s="170" t="s">
        <v>16</v>
      </c>
      <c r="R320" s="170" t="s">
        <v>16</v>
      </c>
      <c r="S320" s="170" t="s">
        <v>16</v>
      </c>
      <c r="T320" s="170" t="s">
        <v>16</v>
      </c>
      <c r="U320" s="170" t="s">
        <v>16</v>
      </c>
      <c r="V320" s="170" t="s">
        <v>16</v>
      </c>
      <c r="W320" s="170" t="s">
        <v>16</v>
      </c>
      <c r="X320" s="170" t="s">
        <v>16</v>
      </c>
      <c r="Y320" s="170" t="s">
        <v>16</v>
      </c>
      <c r="Z320" s="170" t="s">
        <v>16</v>
      </c>
      <c r="AA320" s="170" t="s">
        <v>16</v>
      </c>
      <c r="AB320" s="170" t="s">
        <v>16</v>
      </c>
      <c r="AC320" s="170" t="s">
        <v>16</v>
      </c>
      <c r="AD320" s="170" t="s">
        <v>16</v>
      </c>
      <c r="AE320" s="170" t="s">
        <v>16</v>
      </c>
      <c r="AF320" s="170" t="s">
        <v>16</v>
      </c>
      <c r="AG320" s="170" t="s">
        <v>16</v>
      </c>
      <c r="AH320" s="170" t="s">
        <v>16</v>
      </c>
      <c r="AI320" s="170" t="s">
        <v>16</v>
      </c>
      <c r="AJ320" s="170" t="s">
        <v>16</v>
      </c>
      <c r="AK320" s="170" t="s">
        <v>16</v>
      </c>
      <c r="AL320" s="170" t="s">
        <v>16</v>
      </c>
      <c r="AM320" s="170" t="s">
        <v>16</v>
      </c>
      <c r="AN320" s="170" t="s">
        <v>16</v>
      </c>
      <c r="AO320" s="170" t="s">
        <v>16</v>
      </c>
      <c r="AP320" s="170" t="s">
        <v>16</v>
      </c>
      <c r="AQ320" s="170" t="s">
        <v>16</v>
      </c>
      <c r="AR320" s="170" t="s">
        <v>16</v>
      </c>
      <c r="AS320" s="170" t="s">
        <v>16</v>
      </c>
      <c r="AT320" s="172" t="s">
        <v>16</v>
      </c>
      <c r="AU320" s="170" t="s">
        <v>16</v>
      </c>
      <c r="AV320" s="170" t="s">
        <v>16</v>
      </c>
      <c r="AW320" s="170" t="s">
        <v>16</v>
      </c>
      <c r="AX320" s="170" t="s">
        <v>16</v>
      </c>
      <c r="AY320" s="170" t="s">
        <v>16</v>
      </c>
      <c r="AZ320" s="171" t="s">
        <v>16</v>
      </c>
      <c r="BA320" s="171" t="s">
        <v>16</v>
      </c>
      <c r="BB320" s="170" t="s">
        <v>16</v>
      </c>
      <c r="BC320" s="172" t="s">
        <v>16</v>
      </c>
      <c r="BD320" s="172" t="s">
        <v>16</v>
      </c>
      <c r="BE320" s="171" t="s">
        <v>16</v>
      </c>
      <c r="BF320" s="170" t="s">
        <v>16</v>
      </c>
      <c r="BG320" s="170" t="s">
        <v>16</v>
      </c>
      <c r="BH320" s="170" t="s">
        <v>16</v>
      </c>
      <c r="BI320" s="170" t="s">
        <v>16</v>
      </c>
      <c r="BJ320" s="170">
        <v>41423.919999999809</v>
      </c>
      <c r="BK320" s="170">
        <v>8180</v>
      </c>
    </row>
    <row r="321" spans="1:63" x14ac:dyDescent="0.25">
      <c r="A321" s="169">
        <v>303</v>
      </c>
      <c r="B321" s="177">
        <v>577</v>
      </c>
      <c r="C321" s="176" t="s">
        <v>16</v>
      </c>
      <c r="D321" s="176" t="s">
        <v>16</v>
      </c>
      <c r="E321" s="175" t="s">
        <v>498</v>
      </c>
      <c r="F321" s="170" t="s">
        <v>16</v>
      </c>
      <c r="G321" s="170" t="s">
        <v>16</v>
      </c>
      <c r="H321" s="170" t="s">
        <v>16</v>
      </c>
      <c r="I321" s="170" t="s">
        <v>16</v>
      </c>
      <c r="J321" s="170" t="s">
        <v>16</v>
      </c>
      <c r="K321" s="170" t="s">
        <v>16</v>
      </c>
      <c r="L321" s="170" t="s">
        <v>16</v>
      </c>
      <c r="M321" s="170" t="s">
        <v>16</v>
      </c>
      <c r="N321" s="170" t="s">
        <v>16</v>
      </c>
      <c r="O321" s="170" t="s">
        <v>16</v>
      </c>
      <c r="P321" s="170" t="s">
        <v>16</v>
      </c>
      <c r="Q321" s="170" t="s">
        <v>16</v>
      </c>
      <c r="R321" s="170" t="s">
        <v>16</v>
      </c>
      <c r="S321" s="170" t="s">
        <v>16</v>
      </c>
      <c r="T321" s="170" t="s">
        <v>16</v>
      </c>
      <c r="U321" s="170" t="s">
        <v>16</v>
      </c>
      <c r="V321" s="170" t="s">
        <v>16</v>
      </c>
      <c r="W321" s="170" t="s">
        <v>16</v>
      </c>
      <c r="X321" s="170" t="s">
        <v>16</v>
      </c>
      <c r="Y321" s="170" t="s">
        <v>16</v>
      </c>
      <c r="Z321" s="170" t="s">
        <v>16</v>
      </c>
      <c r="AA321" s="170" t="s">
        <v>16</v>
      </c>
      <c r="AB321" s="170" t="s">
        <v>16</v>
      </c>
      <c r="AC321" s="170" t="s">
        <v>16</v>
      </c>
      <c r="AD321" s="170" t="s">
        <v>16</v>
      </c>
      <c r="AE321" s="170" t="s">
        <v>16</v>
      </c>
      <c r="AF321" s="170" t="s">
        <v>16</v>
      </c>
      <c r="AG321" s="170" t="s">
        <v>16</v>
      </c>
      <c r="AH321" s="170" t="s">
        <v>16</v>
      </c>
      <c r="AI321" s="170" t="s">
        <v>16</v>
      </c>
      <c r="AJ321" s="170" t="s">
        <v>16</v>
      </c>
      <c r="AK321" s="170" t="s">
        <v>16</v>
      </c>
      <c r="AL321" s="170" t="s">
        <v>16</v>
      </c>
      <c r="AM321" s="170" t="s">
        <v>16</v>
      </c>
      <c r="AN321" s="170" t="s">
        <v>16</v>
      </c>
      <c r="AO321" s="170" t="s">
        <v>16</v>
      </c>
      <c r="AP321" s="170" t="s">
        <v>16</v>
      </c>
      <c r="AQ321" s="170" t="s">
        <v>16</v>
      </c>
      <c r="AR321" s="170" t="s">
        <v>16</v>
      </c>
      <c r="AS321" s="170" t="s">
        <v>16</v>
      </c>
      <c r="AT321" s="172" t="s">
        <v>16</v>
      </c>
      <c r="AU321" s="170" t="s">
        <v>16</v>
      </c>
      <c r="AV321" s="170" t="s">
        <v>16</v>
      </c>
      <c r="AW321" s="170" t="s">
        <v>16</v>
      </c>
      <c r="AX321" s="170" t="s">
        <v>16</v>
      </c>
      <c r="AY321" s="170" t="s">
        <v>16</v>
      </c>
      <c r="AZ321" s="171" t="s">
        <v>16</v>
      </c>
      <c r="BA321" s="171" t="s">
        <v>16</v>
      </c>
      <c r="BB321" s="170" t="s">
        <v>16</v>
      </c>
      <c r="BC321" s="172" t="s">
        <v>16</v>
      </c>
      <c r="BD321" s="172" t="s">
        <v>16</v>
      </c>
      <c r="BE321" s="171" t="s">
        <v>16</v>
      </c>
      <c r="BF321" s="170" t="s">
        <v>16</v>
      </c>
      <c r="BG321" s="170" t="s">
        <v>16</v>
      </c>
      <c r="BH321" s="170" t="s">
        <v>16</v>
      </c>
      <c r="BI321" s="170" t="s">
        <v>16</v>
      </c>
      <c r="BJ321" s="170">
        <v>12973.859999999899</v>
      </c>
      <c r="BK321" s="170">
        <v>1252.4499999999998</v>
      </c>
    </row>
    <row r="322" spans="1:63" x14ac:dyDescent="0.25">
      <c r="A322" s="169">
        <v>303</v>
      </c>
      <c r="B322" s="177">
        <v>580</v>
      </c>
      <c r="C322" s="176" t="s">
        <v>16</v>
      </c>
      <c r="D322" s="176" t="s">
        <v>16</v>
      </c>
      <c r="E322" s="175" t="s">
        <v>499</v>
      </c>
      <c r="F322" s="170" t="s">
        <v>16</v>
      </c>
      <c r="G322" s="170" t="s">
        <v>16</v>
      </c>
      <c r="H322" s="170" t="s">
        <v>16</v>
      </c>
      <c r="I322" s="170" t="s">
        <v>16</v>
      </c>
      <c r="J322" s="170" t="s">
        <v>16</v>
      </c>
      <c r="K322" s="170" t="s">
        <v>16</v>
      </c>
      <c r="L322" s="170" t="s">
        <v>16</v>
      </c>
      <c r="M322" s="170" t="s">
        <v>16</v>
      </c>
      <c r="N322" s="170" t="s">
        <v>16</v>
      </c>
      <c r="O322" s="170" t="s">
        <v>16</v>
      </c>
      <c r="P322" s="170" t="s">
        <v>16</v>
      </c>
      <c r="Q322" s="170" t="s">
        <v>16</v>
      </c>
      <c r="R322" s="170" t="s">
        <v>16</v>
      </c>
      <c r="S322" s="170" t="s">
        <v>16</v>
      </c>
      <c r="T322" s="170" t="s">
        <v>16</v>
      </c>
      <c r="U322" s="170" t="s">
        <v>16</v>
      </c>
      <c r="V322" s="170" t="s">
        <v>16</v>
      </c>
      <c r="W322" s="170" t="s">
        <v>16</v>
      </c>
      <c r="X322" s="170" t="s">
        <v>16</v>
      </c>
      <c r="Y322" s="170" t="s">
        <v>16</v>
      </c>
      <c r="Z322" s="170" t="s">
        <v>16</v>
      </c>
      <c r="AA322" s="170" t="s">
        <v>16</v>
      </c>
      <c r="AB322" s="170" t="s">
        <v>16</v>
      </c>
      <c r="AC322" s="170" t="s">
        <v>16</v>
      </c>
      <c r="AD322" s="170" t="s">
        <v>16</v>
      </c>
      <c r="AE322" s="170" t="s">
        <v>16</v>
      </c>
      <c r="AF322" s="170" t="s">
        <v>16</v>
      </c>
      <c r="AG322" s="170" t="s">
        <v>16</v>
      </c>
      <c r="AH322" s="170" t="s">
        <v>16</v>
      </c>
      <c r="AI322" s="170" t="s">
        <v>16</v>
      </c>
      <c r="AJ322" s="170" t="s">
        <v>16</v>
      </c>
      <c r="AK322" s="170" t="s">
        <v>16</v>
      </c>
      <c r="AL322" s="170" t="s">
        <v>16</v>
      </c>
      <c r="AM322" s="170" t="s">
        <v>16</v>
      </c>
      <c r="AN322" s="170" t="s">
        <v>16</v>
      </c>
      <c r="AO322" s="170" t="s">
        <v>16</v>
      </c>
      <c r="AP322" s="170" t="s">
        <v>16</v>
      </c>
      <c r="AQ322" s="170" t="s">
        <v>16</v>
      </c>
      <c r="AR322" s="170" t="s">
        <v>16</v>
      </c>
      <c r="AS322" s="170" t="s">
        <v>16</v>
      </c>
      <c r="AT322" s="172" t="s">
        <v>16</v>
      </c>
      <c r="AU322" s="170" t="s">
        <v>16</v>
      </c>
      <c r="AV322" s="170" t="s">
        <v>16</v>
      </c>
      <c r="AW322" s="170" t="s">
        <v>16</v>
      </c>
      <c r="AX322" s="170" t="s">
        <v>16</v>
      </c>
      <c r="AY322" s="170" t="s">
        <v>16</v>
      </c>
      <c r="AZ322" s="171" t="s">
        <v>16</v>
      </c>
      <c r="BA322" s="171" t="s">
        <v>16</v>
      </c>
      <c r="BB322" s="170" t="s">
        <v>16</v>
      </c>
      <c r="BC322" s="172" t="s">
        <v>16</v>
      </c>
      <c r="BD322" s="172" t="s">
        <v>16</v>
      </c>
      <c r="BE322" s="171" t="s">
        <v>16</v>
      </c>
      <c r="BF322" s="170" t="s">
        <v>16</v>
      </c>
      <c r="BG322" s="170" t="s">
        <v>16</v>
      </c>
      <c r="BH322" s="170" t="s">
        <v>16</v>
      </c>
      <c r="BI322" s="170" t="s">
        <v>16</v>
      </c>
      <c r="BJ322" s="170">
        <v>41370.629999999655</v>
      </c>
      <c r="BK322" s="170">
        <v>858.10999999999967</v>
      </c>
    </row>
    <row r="323" spans="1:63" x14ac:dyDescent="0.25">
      <c r="A323" s="169">
        <v>303</v>
      </c>
      <c r="B323" s="177">
        <v>584</v>
      </c>
      <c r="C323" s="176" t="s">
        <v>16</v>
      </c>
      <c r="D323" s="176" t="s">
        <v>16</v>
      </c>
      <c r="E323" s="175" t="s">
        <v>500</v>
      </c>
      <c r="F323" s="170" t="s">
        <v>16</v>
      </c>
      <c r="G323" s="170" t="s">
        <v>16</v>
      </c>
      <c r="H323" s="170" t="s">
        <v>16</v>
      </c>
      <c r="I323" s="170" t="s">
        <v>16</v>
      </c>
      <c r="J323" s="170" t="s">
        <v>16</v>
      </c>
      <c r="K323" s="170" t="s">
        <v>16</v>
      </c>
      <c r="L323" s="170" t="s">
        <v>16</v>
      </c>
      <c r="M323" s="170" t="s">
        <v>16</v>
      </c>
      <c r="N323" s="170" t="s">
        <v>16</v>
      </c>
      <c r="O323" s="170" t="s">
        <v>16</v>
      </c>
      <c r="P323" s="170" t="s">
        <v>16</v>
      </c>
      <c r="Q323" s="170" t="s">
        <v>16</v>
      </c>
      <c r="R323" s="170" t="s">
        <v>16</v>
      </c>
      <c r="S323" s="170" t="s">
        <v>16</v>
      </c>
      <c r="T323" s="170" t="s">
        <v>16</v>
      </c>
      <c r="U323" s="170" t="s">
        <v>16</v>
      </c>
      <c r="V323" s="170" t="s">
        <v>16</v>
      </c>
      <c r="W323" s="170" t="s">
        <v>16</v>
      </c>
      <c r="X323" s="170" t="s">
        <v>16</v>
      </c>
      <c r="Y323" s="170" t="s">
        <v>16</v>
      </c>
      <c r="Z323" s="170" t="s">
        <v>16</v>
      </c>
      <c r="AA323" s="170" t="s">
        <v>16</v>
      </c>
      <c r="AB323" s="170" t="s">
        <v>16</v>
      </c>
      <c r="AC323" s="170" t="s">
        <v>16</v>
      </c>
      <c r="AD323" s="170" t="s">
        <v>16</v>
      </c>
      <c r="AE323" s="170" t="s">
        <v>16</v>
      </c>
      <c r="AF323" s="170" t="s">
        <v>16</v>
      </c>
      <c r="AG323" s="170" t="s">
        <v>16</v>
      </c>
      <c r="AH323" s="170" t="s">
        <v>16</v>
      </c>
      <c r="AI323" s="170" t="s">
        <v>16</v>
      </c>
      <c r="AJ323" s="170" t="s">
        <v>16</v>
      </c>
      <c r="AK323" s="170" t="s">
        <v>16</v>
      </c>
      <c r="AL323" s="170" t="s">
        <v>16</v>
      </c>
      <c r="AM323" s="170" t="s">
        <v>16</v>
      </c>
      <c r="AN323" s="170" t="s">
        <v>16</v>
      </c>
      <c r="AO323" s="170" t="s">
        <v>16</v>
      </c>
      <c r="AP323" s="170" t="s">
        <v>16</v>
      </c>
      <c r="AQ323" s="170" t="s">
        <v>16</v>
      </c>
      <c r="AR323" s="170" t="s">
        <v>16</v>
      </c>
      <c r="AS323" s="170" t="s">
        <v>16</v>
      </c>
      <c r="AT323" s="172" t="s">
        <v>16</v>
      </c>
      <c r="AU323" s="170" t="s">
        <v>16</v>
      </c>
      <c r="AV323" s="170" t="s">
        <v>16</v>
      </c>
      <c r="AW323" s="170" t="s">
        <v>16</v>
      </c>
      <c r="AX323" s="170" t="s">
        <v>16</v>
      </c>
      <c r="AY323" s="170" t="s">
        <v>16</v>
      </c>
      <c r="AZ323" s="171" t="s">
        <v>16</v>
      </c>
      <c r="BA323" s="171" t="s">
        <v>16</v>
      </c>
      <c r="BB323" s="170" t="s">
        <v>16</v>
      </c>
      <c r="BC323" s="172" t="s">
        <v>16</v>
      </c>
      <c r="BD323" s="172" t="s">
        <v>16</v>
      </c>
      <c r="BE323" s="171" t="s">
        <v>16</v>
      </c>
      <c r="BF323" s="170" t="s">
        <v>16</v>
      </c>
      <c r="BG323" s="170" t="s">
        <v>16</v>
      </c>
      <c r="BH323" s="170" t="s">
        <v>16</v>
      </c>
      <c r="BI323" s="170" t="s">
        <v>16</v>
      </c>
      <c r="BJ323" s="170">
        <v>101771.18999999983</v>
      </c>
      <c r="BK323" s="170">
        <v>21784.799999999999</v>
      </c>
    </row>
    <row r="324" spans="1:63" x14ac:dyDescent="0.25">
      <c r="A324" s="169">
        <v>303</v>
      </c>
      <c r="B324" s="177">
        <v>597</v>
      </c>
      <c r="C324" s="176" t="s">
        <v>16</v>
      </c>
      <c r="D324" s="176" t="s">
        <v>16</v>
      </c>
      <c r="E324" s="175" t="s">
        <v>501</v>
      </c>
      <c r="F324" s="170" t="s">
        <v>16</v>
      </c>
      <c r="G324" s="170" t="s">
        <v>16</v>
      </c>
      <c r="H324" s="170" t="s">
        <v>16</v>
      </c>
      <c r="I324" s="170" t="s">
        <v>16</v>
      </c>
      <c r="J324" s="170" t="s">
        <v>16</v>
      </c>
      <c r="K324" s="170" t="s">
        <v>16</v>
      </c>
      <c r="L324" s="170" t="s">
        <v>16</v>
      </c>
      <c r="M324" s="170" t="s">
        <v>16</v>
      </c>
      <c r="N324" s="170" t="s">
        <v>16</v>
      </c>
      <c r="O324" s="170" t="s">
        <v>16</v>
      </c>
      <c r="P324" s="170" t="s">
        <v>16</v>
      </c>
      <c r="Q324" s="170" t="s">
        <v>16</v>
      </c>
      <c r="R324" s="170" t="s">
        <v>16</v>
      </c>
      <c r="S324" s="170" t="s">
        <v>16</v>
      </c>
      <c r="T324" s="170" t="s">
        <v>16</v>
      </c>
      <c r="U324" s="170" t="s">
        <v>16</v>
      </c>
      <c r="V324" s="170" t="s">
        <v>16</v>
      </c>
      <c r="W324" s="170" t="s">
        <v>16</v>
      </c>
      <c r="X324" s="170" t="s">
        <v>16</v>
      </c>
      <c r="Y324" s="170" t="s">
        <v>16</v>
      </c>
      <c r="Z324" s="170" t="s">
        <v>16</v>
      </c>
      <c r="AA324" s="170" t="s">
        <v>16</v>
      </c>
      <c r="AB324" s="170" t="s">
        <v>16</v>
      </c>
      <c r="AC324" s="170" t="s">
        <v>16</v>
      </c>
      <c r="AD324" s="170" t="s">
        <v>16</v>
      </c>
      <c r="AE324" s="170" t="s">
        <v>16</v>
      </c>
      <c r="AF324" s="170" t="s">
        <v>16</v>
      </c>
      <c r="AG324" s="170" t="s">
        <v>16</v>
      </c>
      <c r="AH324" s="170" t="s">
        <v>16</v>
      </c>
      <c r="AI324" s="170" t="s">
        <v>16</v>
      </c>
      <c r="AJ324" s="170" t="s">
        <v>16</v>
      </c>
      <c r="AK324" s="170" t="s">
        <v>16</v>
      </c>
      <c r="AL324" s="170" t="s">
        <v>16</v>
      </c>
      <c r="AM324" s="170" t="s">
        <v>16</v>
      </c>
      <c r="AN324" s="170" t="s">
        <v>16</v>
      </c>
      <c r="AO324" s="170" t="s">
        <v>16</v>
      </c>
      <c r="AP324" s="170" t="s">
        <v>16</v>
      </c>
      <c r="AQ324" s="170" t="s">
        <v>16</v>
      </c>
      <c r="AR324" s="170" t="s">
        <v>16</v>
      </c>
      <c r="AS324" s="170" t="s">
        <v>16</v>
      </c>
      <c r="AT324" s="172" t="s">
        <v>16</v>
      </c>
      <c r="AU324" s="170" t="s">
        <v>16</v>
      </c>
      <c r="AV324" s="170" t="s">
        <v>16</v>
      </c>
      <c r="AW324" s="170" t="s">
        <v>16</v>
      </c>
      <c r="AX324" s="170" t="s">
        <v>16</v>
      </c>
      <c r="AY324" s="170" t="s">
        <v>16</v>
      </c>
      <c r="AZ324" s="171" t="s">
        <v>16</v>
      </c>
      <c r="BA324" s="171" t="s">
        <v>16</v>
      </c>
      <c r="BB324" s="170" t="s">
        <v>16</v>
      </c>
      <c r="BC324" s="172" t="s">
        <v>16</v>
      </c>
      <c r="BD324" s="172" t="s">
        <v>16</v>
      </c>
      <c r="BE324" s="171" t="s">
        <v>16</v>
      </c>
      <c r="BF324" s="170" t="s">
        <v>16</v>
      </c>
      <c r="BG324" s="170" t="s">
        <v>16</v>
      </c>
      <c r="BH324" s="170" t="s">
        <v>16</v>
      </c>
      <c r="BI324" s="170" t="s">
        <v>16</v>
      </c>
      <c r="BJ324" s="170">
        <v>73622.100000000035</v>
      </c>
      <c r="BK324" s="170">
        <v>3357.9399999999987</v>
      </c>
    </row>
    <row r="325" spans="1:63" x14ac:dyDescent="0.25">
      <c r="A325" s="169">
        <v>303</v>
      </c>
      <c r="B325" s="177">
        <v>598</v>
      </c>
      <c r="C325" s="176" t="s">
        <v>16</v>
      </c>
      <c r="D325" s="176" t="s">
        <v>16</v>
      </c>
      <c r="E325" s="175" t="s">
        <v>502</v>
      </c>
      <c r="F325" s="170" t="s">
        <v>16</v>
      </c>
      <c r="G325" s="170" t="s">
        <v>16</v>
      </c>
      <c r="H325" s="170" t="s">
        <v>16</v>
      </c>
      <c r="I325" s="170" t="s">
        <v>16</v>
      </c>
      <c r="J325" s="170" t="s">
        <v>16</v>
      </c>
      <c r="K325" s="170" t="s">
        <v>16</v>
      </c>
      <c r="L325" s="170" t="s">
        <v>16</v>
      </c>
      <c r="M325" s="170" t="s">
        <v>16</v>
      </c>
      <c r="N325" s="170" t="s">
        <v>16</v>
      </c>
      <c r="O325" s="170" t="s">
        <v>16</v>
      </c>
      <c r="P325" s="170" t="s">
        <v>16</v>
      </c>
      <c r="Q325" s="170" t="s">
        <v>16</v>
      </c>
      <c r="R325" s="170" t="s">
        <v>16</v>
      </c>
      <c r="S325" s="170" t="s">
        <v>16</v>
      </c>
      <c r="T325" s="170" t="s">
        <v>16</v>
      </c>
      <c r="U325" s="170" t="s">
        <v>16</v>
      </c>
      <c r="V325" s="170" t="s">
        <v>16</v>
      </c>
      <c r="W325" s="170" t="s">
        <v>16</v>
      </c>
      <c r="X325" s="170" t="s">
        <v>16</v>
      </c>
      <c r="Y325" s="170" t="s">
        <v>16</v>
      </c>
      <c r="Z325" s="170" t="s">
        <v>16</v>
      </c>
      <c r="AA325" s="170" t="s">
        <v>16</v>
      </c>
      <c r="AB325" s="170" t="s">
        <v>16</v>
      </c>
      <c r="AC325" s="170" t="s">
        <v>16</v>
      </c>
      <c r="AD325" s="170" t="s">
        <v>16</v>
      </c>
      <c r="AE325" s="170" t="s">
        <v>16</v>
      </c>
      <c r="AF325" s="170" t="s">
        <v>16</v>
      </c>
      <c r="AG325" s="170" t="s">
        <v>16</v>
      </c>
      <c r="AH325" s="170" t="s">
        <v>16</v>
      </c>
      <c r="AI325" s="170" t="s">
        <v>16</v>
      </c>
      <c r="AJ325" s="170" t="s">
        <v>16</v>
      </c>
      <c r="AK325" s="170" t="s">
        <v>16</v>
      </c>
      <c r="AL325" s="170" t="s">
        <v>16</v>
      </c>
      <c r="AM325" s="170" t="s">
        <v>16</v>
      </c>
      <c r="AN325" s="170" t="s">
        <v>16</v>
      </c>
      <c r="AO325" s="170" t="s">
        <v>16</v>
      </c>
      <c r="AP325" s="170" t="s">
        <v>16</v>
      </c>
      <c r="AQ325" s="170" t="s">
        <v>16</v>
      </c>
      <c r="AR325" s="170" t="s">
        <v>16</v>
      </c>
      <c r="AS325" s="170" t="s">
        <v>16</v>
      </c>
      <c r="AT325" s="172" t="s">
        <v>16</v>
      </c>
      <c r="AU325" s="170" t="s">
        <v>16</v>
      </c>
      <c r="AV325" s="170" t="s">
        <v>16</v>
      </c>
      <c r="AW325" s="170" t="s">
        <v>16</v>
      </c>
      <c r="AX325" s="170" t="s">
        <v>16</v>
      </c>
      <c r="AY325" s="170" t="s">
        <v>16</v>
      </c>
      <c r="AZ325" s="171" t="s">
        <v>16</v>
      </c>
      <c r="BA325" s="171" t="s">
        <v>16</v>
      </c>
      <c r="BB325" s="170" t="s">
        <v>16</v>
      </c>
      <c r="BC325" s="172" t="s">
        <v>16</v>
      </c>
      <c r="BD325" s="172" t="s">
        <v>16</v>
      </c>
      <c r="BE325" s="171" t="s">
        <v>16</v>
      </c>
      <c r="BF325" s="170" t="s">
        <v>16</v>
      </c>
      <c r="BG325" s="170" t="s">
        <v>16</v>
      </c>
      <c r="BH325" s="170" t="s">
        <v>16</v>
      </c>
      <c r="BI325" s="170" t="s">
        <v>16</v>
      </c>
      <c r="BJ325" s="170">
        <v>-4528.4599999996717</v>
      </c>
      <c r="BK325" s="170">
        <v>681.35000000000036</v>
      </c>
    </row>
    <row r="326" spans="1:63" x14ac:dyDescent="0.25">
      <c r="A326" s="169">
        <v>303</v>
      </c>
      <c r="B326" s="177">
        <v>266</v>
      </c>
      <c r="C326" s="176" t="s">
        <v>16</v>
      </c>
      <c r="D326" s="176" t="s">
        <v>16</v>
      </c>
      <c r="E326" s="175" t="s">
        <v>503</v>
      </c>
      <c r="F326" s="170" t="s">
        <v>16</v>
      </c>
      <c r="G326" s="170" t="s">
        <v>16</v>
      </c>
      <c r="H326" s="170" t="s">
        <v>16</v>
      </c>
      <c r="I326" s="170" t="s">
        <v>16</v>
      </c>
      <c r="J326" s="170" t="s">
        <v>16</v>
      </c>
      <c r="K326" s="170" t="s">
        <v>16</v>
      </c>
      <c r="L326" s="170" t="s">
        <v>16</v>
      </c>
      <c r="M326" s="170" t="s">
        <v>16</v>
      </c>
      <c r="N326" s="170" t="s">
        <v>16</v>
      </c>
      <c r="O326" s="170" t="s">
        <v>16</v>
      </c>
      <c r="P326" s="170" t="s">
        <v>16</v>
      </c>
      <c r="Q326" s="170" t="s">
        <v>16</v>
      </c>
      <c r="R326" s="170" t="s">
        <v>16</v>
      </c>
      <c r="S326" s="170" t="s">
        <v>16</v>
      </c>
      <c r="T326" s="170" t="s">
        <v>16</v>
      </c>
      <c r="U326" s="170" t="s">
        <v>16</v>
      </c>
      <c r="V326" s="170" t="s">
        <v>16</v>
      </c>
      <c r="W326" s="170" t="s">
        <v>16</v>
      </c>
      <c r="X326" s="170" t="s">
        <v>16</v>
      </c>
      <c r="Y326" s="170" t="s">
        <v>16</v>
      </c>
      <c r="Z326" s="170" t="s">
        <v>16</v>
      </c>
      <c r="AA326" s="170" t="s">
        <v>16</v>
      </c>
      <c r="AB326" s="170" t="s">
        <v>16</v>
      </c>
      <c r="AC326" s="170" t="s">
        <v>16</v>
      </c>
      <c r="AD326" s="170" t="s">
        <v>16</v>
      </c>
      <c r="AE326" s="170" t="s">
        <v>16</v>
      </c>
      <c r="AF326" s="170" t="s">
        <v>16</v>
      </c>
      <c r="AG326" s="170" t="s">
        <v>16</v>
      </c>
      <c r="AH326" s="170" t="s">
        <v>16</v>
      </c>
      <c r="AI326" s="170" t="s">
        <v>16</v>
      </c>
      <c r="AJ326" s="170" t="s">
        <v>16</v>
      </c>
      <c r="AK326" s="170" t="s">
        <v>16</v>
      </c>
      <c r="AL326" s="170" t="s">
        <v>16</v>
      </c>
      <c r="AM326" s="170" t="s">
        <v>16</v>
      </c>
      <c r="AN326" s="170" t="s">
        <v>16</v>
      </c>
      <c r="AO326" s="170" t="s">
        <v>16</v>
      </c>
      <c r="AP326" s="170" t="s">
        <v>16</v>
      </c>
      <c r="AQ326" s="170" t="s">
        <v>16</v>
      </c>
      <c r="AR326" s="170" t="s">
        <v>16</v>
      </c>
      <c r="AS326" s="170" t="s">
        <v>16</v>
      </c>
      <c r="AT326" s="172" t="s">
        <v>16</v>
      </c>
      <c r="AU326" s="170" t="s">
        <v>16</v>
      </c>
      <c r="AV326" s="170" t="s">
        <v>16</v>
      </c>
      <c r="AW326" s="170" t="s">
        <v>16</v>
      </c>
      <c r="AX326" s="170" t="s">
        <v>16</v>
      </c>
      <c r="AY326" s="170" t="s">
        <v>16</v>
      </c>
      <c r="AZ326" s="171" t="s">
        <v>16</v>
      </c>
      <c r="BA326" s="171" t="s">
        <v>16</v>
      </c>
      <c r="BB326" s="170" t="s">
        <v>16</v>
      </c>
      <c r="BC326" s="172" t="s">
        <v>16</v>
      </c>
      <c r="BD326" s="172" t="s">
        <v>16</v>
      </c>
      <c r="BE326" s="171" t="s">
        <v>16</v>
      </c>
      <c r="BF326" s="170" t="s">
        <v>16</v>
      </c>
      <c r="BG326" s="170" t="s">
        <v>16</v>
      </c>
      <c r="BH326" s="170" t="s">
        <v>16</v>
      </c>
      <c r="BI326" s="170" t="s">
        <v>16</v>
      </c>
      <c r="BJ326" s="170">
        <v>62260.129999999772</v>
      </c>
      <c r="BK326" s="170">
        <v>36601.339999999997</v>
      </c>
    </row>
    <row r="327" spans="1:63" x14ac:dyDescent="0.25">
      <c r="A327" s="169">
        <v>303</v>
      </c>
      <c r="B327" s="169">
        <v>0</v>
      </c>
      <c r="C327" s="174" t="s">
        <v>16</v>
      </c>
      <c r="D327" s="174" t="s">
        <v>16</v>
      </c>
      <c r="E327" s="173" t="s">
        <v>16</v>
      </c>
      <c r="F327" s="170" t="s">
        <v>16</v>
      </c>
      <c r="G327" s="170" t="s">
        <v>16</v>
      </c>
      <c r="H327" s="170" t="s">
        <v>16</v>
      </c>
      <c r="I327" s="170" t="s">
        <v>16</v>
      </c>
      <c r="J327" s="170" t="s">
        <v>16</v>
      </c>
      <c r="K327" s="170" t="s">
        <v>16</v>
      </c>
      <c r="L327" s="170" t="s">
        <v>16</v>
      </c>
      <c r="M327" s="170" t="s">
        <v>16</v>
      </c>
      <c r="N327" s="170" t="s">
        <v>16</v>
      </c>
      <c r="O327" s="170" t="s">
        <v>16</v>
      </c>
      <c r="P327" s="170" t="s">
        <v>16</v>
      </c>
      <c r="Q327" s="170" t="s">
        <v>16</v>
      </c>
      <c r="R327" s="170" t="s">
        <v>16</v>
      </c>
      <c r="S327" s="170" t="s">
        <v>16</v>
      </c>
      <c r="T327" s="170" t="s">
        <v>16</v>
      </c>
      <c r="U327" s="170" t="s">
        <v>16</v>
      </c>
      <c r="V327" s="170" t="s">
        <v>16</v>
      </c>
      <c r="W327" s="170" t="s">
        <v>16</v>
      </c>
      <c r="X327" s="170" t="s">
        <v>16</v>
      </c>
      <c r="Y327" s="170" t="s">
        <v>16</v>
      </c>
      <c r="Z327" s="170" t="s">
        <v>16</v>
      </c>
      <c r="AA327" s="170" t="s">
        <v>16</v>
      </c>
      <c r="AB327" s="170" t="s">
        <v>16</v>
      </c>
      <c r="AC327" s="170" t="s">
        <v>16</v>
      </c>
      <c r="AD327" s="170" t="s">
        <v>16</v>
      </c>
      <c r="AE327" s="170" t="s">
        <v>16</v>
      </c>
      <c r="AF327" s="170" t="s">
        <v>16</v>
      </c>
      <c r="AG327" s="170" t="s">
        <v>16</v>
      </c>
      <c r="AH327" s="170" t="s">
        <v>16</v>
      </c>
      <c r="AI327" s="170" t="s">
        <v>16</v>
      </c>
      <c r="AJ327" s="170" t="s">
        <v>16</v>
      </c>
      <c r="AK327" s="170" t="s">
        <v>16</v>
      </c>
      <c r="AL327" s="170" t="s">
        <v>16</v>
      </c>
      <c r="AM327" s="170" t="s">
        <v>16</v>
      </c>
      <c r="AN327" s="170" t="s">
        <v>16</v>
      </c>
      <c r="AO327" s="170">
        <v>0</v>
      </c>
      <c r="AP327" s="170">
        <v>0</v>
      </c>
      <c r="AQ327" s="170">
        <v>0</v>
      </c>
      <c r="AR327" s="170">
        <v>0</v>
      </c>
      <c r="AS327" s="170">
        <v>0</v>
      </c>
      <c r="AT327" s="170">
        <v>0</v>
      </c>
      <c r="AU327" s="170">
        <v>0</v>
      </c>
      <c r="AV327" s="170">
        <v>0</v>
      </c>
      <c r="AW327" s="170">
        <v>0</v>
      </c>
      <c r="AX327" s="170">
        <v>0</v>
      </c>
      <c r="AY327" s="170">
        <v>0</v>
      </c>
      <c r="AZ327" s="170">
        <v>0</v>
      </c>
      <c r="BA327" s="170">
        <v>0</v>
      </c>
      <c r="BB327" s="170">
        <v>0</v>
      </c>
      <c r="BC327" s="170">
        <v>0</v>
      </c>
      <c r="BD327" s="170">
        <v>0</v>
      </c>
      <c r="BE327" s="170">
        <v>0</v>
      </c>
      <c r="BF327" s="170">
        <v>0</v>
      </c>
      <c r="BG327" s="170">
        <v>0</v>
      </c>
      <c r="BH327" s="170">
        <v>0</v>
      </c>
      <c r="BI327" s="170">
        <v>0</v>
      </c>
      <c r="BJ327" s="170">
        <v>0</v>
      </c>
      <c r="BK327" s="170">
        <v>0</v>
      </c>
    </row>
    <row r="328" spans="1:63" x14ac:dyDescent="0.25">
      <c r="A328" s="169">
        <v>303</v>
      </c>
      <c r="C328" s="174" t="s">
        <v>16</v>
      </c>
      <c r="D328" s="174" t="s">
        <v>16</v>
      </c>
      <c r="E328" s="173" t="s">
        <v>16</v>
      </c>
      <c r="F328" s="170" t="s">
        <v>16</v>
      </c>
      <c r="G328" s="170" t="s">
        <v>16</v>
      </c>
      <c r="H328" s="170" t="s">
        <v>16</v>
      </c>
      <c r="I328" s="170" t="s">
        <v>16</v>
      </c>
      <c r="J328" s="170" t="s">
        <v>16</v>
      </c>
      <c r="K328" s="170" t="s">
        <v>16</v>
      </c>
      <c r="L328" s="170" t="s">
        <v>16</v>
      </c>
      <c r="M328" s="170" t="s">
        <v>16</v>
      </c>
      <c r="N328" s="170" t="s">
        <v>16</v>
      </c>
      <c r="O328" s="170" t="s">
        <v>16</v>
      </c>
      <c r="P328" s="170" t="s">
        <v>16</v>
      </c>
      <c r="Q328" s="170" t="s">
        <v>16</v>
      </c>
      <c r="R328" s="170" t="s">
        <v>16</v>
      </c>
      <c r="S328" s="170" t="s">
        <v>16</v>
      </c>
      <c r="T328" s="170" t="s">
        <v>16</v>
      </c>
      <c r="U328" s="170" t="s">
        <v>16</v>
      </c>
      <c r="V328" s="170" t="s">
        <v>16</v>
      </c>
      <c r="W328" s="170" t="s">
        <v>16</v>
      </c>
      <c r="X328" s="170" t="s">
        <v>16</v>
      </c>
      <c r="Y328" s="170" t="s">
        <v>16</v>
      </c>
      <c r="Z328" s="170" t="s">
        <v>16</v>
      </c>
      <c r="AA328" s="170" t="s">
        <v>16</v>
      </c>
      <c r="AB328" s="170" t="s">
        <v>16</v>
      </c>
      <c r="AC328" s="170" t="s">
        <v>16</v>
      </c>
      <c r="AD328" s="170" t="s">
        <v>16</v>
      </c>
      <c r="AE328" s="170" t="s">
        <v>16</v>
      </c>
      <c r="AF328" s="170" t="s">
        <v>16</v>
      </c>
      <c r="AG328" s="170" t="s">
        <v>16</v>
      </c>
      <c r="AH328" s="170" t="s">
        <v>16</v>
      </c>
      <c r="AI328" s="170" t="s">
        <v>16</v>
      </c>
      <c r="AJ328" s="170" t="s">
        <v>16</v>
      </c>
      <c r="AK328" s="170" t="s">
        <v>16</v>
      </c>
      <c r="AL328" s="170" t="s">
        <v>16</v>
      </c>
      <c r="AM328" s="170" t="s">
        <v>16</v>
      </c>
      <c r="AN328" s="170" t="s">
        <v>16</v>
      </c>
      <c r="AO328" s="170" t="s">
        <v>16</v>
      </c>
      <c r="AP328" s="170" t="s">
        <v>16</v>
      </c>
      <c r="AQ328" s="170" t="s">
        <v>16</v>
      </c>
      <c r="AR328" s="170" t="s">
        <v>16</v>
      </c>
      <c r="AS328" s="170" t="s">
        <v>16</v>
      </c>
      <c r="AT328" s="172" t="s">
        <v>16</v>
      </c>
      <c r="AU328" s="170" t="s">
        <v>16</v>
      </c>
      <c r="AV328" s="170" t="s">
        <v>16</v>
      </c>
      <c r="AW328" s="170" t="s">
        <v>16</v>
      </c>
      <c r="AX328" s="170" t="s">
        <v>16</v>
      </c>
      <c r="AY328" s="170" t="s">
        <v>16</v>
      </c>
      <c r="AZ328" s="171" t="s">
        <v>16</v>
      </c>
      <c r="BA328" s="171" t="s">
        <v>16</v>
      </c>
      <c r="BB328" s="170" t="s">
        <v>16</v>
      </c>
      <c r="BC328" s="172" t="s">
        <v>16</v>
      </c>
      <c r="BD328" s="172" t="s">
        <v>16</v>
      </c>
      <c r="BE328" s="171" t="s">
        <v>16</v>
      </c>
      <c r="BF328" s="170" t="s">
        <v>16</v>
      </c>
      <c r="BG328" s="170" t="s">
        <v>16</v>
      </c>
      <c r="BH328" s="170" t="s">
        <v>16</v>
      </c>
      <c r="BI328" s="170" t="s">
        <v>16</v>
      </c>
      <c r="BJ328" s="170"/>
      <c r="BK328" s="170"/>
    </row>
    <row r="329" spans="1:63" x14ac:dyDescent="0.25">
      <c r="A329" s="169">
        <v>303</v>
      </c>
      <c r="C329" s="174" t="s">
        <v>16</v>
      </c>
      <c r="D329" s="174" t="s">
        <v>16</v>
      </c>
      <c r="E329" s="173" t="s">
        <v>16</v>
      </c>
      <c r="F329" s="170" t="s">
        <v>16</v>
      </c>
      <c r="G329" s="170" t="s">
        <v>16</v>
      </c>
      <c r="H329" s="170" t="s">
        <v>16</v>
      </c>
      <c r="I329" s="170" t="s">
        <v>16</v>
      </c>
      <c r="J329" s="170" t="s">
        <v>16</v>
      </c>
      <c r="K329" s="170" t="s">
        <v>16</v>
      </c>
      <c r="L329" s="170" t="s">
        <v>16</v>
      </c>
      <c r="M329" s="170" t="s">
        <v>16</v>
      </c>
      <c r="N329" s="170" t="s">
        <v>16</v>
      </c>
      <c r="O329" s="170" t="s">
        <v>16</v>
      </c>
      <c r="P329" s="170" t="s">
        <v>16</v>
      </c>
      <c r="Q329" s="170" t="s">
        <v>16</v>
      </c>
      <c r="R329" s="170" t="s">
        <v>16</v>
      </c>
      <c r="S329" s="170" t="s">
        <v>16</v>
      </c>
      <c r="T329" s="170" t="s">
        <v>16</v>
      </c>
      <c r="U329" s="170" t="s">
        <v>16</v>
      </c>
      <c r="V329" s="170" t="s">
        <v>16</v>
      </c>
      <c r="W329" s="170" t="s">
        <v>16</v>
      </c>
      <c r="X329" s="170" t="s">
        <v>16</v>
      </c>
      <c r="Y329" s="170" t="s">
        <v>16</v>
      </c>
      <c r="Z329" s="170" t="s">
        <v>16</v>
      </c>
      <c r="AA329" s="170" t="s">
        <v>16</v>
      </c>
      <c r="AB329" s="170" t="s">
        <v>16</v>
      </c>
      <c r="AC329" s="170" t="s">
        <v>16</v>
      </c>
      <c r="AD329" s="170" t="s">
        <v>16</v>
      </c>
      <c r="AE329" s="170" t="s">
        <v>16</v>
      </c>
      <c r="AF329" s="170" t="s">
        <v>16</v>
      </c>
      <c r="AG329" s="170" t="s">
        <v>16</v>
      </c>
      <c r="AH329" s="170" t="s">
        <v>16</v>
      </c>
      <c r="AI329" s="170" t="s">
        <v>16</v>
      </c>
      <c r="AJ329" s="170" t="s">
        <v>16</v>
      </c>
      <c r="AK329" s="170" t="s">
        <v>16</v>
      </c>
      <c r="AL329" s="170" t="s">
        <v>16</v>
      </c>
      <c r="AM329" s="170" t="s">
        <v>16</v>
      </c>
      <c r="AN329" s="170" t="s">
        <v>16</v>
      </c>
      <c r="AO329" s="170" t="s">
        <v>16</v>
      </c>
      <c r="AP329" s="170" t="s">
        <v>16</v>
      </c>
      <c r="AQ329" s="170" t="s">
        <v>16</v>
      </c>
      <c r="AR329" s="170" t="s">
        <v>16</v>
      </c>
      <c r="AS329" s="170" t="s">
        <v>16</v>
      </c>
      <c r="AT329" s="172" t="s">
        <v>16</v>
      </c>
      <c r="AU329" s="170" t="s">
        <v>16</v>
      </c>
      <c r="AV329" s="170" t="s">
        <v>16</v>
      </c>
      <c r="AW329" s="170" t="s">
        <v>16</v>
      </c>
      <c r="AX329" s="170" t="s">
        <v>16</v>
      </c>
      <c r="AY329" s="170" t="s">
        <v>16</v>
      </c>
      <c r="AZ329" s="171" t="s">
        <v>16</v>
      </c>
      <c r="BA329" s="171" t="s">
        <v>16</v>
      </c>
      <c r="BB329" s="170" t="s">
        <v>16</v>
      </c>
      <c r="BC329" s="172" t="s">
        <v>16</v>
      </c>
      <c r="BD329" s="172" t="s">
        <v>16</v>
      </c>
      <c r="BE329" s="171" t="s">
        <v>16</v>
      </c>
      <c r="BF329" s="170" t="s">
        <v>16</v>
      </c>
      <c r="BG329" s="170" t="s">
        <v>16</v>
      </c>
      <c r="BH329" s="170" t="s">
        <v>16</v>
      </c>
      <c r="BI329" s="170" t="s">
        <v>16</v>
      </c>
      <c r="BJ329" s="170"/>
      <c r="BK329" s="170"/>
    </row>
    <row r="330" spans="1:63" x14ac:dyDescent="0.25">
      <c r="A330" s="169">
        <v>303</v>
      </c>
      <c r="C330" s="174" t="s">
        <v>16</v>
      </c>
      <c r="D330" s="174" t="s">
        <v>16</v>
      </c>
      <c r="E330" s="173" t="s">
        <v>16</v>
      </c>
      <c r="F330" s="170" t="s">
        <v>16</v>
      </c>
      <c r="G330" s="170" t="s">
        <v>16</v>
      </c>
      <c r="H330" s="170" t="s">
        <v>16</v>
      </c>
      <c r="I330" s="170" t="s">
        <v>16</v>
      </c>
      <c r="J330" s="170" t="s">
        <v>16</v>
      </c>
      <c r="K330" s="170" t="s">
        <v>16</v>
      </c>
      <c r="L330" s="170" t="s">
        <v>16</v>
      </c>
      <c r="M330" s="170" t="s">
        <v>16</v>
      </c>
      <c r="N330" s="170" t="s">
        <v>16</v>
      </c>
      <c r="O330" s="170" t="s">
        <v>16</v>
      </c>
      <c r="P330" s="170" t="s">
        <v>16</v>
      </c>
      <c r="Q330" s="170" t="s">
        <v>16</v>
      </c>
      <c r="R330" s="170" t="s">
        <v>16</v>
      </c>
      <c r="S330" s="170" t="s">
        <v>16</v>
      </c>
      <c r="T330" s="170" t="s">
        <v>16</v>
      </c>
      <c r="U330" s="170" t="s">
        <v>16</v>
      </c>
      <c r="V330" s="170" t="s">
        <v>16</v>
      </c>
      <c r="W330" s="170" t="s">
        <v>16</v>
      </c>
      <c r="X330" s="170" t="s">
        <v>16</v>
      </c>
      <c r="Y330" s="170" t="s">
        <v>16</v>
      </c>
      <c r="Z330" s="170" t="s">
        <v>16</v>
      </c>
      <c r="AA330" s="170" t="s">
        <v>16</v>
      </c>
      <c r="AB330" s="170" t="s">
        <v>16</v>
      </c>
      <c r="AC330" s="170" t="s">
        <v>16</v>
      </c>
      <c r="AD330" s="170" t="s">
        <v>16</v>
      </c>
      <c r="AE330" s="170" t="s">
        <v>16</v>
      </c>
      <c r="AF330" s="170" t="s">
        <v>16</v>
      </c>
      <c r="AG330" s="170" t="s">
        <v>16</v>
      </c>
      <c r="AH330" s="170" t="s">
        <v>16</v>
      </c>
      <c r="AI330" s="170" t="s">
        <v>16</v>
      </c>
      <c r="AJ330" s="170" t="s">
        <v>16</v>
      </c>
      <c r="AK330" s="170" t="s">
        <v>16</v>
      </c>
      <c r="AL330" s="170" t="s">
        <v>16</v>
      </c>
      <c r="AM330" s="170" t="s">
        <v>16</v>
      </c>
      <c r="AN330" s="170" t="s">
        <v>16</v>
      </c>
      <c r="AO330" s="170" t="s">
        <v>16</v>
      </c>
      <c r="AP330" s="170" t="s">
        <v>16</v>
      </c>
      <c r="AQ330" s="170" t="s">
        <v>16</v>
      </c>
      <c r="AR330" s="170" t="s">
        <v>16</v>
      </c>
      <c r="AS330" s="170" t="s">
        <v>16</v>
      </c>
      <c r="AT330" s="172" t="s">
        <v>16</v>
      </c>
      <c r="AU330" s="170" t="s">
        <v>16</v>
      </c>
      <c r="AV330" s="170" t="s">
        <v>16</v>
      </c>
      <c r="AW330" s="170" t="s">
        <v>16</v>
      </c>
      <c r="AX330" s="170" t="s">
        <v>16</v>
      </c>
      <c r="AY330" s="170" t="s">
        <v>16</v>
      </c>
      <c r="AZ330" s="171" t="s">
        <v>16</v>
      </c>
      <c r="BA330" s="171" t="s">
        <v>16</v>
      </c>
      <c r="BB330" s="170" t="s">
        <v>16</v>
      </c>
      <c r="BC330" s="172" t="s">
        <v>16</v>
      </c>
      <c r="BD330" s="172" t="s">
        <v>16</v>
      </c>
      <c r="BE330" s="171" t="s">
        <v>16</v>
      </c>
      <c r="BF330" s="170" t="s">
        <v>16</v>
      </c>
      <c r="BG330" s="170" t="s">
        <v>16</v>
      </c>
      <c r="BH330" s="170" t="s">
        <v>16</v>
      </c>
      <c r="BI330" s="170" t="s">
        <v>16</v>
      </c>
      <c r="BJ330" s="170"/>
      <c r="BK330" s="170"/>
    </row>
    <row r="331" spans="1:63" x14ac:dyDescent="0.25">
      <c r="A331" s="169">
        <v>303</v>
      </c>
      <c r="C331" s="174" t="s">
        <v>16</v>
      </c>
      <c r="D331" s="174" t="s">
        <v>16</v>
      </c>
      <c r="E331" s="173" t="s">
        <v>16</v>
      </c>
      <c r="F331" s="170" t="s">
        <v>16</v>
      </c>
      <c r="G331" s="170" t="s">
        <v>16</v>
      </c>
      <c r="H331" s="170" t="s">
        <v>16</v>
      </c>
      <c r="I331" s="170" t="s">
        <v>16</v>
      </c>
      <c r="J331" s="170" t="s">
        <v>16</v>
      </c>
      <c r="K331" s="170" t="s">
        <v>16</v>
      </c>
      <c r="L331" s="170" t="s">
        <v>16</v>
      </c>
      <c r="M331" s="170" t="s">
        <v>16</v>
      </c>
      <c r="N331" s="170" t="s">
        <v>16</v>
      </c>
      <c r="O331" s="170" t="s">
        <v>16</v>
      </c>
      <c r="P331" s="170" t="s">
        <v>16</v>
      </c>
      <c r="Q331" s="170" t="s">
        <v>16</v>
      </c>
      <c r="R331" s="170" t="s">
        <v>16</v>
      </c>
      <c r="S331" s="170" t="s">
        <v>16</v>
      </c>
      <c r="T331" s="170" t="s">
        <v>16</v>
      </c>
      <c r="U331" s="170" t="s">
        <v>16</v>
      </c>
      <c r="V331" s="170" t="s">
        <v>16</v>
      </c>
      <c r="W331" s="170" t="s">
        <v>16</v>
      </c>
      <c r="X331" s="170" t="s">
        <v>16</v>
      </c>
      <c r="Y331" s="170" t="s">
        <v>16</v>
      </c>
      <c r="Z331" s="170" t="s">
        <v>16</v>
      </c>
      <c r="AA331" s="170" t="s">
        <v>16</v>
      </c>
      <c r="AB331" s="170" t="s">
        <v>16</v>
      </c>
      <c r="AC331" s="170" t="s">
        <v>16</v>
      </c>
      <c r="AD331" s="170" t="s">
        <v>16</v>
      </c>
      <c r="AE331" s="170" t="s">
        <v>16</v>
      </c>
      <c r="AF331" s="170" t="s">
        <v>16</v>
      </c>
      <c r="AG331" s="170" t="s">
        <v>16</v>
      </c>
      <c r="AH331" s="170" t="s">
        <v>16</v>
      </c>
      <c r="AI331" s="170" t="s">
        <v>16</v>
      </c>
      <c r="AJ331" s="170" t="s">
        <v>16</v>
      </c>
      <c r="AK331" s="170" t="s">
        <v>16</v>
      </c>
      <c r="AL331" s="170" t="s">
        <v>16</v>
      </c>
      <c r="AM331" s="170" t="s">
        <v>16</v>
      </c>
      <c r="AN331" s="170" t="s">
        <v>16</v>
      </c>
      <c r="AO331" s="170" t="s">
        <v>16</v>
      </c>
      <c r="AP331" s="170" t="s">
        <v>16</v>
      </c>
      <c r="AQ331" s="170" t="s">
        <v>16</v>
      </c>
      <c r="AR331" s="170" t="s">
        <v>16</v>
      </c>
      <c r="AS331" s="170" t="s">
        <v>16</v>
      </c>
      <c r="AT331" s="172" t="s">
        <v>16</v>
      </c>
      <c r="AU331" s="170" t="s">
        <v>16</v>
      </c>
      <c r="AV331" s="170" t="s">
        <v>16</v>
      </c>
      <c r="AW331" s="170" t="s">
        <v>16</v>
      </c>
      <c r="AX331" s="170" t="s">
        <v>16</v>
      </c>
      <c r="AY331" s="170" t="s">
        <v>16</v>
      </c>
      <c r="AZ331" s="171" t="s">
        <v>16</v>
      </c>
      <c r="BA331" s="171" t="s">
        <v>16</v>
      </c>
      <c r="BB331" s="170" t="s">
        <v>16</v>
      </c>
      <c r="BC331" s="172" t="s">
        <v>16</v>
      </c>
      <c r="BD331" s="172" t="s">
        <v>16</v>
      </c>
      <c r="BE331" s="171" t="s">
        <v>16</v>
      </c>
      <c r="BF331" s="170" t="s">
        <v>16</v>
      </c>
      <c r="BG331" s="170" t="s">
        <v>16</v>
      </c>
      <c r="BH331" s="170" t="s">
        <v>16</v>
      </c>
      <c r="BI331" s="170" t="s">
        <v>16</v>
      </c>
      <c r="BJ331" s="170"/>
      <c r="BK331" s="170"/>
    </row>
    <row r="332" spans="1:63" x14ac:dyDescent="0.25">
      <c r="A332" s="169">
        <v>303</v>
      </c>
      <c r="C332" s="174" t="s">
        <v>16</v>
      </c>
      <c r="D332" s="174" t="s">
        <v>16</v>
      </c>
      <c r="E332" s="173" t="s">
        <v>16</v>
      </c>
      <c r="F332" s="170" t="s">
        <v>16</v>
      </c>
      <c r="G332" s="170" t="s">
        <v>16</v>
      </c>
      <c r="H332" s="170" t="s">
        <v>16</v>
      </c>
      <c r="I332" s="170" t="s">
        <v>16</v>
      </c>
      <c r="J332" s="170" t="s">
        <v>16</v>
      </c>
      <c r="K332" s="170" t="s">
        <v>16</v>
      </c>
      <c r="L332" s="170" t="s">
        <v>16</v>
      </c>
      <c r="M332" s="170" t="s">
        <v>16</v>
      </c>
      <c r="N332" s="170" t="s">
        <v>16</v>
      </c>
      <c r="O332" s="170" t="s">
        <v>16</v>
      </c>
      <c r="P332" s="170" t="s">
        <v>16</v>
      </c>
      <c r="Q332" s="170" t="s">
        <v>16</v>
      </c>
      <c r="R332" s="170" t="s">
        <v>16</v>
      </c>
      <c r="S332" s="170" t="s">
        <v>16</v>
      </c>
      <c r="T332" s="170" t="s">
        <v>16</v>
      </c>
      <c r="U332" s="170" t="s">
        <v>16</v>
      </c>
      <c r="V332" s="170" t="s">
        <v>16</v>
      </c>
      <c r="W332" s="170" t="s">
        <v>16</v>
      </c>
      <c r="X332" s="170" t="s">
        <v>16</v>
      </c>
      <c r="Y332" s="170" t="s">
        <v>16</v>
      </c>
      <c r="Z332" s="170" t="s">
        <v>16</v>
      </c>
      <c r="AA332" s="170" t="s">
        <v>16</v>
      </c>
      <c r="AB332" s="170" t="s">
        <v>16</v>
      </c>
      <c r="AC332" s="170" t="s">
        <v>16</v>
      </c>
      <c r="AD332" s="170" t="s">
        <v>16</v>
      </c>
      <c r="AE332" s="170" t="s">
        <v>16</v>
      </c>
      <c r="AF332" s="170" t="s">
        <v>16</v>
      </c>
      <c r="AG332" s="170" t="s">
        <v>16</v>
      </c>
      <c r="AH332" s="170" t="s">
        <v>16</v>
      </c>
      <c r="AI332" s="170" t="s">
        <v>16</v>
      </c>
      <c r="AJ332" s="170" t="s">
        <v>16</v>
      </c>
      <c r="AK332" s="170" t="s">
        <v>16</v>
      </c>
      <c r="AL332" s="170" t="s">
        <v>16</v>
      </c>
      <c r="AM332" s="170" t="s">
        <v>16</v>
      </c>
      <c r="AN332" s="170" t="s">
        <v>16</v>
      </c>
      <c r="AO332" s="170" t="s">
        <v>16</v>
      </c>
      <c r="AP332" s="170" t="s">
        <v>16</v>
      </c>
      <c r="AQ332" s="170" t="s">
        <v>16</v>
      </c>
      <c r="AR332" s="170" t="s">
        <v>16</v>
      </c>
      <c r="AS332" s="170" t="s">
        <v>16</v>
      </c>
      <c r="AT332" s="172" t="s">
        <v>16</v>
      </c>
      <c r="AU332" s="170" t="s">
        <v>16</v>
      </c>
      <c r="AV332" s="170" t="s">
        <v>16</v>
      </c>
      <c r="AW332" s="170" t="s">
        <v>16</v>
      </c>
      <c r="AX332" s="170" t="s">
        <v>16</v>
      </c>
      <c r="AY332" s="170" t="s">
        <v>16</v>
      </c>
      <c r="AZ332" s="171" t="s">
        <v>16</v>
      </c>
      <c r="BA332" s="171" t="s">
        <v>16</v>
      </c>
      <c r="BB332" s="170" t="s">
        <v>16</v>
      </c>
      <c r="BC332" s="172" t="s">
        <v>16</v>
      </c>
      <c r="BD332" s="172" t="s">
        <v>16</v>
      </c>
      <c r="BE332" s="171" t="s">
        <v>16</v>
      </c>
      <c r="BF332" s="170" t="s">
        <v>16</v>
      </c>
      <c r="BG332" s="170" t="s">
        <v>16</v>
      </c>
      <c r="BH332" s="170" t="s">
        <v>16</v>
      </c>
      <c r="BI332" s="170" t="s">
        <v>16</v>
      </c>
      <c r="BJ332" s="170"/>
      <c r="BK332" s="170"/>
    </row>
    <row r="333" spans="1:63" x14ac:dyDescent="0.25">
      <c r="A333" s="169">
        <v>303</v>
      </c>
      <c r="C333" s="174" t="s">
        <v>16</v>
      </c>
      <c r="D333" s="174" t="s">
        <v>16</v>
      </c>
      <c r="E333" s="173" t="s">
        <v>16</v>
      </c>
      <c r="F333" s="170" t="s">
        <v>16</v>
      </c>
      <c r="G333" s="170" t="s">
        <v>16</v>
      </c>
      <c r="H333" s="170" t="s">
        <v>16</v>
      </c>
      <c r="I333" s="170" t="s">
        <v>16</v>
      </c>
      <c r="J333" s="170" t="s">
        <v>16</v>
      </c>
      <c r="K333" s="170" t="s">
        <v>16</v>
      </c>
      <c r="L333" s="170" t="s">
        <v>16</v>
      </c>
      <c r="M333" s="170" t="s">
        <v>16</v>
      </c>
      <c r="N333" s="170" t="s">
        <v>16</v>
      </c>
      <c r="O333" s="170" t="s">
        <v>16</v>
      </c>
      <c r="P333" s="170" t="s">
        <v>16</v>
      </c>
      <c r="Q333" s="170" t="s">
        <v>16</v>
      </c>
      <c r="R333" s="170" t="s">
        <v>16</v>
      </c>
      <c r="S333" s="170" t="s">
        <v>16</v>
      </c>
      <c r="T333" s="170" t="s">
        <v>16</v>
      </c>
      <c r="U333" s="170" t="s">
        <v>16</v>
      </c>
      <c r="V333" s="170" t="s">
        <v>16</v>
      </c>
      <c r="W333" s="170" t="s">
        <v>16</v>
      </c>
      <c r="X333" s="170" t="s">
        <v>16</v>
      </c>
      <c r="Y333" s="170" t="s">
        <v>16</v>
      </c>
      <c r="Z333" s="170" t="s">
        <v>16</v>
      </c>
      <c r="AA333" s="170" t="s">
        <v>16</v>
      </c>
      <c r="AB333" s="170" t="s">
        <v>16</v>
      </c>
      <c r="AC333" s="170" t="s">
        <v>16</v>
      </c>
      <c r="AD333" s="170" t="s">
        <v>16</v>
      </c>
      <c r="AE333" s="170" t="s">
        <v>16</v>
      </c>
      <c r="AF333" s="170" t="s">
        <v>16</v>
      </c>
      <c r="AG333" s="170" t="s">
        <v>16</v>
      </c>
      <c r="AH333" s="170" t="s">
        <v>16</v>
      </c>
      <c r="AI333" s="170" t="s">
        <v>16</v>
      </c>
      <c r="AJ333" s="170" t="s">
        <v>16</v>
      </c>
      <c r="AK333" s="170" t="s">
        <v>16</v>
      </c>
      <c r="AL333" s="170" t="s">
        <v>16</v>
      </c>
      <c r="AM333" s="170" t="s">
        <v>16</v>
      </c>
      <c r="AN333" s="170" t="s">
        <v>16</v>
      </c>
      <c r="AO333" s="170" t="s">
        <v>16</v>
      </c>
      <c r="AP333" s="170" t="s">
        <v>16</v>
      </c>
      <c r="AQ333" s="170" t="s">
        <v>16</v>
      </c>
      <c r="AR333" s="170" t="s">
        <v>16</v>
      </c>
      <c r="AS333" s="170" t="s">
        <v>16</v>
      </c>
      <c r="AT333" s="172" t="s">
        <v>16</v>
      </c>
      <c r="AU333" s="170" t="s">
        <v>16</v>
      </c>
      <c r="AV333" s="170" t="s">
        <v>16</v>
      </c>
      <c r="AW333" s="170" t="s">
        <v>16</v>
      </c>
      <c r="AX333" s="170" t="s">
        <v>16</v>
      </c>
      <c r="AY333" s="170" t="s">
        <v>16</v>
      </c>
      <c r="AZ333" s="171" t="s">
        <v>16</v>
      </c>
      <c r="BA333" s="171" t="s">
        <v>16</v>
      </c>
      <c r="BB333" s="170" t="s">
        <v>16</v>
      </c>
      <c r="BC333" s="172" t="s">
        <v>16</v>
      </c>
      <c r="BD333" s="172" t="s">
        <v>16</v>
      </c>
      <c r="BE333" s="171" t="s">
        <v>16</v>
      </c>
      <c r="BF333" s="170" t="s">
        <v>16</v>
      </c>
      <c r="BG333" s="170" t="s">
        <v>16</v>
      </c>
      <c r="BH333" s="170" t="s">
        <v>16</v>
      </c>
      <c r="BI333" s="170" t="s">
        <v>16</v>
      </c>
      <c r="BJ333" s="170"/>
      <c r="BK333" s="170"/>
    </row>
    <row r="334" spans="1:63" x14ac:dyDescent="0.25">
      <c r="A334" s="169">
        <v>303</v>
      </c>
      <c r="C334" s="174" t="s">
        <v>16</v>
      </c>
      <c r="D334" s="174" t="s">
        <v>16</v>
      </c>
      <c r="E334" s="173" t="s">
        <v>16</v>
      </c>
      <c r="F334" s="170" t="s">
        <v>16</v>
      </c>
      <c r="G334" s="170" t="s">
        <v>16</v>
      </c>
      <c r="H334" s="170" t="s">
        <v>16</v>
      </c>
      <c r="I334" s="170" t="s">
        <v>16</v>
      </c>
      <c r="J334" s="170" t="s">
        <v>16</v>
      </c>
      <c r="K334" s="170" t="s">
        <v>16</v>
      </c>
      <c r="L334" s="170" t="s">
        <v>16</v>
      </c>
      <c r="M334" s="170" t="s">
        <v>16</v>
      </c>
      <c r="N334" s="170" t="s">
        <v>16</v>
      </c>
      <c r="O334" s="170" t="s">
        <v>16</v>
      </c>
      <c r="P334" s="170" t="s">
        <v>16</v>
      </c>
      <c r="Q334" s="170" t="s">
        <v>16</v>
      </c>
      <c r="R334" s="170" t="s">
        <v>16</v>
      </c>
      <c r="S334" s="170" t="s">
        <v>16</v>
      </c>
      <c r="T334" s="170" t="s">
        <v>16</v>
      </c>
      <c r="U334" s="170" t="s">
        <v>16</v>
      </c>
      <c r="V334" s="170" t="s">
        <v>16</v>
      </c>
      <c r="W334" s="170" t="s">
        <v>16</v>
      </c>
      <c r="X334" s="170" t="s">
        <v>16</v>
      </c>
      <c r="Y334" s="170" t="s">
        <v>16</v>
      </c>
      <c r="Z334" s="170" t="s">
        <v>16</v>
      </c>
      <c r="AA334" s="170" t="s">
        <v>16</v>
      </c>
      <c r="AB334" s="170" t="s">
        <v>16</v>
      </c>
      <c r="AC334" s="170" t="s">
        <v>16</v>
      </c>
      <c r="AD334" s="170" t="s">
        <v>16</v>
      </c>
      <c r="AE334" s="170" t="s">
        <v>16</v>
      </c>
      <c r="AF334" s="170" t="s">
        <v>16</v>
      </c>
      <c r="AG334" s="170" t="s">
        <v>16</v>
      </c>
      <c r="AH334" s="170" t="s">
        <v>16</v>
      </c>
      <c r="AI334" s="170" t="s">
        <v>16</v>
      </c>
      <c r="AJ334" s="170" t="s">
        <v>16</v>
      </c>
      <c r="AK334" s="170" t="s">
        <v>16</v>
      </c>
      <c r="AL334" s="170" t="s">
        <v>16</v>
      </c>
      <c r="AM334" s="170" t="s">
        <v>16</v>
      </c>
      <c r="AN334" s="170" t="s">
        <v>16</v>
      </c>
      <c r="AO334" s="170" t="s">
        <v>16</v>
      </c>
      <c r="AP334" s="170" t="s">
        <v>16</v>
      </c>
      <c r="AQ334" s="170" t="s">
        <v>16</v>
      </c>
      <c r="AR334" s="170" t="s">
        <v>16</v>
      </c>
      <c r="AS334" s="170" t="s">
        <v>16</v>
      </c>
      <c r="AT334" s="172" t="s">
        <v>16</v>
      </c>
      <c r="AU334" s="170" t="s">
        <v>16</v>
      </c>
      <c r="AV334" s="170" t="s">
        <v>16</v>
      </c>
      <c r="AW334" s="170" t="s">
        <v>16</v>
      </c>
      <c r="AX334" s="170" t="s">
        <v>16</v>
      </c>
      <c r="AY334" s="170" t="s">
        <v>16</v>
      </c>
      <c r="AZ334" s="171" t="s">
        <v>16</v>
      </c>
      <c r="BA334" s="171" t="s">
        <v>16</v>
      </c>
      <c r="BB334" s="170" t="s">
        <v>16</v>
      </c>
      <c r="BC334" s="172" t="s">
        <v>16</v>
      </c>
      <c r="BD334" s="172" t="s">
        <v>16</v>
      </c>
      <c r="BE334" s="171" t="s">
        <v>16</v>
      </c>
      <c r="BF334" s="170" t="s">
        <v>16</v>
      </c>
      <c r="BG334" s="170" t="s">
        <v>16</v>
      </c>
      <c r="BH334" s="170" t="s">
        <v>16</v>
      </c>
      <c r="BI334" s="170" t="s">
        <v>16</v>
      </c>
      <c r="BJ334" s="170"/>
      <c r="BK334" s="170"/>
    </row>
    <row r="335" spans="1:63" x14ac:dyDescent="0.25">
      <c r="A335" s="169">
        <v>303</v>
      </c>
      <c r="C335" s="174" t="s">
        <v>16</v>
      </c>
      <c r="D335" s="174" t="s">
        <v>16</v>
      </c>
      <c r="E335" s="173" t="s">
        <v>16</v>
      </c>
      <c r="F335" s="170" t="s">
        <v>16</v>
      </c>
      <c r="G335" s="170" t="s">
        <v>16</v>
      </c>
      <c r="H335" s="170" t="s">
        <v>16</v>
      </c>
      <c r="I335" s="170" t="s">
        <v>16</v>
      </c>
      <c r="J335" s="170" t="s">
        <v>16</v>
      </c>
      <c r="K335" s="170" t="s">
        <v>16</v>
      </c>
      <c r="L335" s="170" t="s">
        <v>16</v>
      </c>
      <c r="M335" s="170" t="s">
        <v>16</v>
      </c>
      <c r="N335" s="170" t="s">
        <v>16</v>
      </c>
      <c r="O335" s="170" t="s">
        <v>16</v>
      </c>
      <c r="P335" s="170" t="s">
        <v>16</v>
      </c>
      <c r="Q335" s="170" t="s">
        <v>16</v>
      </c>
      <c r="R335" s="170" t="s">
        <v>16</v>
      </c>
      <c r="S335" s="170" t="s">
        <v>16</v>
      </c>
      <c r="T335" s="170" t="s">
        <v>16</v>
      </c>
      <c r="U335" s="170" t="s">
        <v>16</v>
      </c>
      <c r="V335" s="170" t="s">
        <v>16</v>
      </c>
      <c r="W335" s="170" t="s">
        <v>16</v>
      </c>
      <c r="X335" s="170" t="s">
        <v>16</v>
      </c>
      <c r="Y335" s="170" t="s">
        <v>16</v>
      </c>
      <c r="Z335" s="170" t="s">
        <v>16</v>
      </c>
      <c r="AA335" s="170" t="s">
        <v>16</v>
      </c>
      <c r="AB335" s="170" t="s">
        <v>16</v>
      </c>
      <c r="AC335" s="170" t="s">
        <v>16</v>
      </c>
      <c r="AD335" s="170" t="s">
        <v>16</v>
      </c>
      <c r="AE335" s="170" t="s">
        <v>16</v>
      </c>
      <c r="AF335" s="170" t="s">
        <v>16</v>
      </c>
      <c r="AG335" s="170" t="s">
        <v>16</v>
      </c>
      <c r="AH335" s="170" t="s">
        <v>16</v>
      </c>
      <c r="AI335" s="170" t="s">
        <v>16</v>
      </c>
      <c r="AJ335" s="170" t="s">
        <v>16</v>
      </c>
      <c r="AK335" s="170" t="s">
        <v>16</v>
      </c>
      <c r="AL335" s="170" t="s">
        <v>16</v>
      </c>
      <c r="AM335" s="170" t="s">
        <v>16</v>
      </c>
      <c r="AN335" s="170" t="s">
        <v>16</v>
      </c>
      <c r="AO335" s="170" t="s">
        <v>16</v>
      </c>
      <c r="AP335" s="170" t="s">
        <v>16</v>
      </c>
      <c r="AQ335" s="170" t="s">
        <v>16</v>
      </c>
      <c r="AR335" s="170" t="s">
        <v>16</v>
      </c>
      <c r="AS335" s="170" t="s">
        <v>16</v>
      </c>
      <c r="AT335" s="172" t="s">
        <v>16</v>
      </c>
      <c r="AU335" s="170" t="s">
        <v>16</v>
      </c>
      <c r="AV335" s="170" t="s">
        <v>16</v>
      </c>
      <c r="AW335" s="170" t="s">
        <v>16</v>
      </c>
      <c r="AX335" s="170" t="s">
        <v>16</v>
      </c>
      <c r="AY335" s="170" t="s">
        <v>16</v>
      </c>
      <c r="AZ335" s="171" t="s">
        <v>16</v>
      </c>
      <c r="BA335" s="171" t="s">
        <v>16</v>
      </c>
      <c r="BB335" s="170" t="s">
        <v>16</v>
      </c>
      <c r="BC335" s="172" t="s">
        <v>16</v>
      </c>
      <c r="BD335" s="172" t="s">
        <v>16</v>
      </c>
      <c r="BE335" s="171" t="s">
        <v>16</v>
      </c>
      <c r="BF335" s="170" t="s">
        <v>16</v>
      </c>
      <c r="BG335" s="170" t="s">
        <v>16</v>
      </c>
      <c r="BH335" s="170" t="s">
        <v>16</v>
      </c>
      <c r="BI335" s="170" t="s">
        <v>16</v>
      </c>
      <c r="BJ335" s="170"/>
      <c r="BK335" s="170"/>
    </row>
    <row r="336" spans="1:63" x14ac:dyDescent="0.25">
      <c r="A336" s="169">
        <v>303</v>
      </c>
      <c r="C336" s="174" t="s">
        <v>16</v>
      </c>
      <c r="D336" s="174" t="s">
        <v>16</v>
      </c>
      <c r="E336" s="173" t="s">
        <v>16</v>
      </c>
      <c r="F336" s="170" t="s">
        <v>16</v>
      </c>
      <c r="G336" s="170" t="s">
        <v>16</v>
      </c>
      <c r="H336" s="170" t="s">
        <v>16</v>
      </c>
      <c r="I336" s="170" t="s">
        <v>16</v>
      </c>
      <c r="J336" s="170" t="s">
        <v>16</v>
      </c>
      <c r="K336" s="170" t="s">
        <v>16</v>
      </c>
      <c r="L336" s="170" t="s">
        <v>16</v>
      </c>
      <c r="M336" s="170" t="s">
        <v>16</v>
      </c>
      <c r="N336" s="170" t="s">
        <v>16</v>
      </c>
      <c r="O336" s="170" t="s">
        <v>16</v>
      </c>
      <c r="P336" s="170" t="s">
        <v>16</v>
      </c>
      <c r="Q336" s="170" t="s">
        <v>16</v>
      </c>
      <c r="R336" s="170" t="s">
        <v>16</v>
      </c>
      <c r="S336" s="170" t="s">
        <v>16</v>
      </c>
      <c r="T336" s="170" t="s">
        <v>16</v>
      </c>
      <c r="U336" s="170" t="s">
        <v>16</v>
      </c>
      <c r="V336" s="170" t="s">
        <v>16</v>
      </c>
      <c r="W336" s="170" t="s">
        <v>16</v>
      </c>
      <c r="X336" s="170" t="s">
        <v>16</v>
      </c>
      <c r="Y336" s="170" t="s">
        <v>16</v>
      </c>
      <c r="Z336" s="170" t="s">
        <v>16</v>
      </c>
      <c r="AA336" s="170" t="s">
        <v>16</v>
      </c>
      <c r="AB336" s="170" t="s">
        <v>16</v>
      </c>
      <c r="AC336" s="170" t="s">
        <v>16</v>
      </c>
      <c r="AD336" s="170" t="s">
        <v>16</v>
      </c>
      <c r="AE336" s="170" t="s">
        <v>16</v>
      </c>
      <c r="AF336" s="170" t="s">
        <v>16</v>
      </c>
      <c r="AG336" s="170" t="s">
        <v>16</v>
      </c>
      <c r="AH336" s="170" t="s">
        <v>16</v>
      </c>
      <c r="AI336" s="170" t="s">
        <v>16</v>
      </c>
      <c r="AJ336" s="170" t="s">
        <v>16</v>
      </c>
      <c r="AK336" s="170" t="s">
        <v>16</v>
      </c>
      <c r="AL336" s="170" t="s">
        <v>16</v>
      </c>
      <c r="AM336" s="170" t="s">
        <v>16</v>
      </c>
      <c r="AN336" s="170" t="s">
        <v>16</v>
      </c>
      <c r="AO336" s="170" t="s">
        <v>16</v>
      </c>
      <c r="AP336" s="170" t="s">
        <v>16</v>
      </c>
      <c r="AQ336" s="170" t="s">
        <v>16</v>
      </c>
      <c r="AR336" s="170" t="s">
        <v>16</v>
      </c>
      <c r="AS336" s="170" t="s">
        <v>16</v>
      </c>
      <c r="AT336" s="172" t="s">
        <v>16</v>
      </c>
      <c r="AU336" s="170" t="s">
        <v>16</v>
      </c>
      <c r="AV336" s="170" t="s">
        <v>16</v>
      </c>
      <c r="AW336" s="170" t="s">
        <v>16</v>
      </c>
      <c r="AX336" s="170" t="s">
        <v>16</v>
      </c>
      <c r="AY336" s="170" t="s">
        <v>16</v>
      </c>
      <c r="AZ336" s="171" t="s">
        <v>16</v>
      </c>
      <c r="BA336" s="171" t="s">
        <v>16</v>
      </c>
      <c r="BB336" s="170" t="s">
        <v>16</v>
      </c>
      <c r="BC336" s="172" t="s">
        <v>16</v>
      </c>
      <c r="BD336" s="172" t="s">
        <v>16</v>
      </c>
      <c r="BE336" s="171" t="s">
        <v>16</v>
      </c>
      <c r="BF336" s="170" t="s">
        <v>16</v>
      </c>
      <c r="BG336" s="170" t="s">
        <v>16</v>
      </c>
      <c r="BH336" s="170" t="s">
        <v>16</v>
      </c>
      <c r="BI336" s="170" t="s">
        <v>16</v>
      </c>
      <c r="BJ336" s="170"/>
      <c r="BK336" s="170"/>
    </row>
    <row r="337" spans="1:63" x14ac:dyDescent="0.25">
      <c r="A337" s="169">
        <v>303</v>
      </c>
      <c r="C337" s="174" t="s">
        <v>16</v>
      </c>
      <c r="D337" s="174" t="s">
        <v>16</v>
      </c>
      <c r="E337" s="173" t="s">
        <v>16</v>
      </c>
      <c r="F337" s="170" t="s">
        <v>16</v>
      </c>
      <c r="G337" s="170" t="s">
        <v>16</v>
      </c>
      <c r="H337" s="170" t="s">
        <v>16</v>
      </c>
      <c r="I337" s="170" t="s">
        <v>16</v>
      </c>
      <c r="J337" s="170" t="s">
        <v>16</v>
      </c>
      <c r="K337" s="170" t="s">
        <v>16</v>
      </c>
      <c r="L337" s="170" t="s">
        <v>16</v>
      </c>
      <c r="M337" s="170" t="s">
        <v>16</v>
      </c>
      <c r="N337" s="170" t="s">
        <v>16</v>
      </c>
      <c r="O337" s="170" t="s">
        <v>16</v>
      </c>
      <c r="P337" s="170" t="s">
        <v>16</v>
      </c>
      <c r="Q337" s="170" t="s">
        <v>16</v>
      </c>
      <c r="R337" s="170" t="s">
        <v>16</v>
      </c>
      <c r="S337" s="170" t="s">
        <v>16</v>
      </c>
      <c r="T337" s="170" t="s">
        <v>16</v>
      </c>
      <c r="U337" s="170" t="s">
        <v>16</v>
      </c>
      <c r="V337" s="170" t="s">
        <v>16</v>
      </c>
      <c r="W337" s="170" t="s">
        <v>16</v>
      </c>
      <c r="X337" s="170" t="s">
        <v>16</v>
      </c>
      <c r="Y337" s="170" t="s">
        <v>16</v>
      </c>
      <c r="Z337" s="170" t="s">
        <v>16</v>
      </c>
      <c r="AA337" s="170" t="s">
        <v>16</v>
      </c>
      <c r="AB337" s="170" t="s">
        <v>16</v>
      </c>
      <c r="AC337" s="170" t="s">
        <v>16</v>
      </c>
      <c r="AD337" s="170" t="s">
        <v>16</v>
      </c>
      <c r="AE337" s="170" t="s">
        <v>16</v>
      </c>
      <c r="AF337" s="170" t="s">
        <v>16</v>
      </c>
      <c r="AG337" s="170" t="s">
        <v>16</v>
      </c>
      <c r="AH337" s="170" t="s">
        <v>16</v>
      </c>
      <c r="AI337" s="170" t="s">
        <v>16</v>
      </c>
      <c r="AJ337" s="170" t="s">
        <v>16</v>
      </c>
      <c r="AK337" s="170" t="s">
        <v>16</v>
      </c>
      <c r="AL337" s="170" t="s">
        <v>16</v>
      </c>
      <c r="AM337" s="170" t="s">
        <v>16</v>
      </c>
      <c r="AN337" s="170" t="s">
        <v>16</v>
      </c>
      <c r="AO337" s="170" t="s">
        <v>16</v>
      </c>
      <c r="AP337" s="170" t="s">
        <v>16</v>
      </c>
      <c r="AQ337" s="170" t="s">
        <v>16</v>
      </c>
      <c r="AR337" s="170" t="s">
        <v>16</v>
      </c>
      <c r="AS337" s="170" t="s">
        <v>16</v>
      </c>
      <c r="AT337" s="172" t="s">
        <v>16</v>
      </c>
      <c r="AU337" s="170" t="s">
        <v>16</v>
      </c>
      <c r="AV337" s="170" t="s">
        <v>16</v>
      </c>
      <c r="AW337" s="170" t="s">
        <v>16</v>
      </c>
      <c r="AX337" s="170" t="s">
        <v>16</v>
      </c>
      <c r="AY337" s="170" t="s">
        <v>16</v>
      </c>
      <c r="AZ337" s="171" t="s">
        <v>16</v>
      </c>
      <c r="BA337" s="171" t="s">
        <v>16</v>
      </c>
      <c r="BB337" s="170" t="s">
        <v>16</v>
      </c>
      <c r="BC337" s="172" t="s">
        <v>16</v>
      </c>
      <c r="BD337" s="172" t="s">
        <v>16</v>
      </c>
      <c r="BE337" s="171" t="s">
        <v>16</v>
      </c>
      <c r="BF337" s="170" t="s">
        <v>16</v>
      </c>
      <c r="BG337" s="170" t="s">
        <v>16</v>
      </c>
      <c r="BH337" s="170" t="s">
        <v>16</v>
      </c>
      <c r="BI337" s="170" t="s">
        <v>16</v>
      </c>
      <c r="BJ337" s="170"/>
      <c r="BK337" s="170"/>
    </row>
    <row r="338" spans="1:63" x14ac:dyDescent="0.25">
      <c r="A338" s="169">
        <v>303</v>
      </c>
      <c r="C338" s="174" t="s">
        <v>16</v>
      </c>
      <c r="D338" s="174" t="s">
        <v>16</v>
      </c>
      <c r="E338" s="173" t="s">
        <v>16</v>
      </c>
      <c r="F338" s="170" t="s">
        <v>16</v>
      </c>
      <c r="G338" s="170" t="s">
        <v>16</v>
      </c>
      <c r="H338" s="170" t="s">
        <v>16</v>
      </c>
      <c r="I338" s="170" t="s">
        <v>16</v>
      </c>
      <c r="J338" s="170" t="s">
        <v>16</v>
      </c>
      <c r="K338" s="170" t="s">
        <v>16</v>
      </c>
      <c r="L338" s="170" t="s">
        <v>16</v>
      </c>
      <c r="M338" s="170" t="s">
        <v>16</v>
      </c>
      <c r="N338" s="170" t="s">
        <v>16</v>
      </c>
      <c r="O338" s="170" t="s">
        <v>16</v>
      </c>
      <c r="P338" s="170" t="s">
        <v>16</v>
      </c>
      <c r="Q338" s="170" t="s">
        <v>16</v>
      </c>
      <c r="R338" s="170" t="s">
        <v>16</v>
      </c>
      <c r="S338" s="170" t="s">
        <v>16</v>
      </c>
      <c r="T338" s="170" t="s">
        <v>16</v>
      </c>
      <c r="U338" s="170" t="s">
        <v>16</v>
      </c>
      <c r="V338" s="170" t="s">
        <v>16</v>
      </c>
      <c r="W338" s="170" t="s">
        <v>16</v>
      </c>
      <c r="X338" s="170" t="s">
        <v>16</v>
      </c>
      <c r="Y338" s="170" t="s">
        <v>16</v>
      </c>
      <c r="Z338" s="170" t="s">
        <v>16</v>
      </c>
      <c r="AA338" s="170" t="s">
        <v>16</v>
      </c>
      <c r="AB338" s="170" t="s">
        <v>16</v>
      </c>
      <c r="AC338" s="170" t="s">
        <v>16</v>
      </c>
      <c r="AD338" s="170" t="s">
        <v>16</v>
      </c>
      <c r="AE338" s="170" t="s">
        <v>16</v>
      </c>
      <c r="AF338" s="170" t="s">
        <v>16</v>
      </c>
      <c r="AG338" s="170" t="s">
        <v>16</v>
      </c>
      <c r="AH338" s="170" t="s">
        <v>16</v>
      </c>
      <c r="AI338" s="170" t="s">
        <v>16</v>
      </c>
      <c r="AJ338" s="170" t="s">
        <v>16</v>
      </c>
      <c r="AK338" s="170" t="s">
        <v>16</v>
      </c>
      <c r="AL338" s="170" t="s">
        <v>16</v>
      </c>
      <c r="AM338" s="170" t="s">
        <v>16</v>
      </c>
      <c r="AN338" s="170" t="s">
        <v>16</v>
      </c>
      <c r="AO338" s="170" t="s">
        <v>16</v>
      </c>
      <c r="AP338" s="170" t="s">
        <v>16</v>
      </c>
      <c r="AQ338" s="170" t="s">
        <v>16</v>
      </c>
      <c r="AR338" s="170" t="s">
        <v>16</v>
      </c>
      <c r="AS338" s="170" t="s">
        <v>16</v>
      </c>
      <c r="AT338" s="172" t="s">
        <v>16</v>
      </c>
      <c r="AU338" s="170" t="s">
        <v>16</v>
      </c>
      <c r="AV338" s="170" t="s">
        <v>16</v>
      </c>
      <c r="AW338" s="170" t="s">
        <v>16</v>
      </c>
      <c r="AX338" s="170" t="s">
        <v>16</v>
      </c>
      <c r="AY338" s="170" t="s">
        <v>16</v>
      </c>
      <c r="AZ338" s="171" t="s">
        <v>16</v>
      </c>
      <c r="BA338" s="171" t="s">
        <v>16</v>
      </c>
      <c r="BB338" s="170" t="s">
        <v>16</v>
      </c>
      <c r="BC338" s="172" t="s">
        <v>16</v>
      </c>
      <c r="BD338" s="172" t="s">
        <v>16</v>
      </c>
      <c r="BE338" s="171" t="s">
        <v>16</v>
      </c>
      <c r="BF338" s="170" t="s">
        <v>16</v>
      </c>
      <c r="BG338" s="170" t="s">
        <v>16</v>
      </c>
      <c r="BH338" s="170" t="s">
        <v>16</v>
      </c>
      <c r="BI338" s="170" t="s">
        <v>16</v>
      </c>
      <c r="BJ338" s="170"/>
      <c r="BK338" s="170"/>
    </row>
    <row r="339" spans="1:63" x14ac:dyDescent="0.25">
      <c r="A339" s="169">
        <v>303</v>
      </c>
      <c r="C339" s="174" t="s">
        <v>16</v>
      </c>
      <c r="D339" s="174" t="s">
        <v>16</v>
      </c>
      <c r="E339" s="173" t="s">
        <v>16</v>
      </c>
      <c r="F339" s="170" t="s">
        <v>16</v>
      </c>
      <c r="G339" s="170" t="s">
        <v>16</v>
      </c>
      <c r="H339" s="170" t="s">
        <v>16</v>
      </c>
      <c r="I339" s="170" t="s">
        <v>16</v>
      </c>
      <c r="J339" s="170" t="s">
        <v>16</v>
      </c>
      <c r="K339" s="170" t="s">
        <v>16</v>
      </c>
      <c r="L339" s="170" t="s">
        <v>16</v>
      </c>
      <c r="M339" s="170" t="s">
        <v>16</v>
      </c>
      <c r="N339" s="170" t="s">
        <v>16</v>
      </c>
      <c r="O339" s="170" t="s">
        <v>16</v>
      </c>
      <c r="P339" s="170" t="s">
        <v>16</v>
      </c>
      <c r="Q339" s="170" t="s">
        <v>16</v>
      </c>
      <c r="R339" s="170" t="s">
        <v>16</v>
      </c>
      <c r="S339" s="170" t="s">
        <v>16</v>
      </c>
      <c r="T339" s="170" t="s">
        <v>16</v>
      </c>
      <c r="U339" s="170" t="s">
        <v>16</v>
      </c>
      <c r="V339" s="170" t="s">
        <v>16</v>
      </c>
      <c r="W339" s="170" t="s">
        <v>16</v>
      </c>
      <c r="X339" s="170" t="s">
        <v>16</v>
      </c>
      <c r="Y339" s="170" t="s">
        <v>16</v>
      </c>
      <c r="Z339" s="170" t="s">
        <v>16</v>
      </c>
      <c r="AA339" s="170" t="s">
        <v>16</v>
      </c>
      <c r="AB339" s="170" t="s">
        <v>16</v>
      </c>
      <c r="AC339" s="170" t="s">
        <v>16</v>
      </c>
      <c r="AD339" s="170" t="s">
        <v>16</v>
      </c>
      <c r="AE339" s="170" t="s">
        <v>16</v>
      </c>
      <c r="AF339" s="170" t="s">
        <v>16</v>
      </c>
      <c r="AG339" s="170" t="s">
        <v>16</v>
      </c>
      <c r="AH339" s="170" t="s">
        <v>16</v>
      </c>
      <c r="AI339" s="170" t="s">
        <v>16</v>
      </c>
      <c r="AJ339" s="170" t="s">
        <v>16</v>
      </c>
      <c r="AK339" s="170" t="s">
        <v>16</v>
      </c>
      <c r="AL339" s="170" t="s">
        <v>16</v>
      </c>
      <c r="AM339" s="170" t="s">
        <v>16</v>
      </c>
      <c r="AN339" s="170" t="s">
        <v>16</v>
      </c>
      <c r="AO339" s="170" t="s">
        <v>16</v>
      </c>
      <c r="AP339" s="170" t="s">
        <v>16</v>
      </c>
      <c r="AQ339" s="170" t="s">
        <v>16</v>
      </c>
      <c r="AR339" s="170" t="s">
        <v>16</v>
      </c>
      <c r="AS339" s="170" t="s">
        <v>16</v>
      </c>
      <c r="AT339" s="172" t="s">
        <v>16</v>
      </c>
      <c r="AU339" s="170" t="s">
        <v>16</v>
      </c>
      <c r="AV339" s="170" t="s">
        <v>16</v>
      </c>
      <c r="AW339" s="170" t="s">
        <v>16</v>
      </c>
      <c r="AX339" s="170" t="s">
        <v>16</v>
      </c>
      <c r="AY339" s="170" t="s">
        <v>16</v>
      </c>
      <c r="AZ339" s="171" t="s">
        <v>16</v>
      </c>
      <c r="BA339" s="171" t="s">
        <v>16</v>
      </c>
      <c r="BB339" s="170" t="s">
        <v>16</v>
      </c>
      <c r="BC339" s="172" t="s">
        <v>16</v>
      </c>
      <c r="BD339" s="172" t="s">
        <v>16</v>
      </c>
      <c r="BE339" s="171" t="s">
        <v>16</v>
      </c>
      <c r="BF339" s="170" t="s">
        <v>16</v>
      </c>
      <c r="BG339" s="170" t="s">
        <v>16</v>
      </c>
      <c r="BH339" s="170" t="s">
        <v>16</v>
      </c>
      <c r="BI339" s="170" t="s">
        <v>16</v>
      </c>
      <c r="BJ339" s="170"/>
      <c r="BK339" s="170"/>
    </row>
    <row r="340" spans="1:63" x14ac:dyDescent="0.25">
      <c r="A340" s="169">
        <v>303</v>
      </c>
      <c r="C340" s="174" t="s">
        <v>16</v>
      </c>
      <c r="D340" s="174" t="s">
        <v>16</v>
      </c>
      <c r="E340" s="173" t="s">
        <v>16</v>
      </c>
      <c r="F340" s="170" t="s">
        <v>16</v>
      </c>
      <c r="G340" s="170" t="s">
        <v>16</v>
      </c>
      <c r="H340" s="170" t="s">
        <v>16</v>
      </c>
      <c r="I340" s="170" t="s">
        <v>16</v>
      </c>
      <c r="J340" s="170" t="s">
        <v>16</v>
      </c>
      <c r="K340" s="170" t="s">
        <v>16</v>
      </c>
      <c r="L340" s="170" t="s">
        <v>16</v>
      </c>
      <c r="M340" s="170" t="s">
        <v>16</v>
      </c>
      <c r="N340" s="170" t="s">
        <v>16</v>
      </c>
      <c r="O340" s="170" t="s">
        <v>16</v>
      </c>
      <c r="P340" s="170" t="s">
        <v>16</v>
      </c>
      <c r="Q340" s="170" t="s">
        <v>16</v>
      </c>
      <c r="R340" s="170" t="s">
        <v>16</v>
      </c>
      <c r="S340" s="170" t="s">
        <v>16</v>
      </c>
      <c r="T340" s="170" t="s">
        <v>16</v>
      </c>
      <c r="U340" s="170" t="s">
        <v>16</v>
      </c>
      <c r="V340" s="170" t="s">
        <v>16</v>
      </c>
      <c r="W340" s="170" t="s">
        <v>16</v>
      </c>
      <c r="X340" s="170" t="s">
        <v>16</v>
      </c>
      <c r="Y340" s="170" t="s">
        <v>16</v>
      </c>
      <c r="Z340" s="170" t="s">
        <v>16</v>
      </c>
      <c r="AA340" s="170" t="s">
        <v>16</v>
      </c>
      <c r="AB340" s="170" t="s">
        <v>16</v>
      </c>
      <c r="AC340" s="170" t="s">
        <v>16</v>
      </c>
      <c r="AD340" s="170" t="s">
        <v>16</v>
      </c>
      <c r="AE340" s="170" t="s">
        <v>16</v>
      </c>
      <c r="AF340" s="170" t="s">
        <v>16</v>
      </c>
      <c r="AG340" s="170" t="s">
        <v>16</v>
      </c>
      <c r="AH340" s="170" t="s">
        <v>16</v>
      </c>
      <c r="AI340" s="170" t="s">
        <v>16</v>
      </c>
      <c r="AJ340" s="170" t="s">
        <v>16</v>
      </c>
      <c r="AK340" s="170" t="s">
        <v>16</v>
      </c>
      <c r="AL340" s="170" t="s">
        <v>16</v>
      </c>
      <c r="AM340" s="170" t="s">
        <v>16</v>
      </c>
      <c r="AN340" s="170" t="s">
        <v>16</v>
      </c>
      <c r="AO340" s="170" t="s">
        <v>16</v>
      </c>
      <c r="AP340" s="170" t="s">
        <v>16</v>
      </c>
      <c r="AQ340" s="170" t="s">
        <v>16</v>
      </c>
      <c r="AR340" s="170" t="s">
        <v>16</v>
      </c>
      <c r="AS340" s="170" t="s">
        <v>16</v>
      </c>
      <c r="AT340" s="172" t="s">
        <v>16</v>
      </c>
      <c r="AU340" s="170" t="s">
        <v>16</v>
      </c>
      <c r="AV340" s="170" t="s">
        <v>16</v>
      </c>
      <c r="AW340" s="170" t="s">
        <v>16</v>
      </c>
      <c r="AX340" s="170" t="s">
        <v>16</v>
      </c>
      <c r="AY340" s="170" t="s">
        <v>16</v>
      </c>
      <c r="AZ340" s="171" t="s">
        <v>16</v>
      </c>
      <c r="BA340" s="171" t="s">
        <v>16</v>
      </c>
      <c r="BB340" s="170" t="s">
        <v>16</v>
      </c>
      <c r="BC340" s="172" t="s">
        <v>16</v>
      </c>
      <c r="BD340" s="172" t="s">
        <v>16</v>
      </c>
      <c r="BE340" s="171" t="s">
        <v>16</v>
      </c>
      <c r="BF340" s="170" t="s">
        <v>16</v>
      </c>
      <c r="BG340" s="170" t="s">
        <v>16</v>
      </c>
      <c r="BH340" s="170" t="s">
        <v>16</v>
      </c>
      <c r="BI340" s="170" t="s">
        <v>16</v>
      </c>
      <c r="BJ340" s="170"/>
      <c r="BK340" s="170"/>
    </row>
    <row r="341" spans="1:63" x14ac:dyDescent="0.25">
      <c r="A341" s="169">
        <v>303</v>
      </c>
      <c r="C341" s="174" t="s">
        <v>16</v>
      </c>
      <c r="D341" s="174" t="s">
        <v>16</v>
      </c>
      <c r="E341" s="173" t="s">
        <v>16</v>
      </c>
      <c r="F341" s="170" t="s">
        <v>16</v>
      </c>
      <c r="G341" s="170" t="s">
        <v>16</v>
      </c>
      <c r="H341" s="170" t="s">
        <v>16</v>
      </c>
      <c r="I341" s="170" t="s">
        <v>16</v>
      </c>
      <c r="J341" s="170" t="s">
        <v>16</v>
      </c>
      <c r="K341" s="170" t="s">
        <v>16</v>
      </c>
      <c r="L341" s="170" t="s">
        <v>16</v>
      </c>
      <c r="M341" s="170" t="s">
        <v>16</v>
      </c>
      <c r="N341" s="170" t="s">
        <v>16</v>
      </c>
      <c r="O341" s="170" t="s">
        <v>16</v>
      </c>
      <c r="P341" s="170" t="s">
        <v>16</v>
      </c>
      <c r="Q341" s="170" t="s">
        <v>16</v>
      </c>
      <c r="R341" s="170" t="s">
        <v>16</v>
      </c>
      <c r="S341" s="170" t="s">
        <v>16</v>
      </c>
      <c r="T341" s="170" t="s">
        <v>16</v>
      </c>
      <c r="U341" s="170" t="s">
        <v>16</v>
      </c>
      <c r="V341" s="170" t="s">
        <v>16</v>
      </c>
      <c r="W341" s="170" t="s">
        <v>16</v>
      </c>
      <c r="X341" s="170" t="s">
        <v>16</v>
      </c>
      <c r="Y341" s="170" t="s">
        <v>16</v>
      </c>
      <c r="Z341" s="170" t="s">
        <v>16</v>
      </c>
      <c r="AA341" s="170" t="s">
        <v>16</v>
      </c>
      <c r="AB341" s="170" t="s">
        <v>16</v>
      </c>
      <c r="AC341" s="170" t="s">
        <v>16</v>
      </c>
      <c r="AD341" s="170" t="s">
        <v>16</v>
      </c>
      <c r="AE341" s="170" t="s">
        <v>16</v>
      </c>
      <c r="AF341" s="170" t="s">
        <v>16</v>
      </c>
      <c r="AG341" s="170" t="s">
        <v>16</v>
      </c>
      <c r="AH341" s="170" t="s">
        <v>16</v>
      </c>
      <c r="AI341" s="170" t="s">
        <v>16</v>
      </c>
      <c r="AJ341" s="170" t="s">
        <v>16</v>
      </c>
      <c r="AK341" s="170" t="s">
        <v>16</v>
      </c>
      <c r="AL341" s="170" t="s">
        <v>16</v>
      </c>
      <c r="AM341" s="170" t="s">
        <v>16</v>
      </c>
      <c r="AN341" s="170" t="s">
        <v>16</v>
      </c>
      <c r="AO341" s="170" t="s">
        <v>16</v>
      </c>
      <c r="AP341" s="170" t="s">
        <v>16</v>
      </c>
      <c r="AQ341" s="170" t="s">
        <v>16</v>
      </c>
      <c r="AR341" s="170" t="s">
        <v>16</v>
      </c>
      <c r="AS341" s="170" t="s">
        <v>16</v>
      </c>
      <c r="AT341" s="172" t="s">
        <v>16</v>
      </c>
      <c r="AU341" s="170" t="s">
        <v>16</v>
      </c>
      <c r="AV341" s="170" t="s">
        <v>16</v>
      </c>
      <c r="AW341" s="170" t="s">
        <v>16</v>
      </c>
      <c r="AX341" s="170" t="s">
        <v>16</v>
      </c>
      <c r="AY341" s="170" t="s">
        <v>16</v>
      </c>
      <c r="AZ341" s="171" t="s">
        <v>16</v>
      </c>
      <c r="BA341" s="171" t="s">
        <v>16</v>
      </c>
      <c r="BB341" s="170" t="s">
        <v>16</v>
      </c>
      <c r="BC341" s="172" t="s">
        <v>16</v>
      </c>
      <c r="BD341" s="172" t="s">
        <v>16</v>
      </c>
      <c r="BE341" s="171" t="s">
        <v>16</v>
      </c>
      <c r="BF341" s="170" t="s">
        <v>16</v>
      </c>
      <c r="BG341" s="170" t="s">
        <v>16</v>
      </c>
      <c r="BH341" s="170" t="s">
        <v>16</v>
      </c>
      <c r="BI341" s="170" t="s">
        <v>16</v>
      </c>
      <c r="BJ341" s="170"/>
      <c r="BK341" s="170"/>
    </row>
    <row r="342" spans="1:63" x14ac:dyDescent="0.25">
      <c r="A342" s="169">
        <v>303</v>
      </c>
      <c r="C342" s="174" t="s">
        <v>16</v>
      </c>
      <c r="D342" s="174" t="s">
        <v>16</v>
      </c>
      <c r="E342" s="173" t="s">
        <v>16</v>
      </c>
      <c r="F342" s="170" t="s">
        <v>16</v>
      </c>
      <c r="G342" s="170" t="s">
        <v>16</v>
      </c>
      <c r="H342" s="170" t="s">
        <v>16</v>
      </c>
      <c r="I342" s="170" t="s">
        <v>16</v>
      </c>
      <c r="J342" s="170" t="s">
        <v>16</v>
      </c>
      <c r="K342" s="170" t="s">
        <v>16</v>
      </c>
      <c r="L342" s="170" t="s">
        <v>16</v>
      </c>
      <c r="M342" s="170" t="s">
        <v>16</v>
      </c>
      <c r="N342" s="170" t="s">
        <v>16</v>
      </c>
      <c r="O342" s="170" t="s">
        <v>16</v>
      </c>
      <c r="P342" s="170" t="s">
        <v>16</v>
      </c>
      <c r="Q342" s="170" t="s">
        <v>16</v>
      </c>
      <c r="R342" s="170" t="s">
        <v>16</v>
      </c>
      <c r="S342" s="170" t="s">
        <v>16</v>
      </c>
      <c r="T342" s="170" t="s">
        <v>16</v>
      </c>
      <c r="U342" s="170" t="s">
        <v>16</v>
      </c>
      <c r="V342" s="170" t="s">
        <v>16</v>
      </c>
      <c r="W342" s="170" t="s">
        <v>16</v>
      </c>
      <c r="X342" s="170" t="s">
        <v>16</v>
      </c>
      <c r="Y342" s="170" t="s">
        <v>16</v>
      </c>
      <c r="Z342" s="170" t="s">
        <v>16</v>
      </c>
      <c r="AA342" s="170" t="s">
        <v>16</v>
      </c>
      <c r="AB342" s="170" t="s">
        <v>16</v>
      </c>
      <c r="AC342" s="170" t="s">
        <v>16</v>
      </c>
      <c r="AD342" s="170" t="s">
        <v>16</v>
      </c>
      <c r="AE342" s="170" t="s">
        <v>16</v>
      </c>
      <c r="AF342" s="170" t="s">
        <v>16</v>
      </c>
      <c r="AG342" s="170" t="s">
        <v>16</v>
      </c>
      <c r="AH342" s="170" t="s">
        <v>16</v>
      </c>
      <c r="AI342" s="170" t="s">
        <v>16</v>
      </c>
      <c r="AJ342" s="170" t="s">
        <v>16</v>
      </c>
      <c r="AK342" s="170" t="s">
        <v>16</v>
      </c>
      <c r="AL342" s="170" t="s">
        <v>16</v>
      </c>
      <c r="AM342" s="170" t="s">
        <v>16</v>
      </c>
      <c r="AN342" s="170" t="s">
        <v>16</v>
      </c>
      <c r="AO342" s="170" t="s">
        <v>16</v>
      </c>
      <c r="AP342" s="170" t="s">
        <v>16</v>
      </c>
      <c r="AQ342" s="170" t="s">
        <v>16</v>
      </c>
      <c r="AR342" s="170" t="s">
        <v>16</v>
      </c>
      <c r="AS342" s="170" t="s">
        <v>16</v>
      </c>
      <c r="AT342" s="172" t="s">
        <v>16</v>
      </c>
      <c r="AU342" s="170" t="s">
        <v>16</v>
      </c>
      <c r="AV342" s="170" t="s">
        <v>16</v>
      </c>
      <c r="AW342" s="170" t="s">
        <v>16</v>
      </c>
      <c r="AX342" s="170" t="s">
        <v>16</v>
      </c>
      <c r="AY342" s="170" t="s">
        <v>16</v>
      </c>
      <c r="AZ342" s="171" t="s">
        <v>16</v>
      </c>
      <c r="BA342" s="171" t="s">
        <v>16</v>
      </c>
      <c r="BB342" s="170" t="s">
        <v>16</v>
      </c>
      <c r="BC342" s="172" t="s">
        <v>16</v>
      </c>
      <c r="BD342" s="172" t="s">
        <v>16</v>
      </c>
      <c r="BE342" s="171" t="s">
        <v>16</v>
      </c>
      <c r="BF342" s="170" t="s">
        <v>16</v>
      </c>
      <c r="BG342" s="170" t="s">
        <v>16</v>
      </c>
      <c r="BH342" s="170" t="s">
        <v>16</v>
      </c>
      <c r="BI342" s="170" t="s">
        <v>16</v>
      </c>
      <c r="BJ342" s="170"/>
      <c r="BK342" s="170"/>
    </row>
    <row r="343" spans="1:63" x14ac:dyDescent="0.25">
      <c r="A343" s="169">
        <v>303</v>
      </c>
      <c r="C343" s="174" t="s">
        <v>16</v>
      </c>
      <c r="D343" s="174" t="s">
        <v>16</v>
      </c>
      <c r="E343" s="173" t="s">
        <v>16</v>
      </c>
      <c r="F343" s="170" t="s">
        <v>16</v>
      </c>
      <c r="G343" s="170" t="s">
        <v>16</v>
      </c>
      <c r="H343" s="170" t="s">
        <v>16</v>
      </c>
      <c r="I343" s="170" t="s">
        <v>16</v>
      </c>
      <c r="J343" s="170" t="s">
        <v>16</v>
      </c>
      <c r="K343" s="170" t="s">
        <v>16</v>
      </c>
      <c r="L343" s="170" t="s">
        <v>16</v>
      </c>
      <c r="M343" s="170" t="s">
        <v>16</v>
      </c>
      <c r="N343" s="170" t="s">
        <v>16</v>
      </c>
      <c r="O343" s="170" t="s">
        <v>16</v>
      </c>
      <c r="P343" s="170" t="s">
        <v>16</v>
      </c>
      <c r="Q343" s="170" t="s">
        <v>16</v>
      </c>
      <c r="R343" s="170" t="s">
        <v>16</v>
      </c>
      <c r="S343" s="170" t="s">
        <v>16</v>
      </c>
      <c r="T343" s="170" t="s">
        <v>16</v>
      </c>
      <c r="U343" s="170" t="s">
        <v>16</v>
      </c>
      <c r="V343" s="170" t="s">
        <v>16</v>
      </c>
      <c r="W343" s="170" t="s">
        <v>16</v>
      </c>
      <c r="X343" s="170" t="s">
        <v>16</v>
      </c>
      <c r="Y343" s="170" t="s">
        <v>16</v>
      </c>
      <c r="Z343" s="170" t="s">
        <v>16</v>
      </c>
      <c r="AA343" s="170" t="s">
        <v>16</v>
      </c>
      <c r="AB343" s="170" t="s">
        <v>16</v>
      </c>
      <c r="AC343" s="170" t="s">
        <v>16</v>
      </c>
      <c r="AD343" s="170" t="s">
        <v>16</v>
      </c>
      <c r="AE343" s="170" t="s">
        <v>16</v>
      </c>
      <c r="AF343" s="170" t="s">
        <v>16</v>
      </c>
      <c r="AG343" s="170" t="s">
        <v>16</v>
      </c>
      <c r="AH343" s="170" t="s">
        <v>16</v>
      </c>
      <c r="AI343" s="170" t="s">
        <v>16</v>
      </c>
      <c r="AJ343" s="170" t="s">
        <v>16</v>
      </c>
      <c r="AK343" s="170" t="s">
        <v>16</v>
      </c>
      <c r="AL343" s="170" t="s">
        <v>16</v>
      </c>
      <c r="AM343" s="170" t="s">
        <v>16</v>
      </c>
      <c r="AN343" s="170" t="s">
        <v>16</v>
      </c>
      <c r="AO343" s="170" t="s">
        <v>16</v>
      </c>
      <c r="AP343" s="170" t="s">
        <v>16</v>
      </c>
      <c r="AQ343" s="170" t="s">
        <v>16</v>
      </c>
      <c r="AR343" s="170" t="s">
        <v>16</v>
      </c>
      <c r="AS343" s="170" t="s">
        <v>16</v>
      </c>
      <c r="AT343" s="172" t="s">
        <v>16</v>
      </c>
      <c r="AU343" s="170" t="s">
        <v>16</v>
      </c>
      <c r="AV343" s="170" t="s">
        <v>16</v>
      </c>
      <c r="AW343" s="170" t="s">
        <v>16</v>
      </c>
      <c r="AX343" s="170" t="s">
        <v>16</v>
      </c>
      <c r="AY343" s="170" t="s">
        <v>16</v>
      </c>
      <c r="AZ343" s="171" t="s">
        <v>16</v>
      </c>
      <c r="BA343" s="171" t="s">
        <v>16</v>
      </c>
      <c r="BB343" s="170" t="s">
        <v>16</v>
      </c>
      <c r="BC343" s="172" t="s">
        <v>16</v>
      </c>
      <c r="BD343" s="172" t="s">
        <v>16</v>
      </c>
      <c r="BE343" s="171" t="s">
        <v>16</v>
      </c>
      <c r="BF343" s="170" t="s">
        <v>16</v>
      </c>
      <c r="BG343" s="170" t="s">
        <v>16</v>
      </c>
      <c r="BH343" s="170" t="s">
        <v>16</v>
      </c>
      <c r="BI343" s="170" t="s">
        <v>16</v>
      </c>
      <c r="BJ343" s="170"/>
      <c r="BK343" s="170"/>
    </row>
    <row r="344" spans="1:63" x14ac:dyDescent="0.25">
      <c r="A344" s="169">
        <v>303</v>
      </c>
      <c r="C344" s="174" t="s">
        <v>16</v>
      </c>
      <c r="D344" s="174" t="s">
        <v>16</v>
      </c>
      <c r="E344" s="173" t="s">
        <v>16</v>
      </c>
      <c r="F344" s="170" t="s">
        <v>16</v>
      </c>
      <c r="G344" s="170" t="s">
        <v>16</v>
      </c>
      <c r="H344" s="170" t="s">
        <v>16</v>
      </c>
      <c r="I344" s="170" t="s">
        <v>16</v>
      </c>
      <c r="J344" s="170" t="s">
        <v>16</v>
      </c>
      <c r="K344" s="170" t="s">
        <v>16</v>
      </c>
      <c r="L344" s="170" t="s">
        <v>16</v>
      </c>
      <c r="M344" s="170" t="s">
        <v>16</v>
      </c>
      <c r="N344" s="170" t="s">
        <v>16</v>
      </c>
      <c r="O344" s="170" t="s">
        <v>16</v>
      </c>
      <c r="P344" s="170" t="s">
        <v>16</v>
      </c>
      <c r="Q344" s="170" t="s">
        <v>16</v>
      </c>
      <c r="R344" s="170" t="s">
        <v>16</v>
      </c>
      <c r="S344" s="170" t="s">
        <v>16</v>
      </c>
      <c r="T344" s="170" t="s">
        <v>16</v>
      </c>
      <c r="U344" s="170" t="s">
        <v>16</v>
      </c>
      <c r="V344" s="170" t="s">
        <v>16</v>
      </c>
      <c r="W344" s="170" t="s">
        <v>16</v>
      </c>
      <c r="X344" s="170" t="s">
        <v>16</v>
      </c>
      <c r="Y344" s="170" t="s">
        <v>16</v>
      </c>
      <c r="Z344" s="170" t="s">
        <v>16</v>
      </c>
      <c r="AA344" s="170" t="s">
        <v>16</v>
      </c>
      <c r="AB344" s="170" t="s">
        <v>16</v>
      </c>
      <c r="AC344" s="170" t="s">
        <v>16</v>
      </c>
      <c r="AD344" s="170" t="s">
        <v>16</v>
      </c>
      <c r="AE344" s="170" t="s">
        <v>16</v>
      </c>
      <c r="AF344" s="170" t="s">
        <v>16</v>
      </c>
      <c r="AG344" s="170" t="s">
        <v>16</v>
      </c>
      <c r="AH344" s="170" t="s">
        <v>16</v>
      </c>
      <c r="AI344" s="170" t="s">
        <v>16</v>
      </c>
      <c r="AJ344" s="170" t="s">
        <v>16</v>
      </c>
      <c r="AK344" s="170" t="s">
        <v>16</v>
      </c>
      <c r="AL344" s="170" t="s">
        <v>16</v>
      </c>
      <c r="AM344" s="170" t="s">
        <v>16</v>
      </c>
      <c r="AN344" s="170" t="s">
        <v>16</v>
      </c>
      <c r="AO344" s="170" t="s">
        <v>16</v>
      </c>
      <c r="AP344" s="170" t="s">
        <v>16</v>
      </c>
      <c r="AQ344" s="170" t="s">
        <v>16</v>
      </c>
      <c r="AR344" s="170" t="s">
        <v>16</v>
      </c>
      <c r="AS344" s="170" t="s">
        <v>16</v>
      </c>
      <c r="AT344" s="172" t="s">
        <v>16</v>
      </c>
      <c r="AU344" s="170" t="s">
        <v>16</v>
      </c>
      <c r="AV344" s="170" t="s">
        <v>16</v>
      </c>
      <c r="AW344" s="170" t="s">
        <v>16</v>
      </c>
      <c r="AX344" s="170" t="s">
        <v>16</v>
      </c>
      <c r="AY344" s="170" t="s">
        <v>16</v>
      </c>
      <c r="AZ344" s="171" t="s">
        <v>16</v>
      </c>
      <c r="BA344" s="171" t="s">
        <v>16</v>
      </c>
      <c r="BB344" s="170" t="s">
        <v>16</v>
      </c>
      <c r="BC344" s="172" t="s">
        <v>16</v>
      </c>
      <c r="BD344" s="172" t="s">
        <v>16</v>
      </c>
      <c r="BE344" s="171" t="s">
        <v>16</v>
      </c>
      <c r="BF344" s="170" t="s">
        <v>16</v>
      </c>
      <c r="BG344" s="170" t="s">
        <v>16</v>
      </c>
      <c r="BH344" s="170" t="s">
        <v>16</v>
      </c>
      <c r="BI344" s="170" t="s">
        <v>16</v>
      </c>
      <c r="BJ344" s="170"/>
      <c r="BK344" s="170"/>
    </row>
    <row r="345" spans="1:63" x14ac:dyDescent="0.25">
      <c r="A345" s="169">
        <v>303</v>
      </c>
      <c r="C345" s="174" t="s">
        <v>16</v>
      </c>
      <c r="D345" s="174" t="s">
        <v>16</v>
      </c>
      <c r="E345" s="173" t="s">
        <v>16</v>
      </c>
      <c r="F345" s="170" t="s">
        <v>16</v>
      </c>
      <c r="G345" s="170" t="s">
        <v>16</v>
      </c>
      <c r="H345" s="170" t="s">
        <v>16</v>
      </c>
      <c r="I345" s="170" t="s">
        <v>16</v>
      </c>
      <c r="J345" s="170" t="s">
        <v>16</v>
      </c>
      <c r="K345" s="170" t="s">
        <v>16</v>
      </c>
      <c r="L345" s="170" t="s">
        <v>16</v>
      </c>
      <c r="M345" s="170" t="s">
        <v>16</v>
      </c>
      <c r="N345" s="170" t="s">
        <v>16</v>
      </c>
      <c r="O345" s="170" t="s">
        <v>16</v>
      </c>
      <c r="P345" s="170" t="s">
        <v>16</v>
      </c>
      <c r="Q345" s="170" t="s">
        <v>16</v>
      </c>
      <c r="R345" s="170" t="s">
        <v>16</v>
      </c>
      <c r="S345" s="170" t="s">
        <v>16</v>
      </c>
      <c r="T345" s="170" t="s">
        <v>16</v>
      </c>
      <c r="U345" s="170" t="s">
        <v>16</v>
      </c>
      <c r="V345" s="170" t="s">
        <v>16</v>
      </c>
      <c r="W345" s="170" t="s">
        <v>16</v>
      </c>
      <c r="X345" s="170" t="s">
        <v>16</v>
      </c>
      <c r="Y345" s="170" t="s">
        <v>16</v>
      </c>
      <c r="Z345" s="170" t="s">
        <v>16</v>
      </c>
      <c r="AA345" s="170" t="s">
        <v>16</v>
      </c>
      <c r="AB345" s="170" t="s">
        <v>16</v>
      </c>
      <c r="AC345" s="170" t="s">
        <v>16</v>
      </c>
      <c r="AD345" s="170" t="s">
        <v>16</v>
      </c>
      <c r="AE345" s="170" t="s">
        <v>16</v>
      </c>
      <c r="AF345" s="170" t="s">
        <v>16</v>
      </c>
      <c r="AG345" s="170" t="s">
        <v>16</v>
      </c>
      <c r="AH345" s="170" t="s">
        <v>16</v>
      </c>
      <c r="AI345" s="170" t="s">
        <v>16</v>
      </c>
      <c r="AJ345" s="170" t="s">
        <v>16</v>
      </c>
      <c r="AK345" s="170" t="s">
        <v>16</v>
      </c>
      <c r="AL345" s="170" t="s">
        <v>16</v>
      </c>
      <c r="AM345" s="170" t="s">
        <v>16</v>
      </c>
      <c r="AN345" s="170" t="s">
        <v>16</v>
      </c>
      <c r="AO345" s="170" t="s">
        <v>16</v>
      </c>
      <c r="AP345" s="170" t="s">
        <v>16</v>
      </c>
      <c r="AQ345" s="170" t="s">
        <v>16</v>
      </c>
      <c r="AR345" s="170" t="s">
        <v>16</v>
      </c>
      <c r="AS345" s="170" t="s">
        <v>16</v>
      </c>
      <c r="AT345" s="172" t="s">
        <v>16</v>
      </c>
      <c r="AU345" s="170" t="s">
        <v>16</v>
      </c>
      <c r="AV345" s="170" t="s">
        <v>16</v>
      </c>
      <c r="AW345" s="170" t="s">
        <v>16</v>
      </c>
      <c r="AX345" s="170" t="s">
        <v>16</v>
      </c>
      <c r="AY345" s="170" t="s">
        <v>16</v>
      </c>
      <c r="AZ345" s="171" t="s">
        <v>16</v>
      </c>
      <c r="BA345" s="171" t="s">
        <v>16</v>
      </c>
      <c r="BB345" s="170" t="s">
        <v>16</v>
      </c>
      <c r="BC345" s="172" t="s">
        <v>16</v>
      </c>
      <c r="BD345" s="172" t="s">
        <v>16</v>
      </c>
      <c r="BE345" s="171" t="s">
        <v>16</v>
      </c>
      <c r="BF345" s="170" t="s">
        <v>16</v>
      </c>
      <c r="BG345" s="170" t="s">
        <v>16</v>
      </c>
      <c r="BH345" s="170" t="s">
        <v>16</v>
      </c>
      <c r="BI345" s="170" t="s">
        <v>16</v>
      </c>
      <c r="BJ345" s="170"/>
      <c r="BK345" s="170"/>
    </row>
    <row r="346" spans="1:63" x14ac:dyDescent="0.25">
      <c r="A346" s="169">
        <v>303</v>
      </c>
      <c r="C346" s="174" t="s">
        <v>16</v>
      </c>
      <c r="D346" s="174" t="s">
        <v>16</v>
      </c>
      <c r="E346" s="173" t="s">
        <v>16</v>
      </c>
      <c r="F346" s="170" t="s">
        <v>16</v>
      </c>
      <c r="G346" s="170" t="s">
        <v>16</v>
      </c>
      <c r="H346" s="170" t="s">
        <v>16</v>
      </c>
      <c r="I346" s="170" t="s">
        <v>16</v>
      </c>
      <c r="J346" s="170" t="s">
        <v>16</v>
      </c>
      <c r="K346" s="170" t="s">
        <v>16</v>
      </c>
      <c r="L346" s="170" t="s">
        <v>16</v>
      </c>
      <c r="M346" s="170" t="s">
        <v>16</v>
      </c>
      <c r="N346" s="170" t="s">
        <v>16</v>
      </c>
      <c r="O346" s="170" t="s">
        <v>16</v>
      </c>
      <c r="P346" s="170" t="s">
        <v>16</v>
      </c>
      <c r="Q346" s="170" t="s">
        <v>16</v>
      </c>
      <c r="R346" s="170" t="s">
        <v>16</v>
      </c>
      <c r="S346" s="170" t="s">
        <v>16</v>
      </c>
      <c r="T346" s="170" t="s">
        <v>16</v>
      </c>
      <c r="U346" s="170" t="s">
        <v>16</v>
      </c>
      <c r="V346" s="170" t="s">
        <v>16</v>
      </c>
      <c r="W346" s="170" t="s">
        <v>16</v>
      </c>
      <c r="X346" s="170" t="s">
        <v>16</v>
      </c>
      <c r="Y346" s="170" t="s">
        <v>16</v>
      </c>
      <c r="Z346" s="170" t="s">
        <v>16</v>
      </c>
      <c r="AA346" s="170" t="s">
        <v>16</v>
      </c>
      <c r="AB346" s="170" t="s">
        <v>16</v>
      </c>
      <c r="AC346" s="170" t="s">
        <v>16</v>
      </c>
      <c r="AD346" s="170" t="s">
        <v>16</v>
      </c>
      <c r="AE346" s="170" t="s">
        <v>16</v>
      </c>
      <c r="AF346" s="170" t="s">
        <v>16</v>
      </c>
      <c r="AG346" s="170" t="s">
        <v>16</v>
      </c>
      <c r="AH346" s="170" t="s">
        <v>16</v>
      </c>
      <c r="AI346" s="170" t="s">
        <v>16</v>
      </c>
      <c r="AJ346" s="170" t="s">
        <v>16</v>
      </c>
      <c r="AK346" s="170" t="s">
        <v>16</v>
      </c>
      <c r="AL346" s="170" t="s">
        <v>16</v>
      </c>
      <c r="AM346" s="170" t="s">
        <v>16</v>
      </c>
      <c r="AN346" s="170" t="s">
        <v>16</v>
      </c>
      <c r="AO346" s="170" t="s">
        <v>16</v>
      </c>
      <c r="AP346" s="170" t="s">
        <v>16</v>
      </c>
      <c r="AQ346" s="170" t="s">
        <v>16</v>
      </c>
      <c r="AR346" s="170" t="s">
        <v>16</v>
      </c>
      <c r="AS346" s="170" t="s">
        <v>16</v>
      </c>
      <c r="AT346" s="172" t="s">
        <v>16</v>
      </c>
      <c r="AU346" s="170" t="s">
        <v>16</v>
      </c>
      <c r="AV346" s="170" t="s">
        <v>16</v>
      </c>
      <c r="AW346" s="170" t="s">
        <v>16</v>
      </c>
      <c r="AX346" s="170" t="s">
        <v>16</v>
      </c>
      <c r="AY346" s="170" t="s">
        <v>16</v>
      </c>
      <c r="AZ346" s="171" t="s">
        <v>16</v>
      </c>
      <c r="BA346" s="171" t="s">
        <v>16</v>
      </c>
      <c r="BB346" s="170" t="s">
        <v>16</v>
      </c>
      <c r="BC346" s="172" t="s">
        <v>16</v>
      </c>
      <c r="BD346" s="172" t="s">
        <v>16</v>
      </c>
      <c r="BE346" s="171" t="s">
        <v>16</v>
      </c>
      <c r="BF346" s="170" t="s">
        <v>16</v>
      </c>
      <c r="BG346" s="170" t="s">
        <v>16</v>
      </c>
      <c r="BH346" s="170" t="s">
        <v>16</v>
      </c>
      <c r="BI346" s="170" t="s">
        <v>16</v>
      </c>
      <c r="BJ346" s="170"/>
      <c r="BK346" s="170"/>
    </row>
    <row r="347" spans="1:63" x14ac:dyDescent="0.25">
      <c r="A347" s="169">
        <v>303</v>
      </c>
      <c r="C347" s="174" t="s">
        <v>16</v>
      </c>
      <c r="D347" s="174" t="s">
        <v>16</v>
      </c>
      <c r="E347" s="173" t="s">
        <v>16</v>
      </c>
      <c r="F347" s="170" t="s">
        <v>16</v>
      </c>
      <c r="G347" s="170" t="s">
        <v>16</v>
      </c>
      <c r="H347" s="170" t="s">
        <v>16</v>
      </c>
      <c r="I347" s="170" t="s">
        <v>16</v>
      </c>
      <c r="J347" s="170" t="s">
        <v>16</v>
      </c>
      <c r="K347" s="170" t="s">
        <v>16</v>
      </c>
      <c r="L347" s="170" t="s">
        <v>16</v>
      </c>
      <c r="M347" s="170" t="s">
        <v>16</v>
      </c>
      <c r="N347" s="170" t="s">
        <v>16</v>
      </c>
      <c r="O347" s="170" t="s">
        <v>16</v>
      </c>
      <c r="P347" s="170" t="s">
        <v>16</v>
      </c>
      <c r="Q347" s="170" t="s">
        <v>16</v>
      </c>
      <c r="R347" s="170" t="s">
        <v>16</v>
      </c>
      <c r="S347" s="170" t="s">
        <v>16</v>
      </c>
      <c r="T347" s="170" t="s">
        <v>16</v>
      </c>
      <c r="U347" s="170" t="s">
        <v>16</v>
      </c>
      <c r="V347" s="170" t="s">
        <v>16</v>
      </c>
      <c r="W347" s="170" t="s">
        <v>16</v>
      </c>
      <c r="X347" s="170" t="s">
        <v>16</v>
      </c>
      <c r="Y347" s="170" t="s">
        <v>16</v>
      </c>
      <c r="Z347" s="170" t="s">
        <v>16</v>
      </c>
      <c r="AA347" s="170" t="s">
        <v>16</v>
      </c>
      <c r="AB347" s="170" t="s">
        <v>16</v>
      </c>
      <c r="AC347" s="170" t="s">
        <v>16</v>
      </c>
      <c r="AD347" s="170" t="s">
        <v>16</v>
      </c>
      <c r="AE347" s="170" t="s">
        <v>16</v>
      </c>
      <c r="AF347" s="170" t="s">
        <v>16</v>
      </c>
      <c r="AG347" s="170" t="s">
        <v>16</v>
      </c>
      <c r="AH347" s="170" t="s">
        <v>16</v>
      </c>
      <c r="AI347" s="170" t="s">
        <v>16</v>
      </c>
      <c r="AJ347" s="170" t="s">
        <v>16</v>
      </c>
      <c r="AK347" s="170" t="s">
        <v>16</v>
      </c>
      <c r="AL347" s="170" t="s">
        <v>16</v>
      </c>
      <c r="AM347" s="170" t="s">
        <v>16</v>
      </c>
      <c r="AN347" s="170" t="s">
        <v>16</v>
      </c>
      <c r="AO347" s="170" t="s">
        <v>16</v>
      </c>
      <c r="AP347" s="170" t="s">
        <v>16</v>
      </c>
      <c r="AQ347" s="170" t="s">
        <v>16</v>
      </c>
      <c r="AR347" s="170" t="s">
        <v>16</v>
      </c>
      <c r="AS347" s="170" t="s">
        <v>16</v>
      </c>
      <c r="AT347" s="172" t="s">
        <v>16</v>
      </c>
      <c r="AU347" s="170" t="s">
        <v>16</v>
      </c>
      <c r="AV347" s="170" t="s">
        <v>16</v>
      </c>
      <c r="AW347" s="170" t="s">
        <v>16</v>
      </c>
      <c r="AX347" s="170" t="s">
        <v>16</v>
      </c>
      <c r="AY347" s="170" t="s">
        <v>16</v>
      </c>
      <c r="AZ347" s="171" t="s">
        <v>16</v>
      </c>
      <c r="BA347" s="171" t="s">
        <v>16</v>
      </c>
      <c r="BB347" s="170" t="s">
        <v>16</v>
      </c>
      <c r="BC347" s="172" t="s">
        <v>16</v>
      </c>
      <c r="BD347" s="172" t="s">
        <v>16</v>
      </c>
      <c r="BE347" s="171" t="s">
        <v>16</v>
      </c>
      <c r="BF347" s="170" t="s">
        <v>16</v>
      </c>
      <c r="BG347" s="170" t="s">
        <v>16</v>
      </c>
      <c r="BH347" s="170" t="s">
        <v>16</v>
      </c>
      <c r="BI347" s="170" t="s">
        <v>16</v>
      </c>
      <c r="BJ347" s="170"/>
      <c r="BK347" s="170"/>
    </row>
    <row r="348" spans="1:63" x14ac:dyDescent="0.25">
      <c r="A348" s="169">
        <v>303</v>
      </c>
      <c r="C348" s="174" t="s">
        <v>16</v>
      </c>
      <c r="D348" s="174" t="s">
        <v>16</v>
      </c>
      <c r="E348" s="173" t="s">
        <v>16</v>
      </c>
      <c r="F348" s="170" t="s">
        <v>16</v>
      </c>
      <c r="G348" s="170" t="s">
        <v>16</v>
      </c>
      <c r="H348" s="170" t="s">
        <v>16</v>
      </c>
      <c r="I348" s="170" t="s">
        <v>16</v>
      </c>
      <c r="J348" s="170" t="s">
        <v>16</v>
      </c>
      <c r="K348" s="170" t="s">
        <v>16</v>
      </c>
      <c r="L348" s="170" t="s">
        <v>16</v>
      </c>
      <c r="M348" s="170" t="s">
        <v>16</v>
      </c>
      <c r="N348" s="170" t="s">
        <v>16</v>
      </c>
      <c r="O348" s="170" t="s">
        <v>16</v>
      </c>
      <c r="P348" s="170" t="s">
        <v>16</v>
      </c>
      <c r="Q348" s="170" t="s">
        <v>16</v>
      </c>
      <c r="R348" s="170" t="s">
        <v>16</v>
      </c>
      <c r="S348" s="170" t="s">
        <v>16</v>
      </c>
      <c r="T348" s="170" t="s">
        <v>16</v>
      </c>
      <c r="U348" s="170" t="s">
        <v>16</v>
      </c>
      <c r="V348" s="170" t="s">
        <v>16</v>
      </c>
      <c r="W348" s="170" t="s">
        <v>16</v>
      </c>
      <c r="X348" s="170" t="s">
        <v>16</v>
      </c>
      <c r="Y348" s="170" t="s">
        <v>16</v>
      </c>
      <c r="Z348" s="170" t="s">
        <v>16</v>
      </c>
      <c r="AA348" s="170" t="s">
        <v>16</v>
      </c>
      <c r="AB348" s="170" t="s">
        <v>16</v>
      </c>
      <c r="AC348" s="170" t="s">
        <v>16</v>
      </c>
      <c r="AD348" s="170" t="s">
        <v>16</v>
      </c>
      <c r="AE348" s="170" t="s">
        <v>16</v>
      </c>
      <c r="AF348" s="170" t="s">
        <v>16</v>
      </c>
      <c r="AG348" s="170" t="s">
        <v>16</v>
      </c>
      <c r="AH348" s="170" t="s">
        <v>16</v>
      </c>
      <c r="AI348" s="170" t="s">
        <v>16</v>
      </c>
      <c r="AJ348" s="170" t="s">
        <v>16</v>
      </c>
      <c r="AK348" s="170" t="s">
        <v>16</v>
      </c>
      <c r="AL348" s="170" t="s">
        <v>16</v>
      </c>
      <c r="AM348" s="170" t="s">
        <v>16</v>
      </c>
      <c r="AN348" s="170" t="s">
        <v>16</v>
      </c>
      <c r="AO348" s="170" t="s">
        <v>16</v>
      </c>
      <c r="AP348" s="170" t="s">
        <v>16</v>
      </c>
      <c r="AQ348" s="170" t="s">
        <v>16</v>
      </c>
      <c r="AR348" s="170" t="s">
        <v>16</v>
      </c>
      <c r="AS348" s="170" t="s">
        <v>16</v>
      </c>
      <c r="AT348" s="172" t="s">
        <v>16</v>
      </c>
      <c r="AU348" s="170" t="s">
        <v>16</v>
      </c>
      <c r="AV348" s="170" t="s">
        <v>16</v>
      </c>
      <c r="AW348" s="170" t="s">
        <v>16</v>
      </c>
      <c r="AX348" s="170" t="s">
        <v>16</v>
      </c>
      <c r="AY348" s="170" t="s">
        <v>16</v>
      </c>
      <c r="AZ348" s="171" t="s">
        <v>16</v>
      </c>
      <c r="BA348" s="171" t="s">
        <v>16</v>
      </c>
      <c r="BB348" s="170" t="s">
        <v>16</v>
      </c>
      <c r="BC348" s="172" t="s">
        <v>16</v>
      </c>
      <c r="BD348" s="172" t="s">
        <v>16</v>
      </c>
      <c r="BE348" s="171" t="s">
        <v>16</v>
      </c>
      <c r="BF348" s="170" t="s">
        <v>16</v>
      </c>
      <c r="BG348" s="170" t="s">
        <v>16</v>
      </c>
      <c r="BH348" s="170" t="s">
        <v>16</v>
      </c>
      <c r="BI348" s="170" t="s">
        <v>16</v>
      </c>
      <c r="BJ348" s="170"/>
      <c r="BK348" s="170"/>
    </row>
    <row r="349" spans="1:63" x14ac:dyDescent="0.25">
      <c r="A349" s="169">
        <v>303</v>
      </c>
      <c r="C349" s="174" t="s">
        <v>16</v>
      </c>
      <c r="D349" s="174" t="s">
        <v>16</v>
      </c>
      <c r="E349" s="173" t="s">
        <v>16</v>
      </c>
      <c r="F349" s="170" t="s">
        <v>16</v>
      </c>
      <c r="G349" s="170" t="s">
        <v>16</v>
      </c>
      <c r="H349" s="170" t="s">
        <v>16</v>
      </c>
      <c r="I349" s="170" t="s">
        <v>16</v>
      </c>
      <c r="J349" s="170" t="s">
        <v>16</v>
      </c>
      <c r="K349" s="170" t="s">
        <v>16</v>
      </c>
      <c r="L349" s="170" t="s">
        <v>16</v>
      </c>
      <c r="M349" s="170" t="s">
        <v>16</v>
      </c>
      <c r="N349" s="170" t="s">
        <v>16</v>
      </c>
      <c r="O349" s="170" t="s">
        <v>16</v>
      </c>
      <c r="P349" s="170" t="s">
        <v>16</v>
      </c>
      <c r="Q349" s="170" t="s">
        <v>16</v>
      </c>
      <c r="R349" s="170" t="s">
        <v>16</v>
      </c>
      <c r="S349" s="170" t="s">
        <v>16</v>
      </c>
      <c r="T349" s="170" t="s">
        <v>16</v>
      </c>
      <c r="U349" s="170" t="s">
        <v>16</v>
      </c>
      <c r="V349" s="170" t="s">
        <v>16</v>
      </c>
      <c r="W349" s="170" t="s">
        <v>16</v>
      </c>
      <c r="X349" s="170" t="s">
        <v>16</v>
      </c>
      <c r="Y349" s="170" t="s">
        <v>16</v>
      </c>
      <c r="Z349" s="170" t="s">
        <v>16</v>
      </c>
      <c r="AA349" s="170" t="s">
        <v>16</v>
      </c>
      <c r="AB349" s="170" t="s">
        <v>16</v>
      </c>
      <c r="AC349" s="170" t="s">
        <v>16</v>
      </c>
      <c r="AD349" s="170" t="s">
        <v>16</v>
      </c>
      <c r="AE349" s="170" t="s">
        <v>16</v>
      </c>
      <c r="AF349" s="170" t="s">
        <v>16</v>
      </c>
      <c r="AG349" s="170" t="s">
        <v>16</v>
      </c>
      <c r="AH349" s="170" t="s">
        <v>16</v>
      </c>
      <c r="AI349" s="170" t="s">
        <v>16</v>
      </c>
      <c r="AJ349" s="170" t="s">
        <v>16</v>
      </c>
      <c r="AK349" s="170" t="s">
        <v>16</v>
      </c>
      <c r="AL349" s="170" t="s">
        <v>16</v>
      </c>
      <c r="AM349" s="170" t="s">
        <v>16</v>
      </c>
      <c r="AN349" s="170" t="s">
        <v>16</v>
      </c>
      <c r="AO349" s="170" t="s">
        <v>16</v>
      </c>
      <c r="AP349" s="170" t="s">
        <v>16</v>
      </c>
      <c r="AQ349" s="170" t="s">
        <v>16</v>
      </c>
      <c r="AR349" s="170" t="s">
        <v>16</v>
      </c>
      <c r="AS349" s="170" t="s">
        <v>16</v>
      </c>
      <c r="AT349" s="172" t="s">
        <v>16</v>
      </c>
      <c r="AU349" s="170" t="s">
        <v>16</v>
      </c>
      <c r="AV349" s="170" t="s">
        <v>16</v>
      </c>
      <c r="AW349" s="170" t="s">
        <v>16</v>
      </c>
      <c r="AX349" s="170" t="s">
        <v>16</v>
      </c>
      <c r="AY349" s="170" t="s">
        <v>16</v>
      </c>
      <c r="AZ349" s="171" t="s">
        <v>16</v>
      </c>
      <c r="BA349" s="171" t="s">
        <v>16</v>
      </c>
      <c r="BB349" s="170" t="s">
        <v>16</v>
      </c>
      <c r="BC349" s="172" t="s">
        <v>16</v>
      </c>
      <c r="BD349" s="172" t="s">
        <v>16</v>
      </c>
      <c r="BE349" s="171" t="s">
        <v>16</v>
      </c>
      <c r="BF349" s="170" t="s">
        <v>16</v>
      </c>
      <c r="BG349" s="170" t="s">
        <v>16</v>
      </c>
      <c r="BH349" s="170" t="s">
        <v>16</v>
      </c>
      <c r="BI349" s="170" t="s">
        <v>16</v>
      </c>
      <c r="BJ349" s="170"/>
      <c r="BK349" s="170"/>
    </row>
    <row r="350" spans="1:63" x14ac:dyDescent="0.25">
      <c r="A350" s="169">
        <v>303</v>
      </c>
      <c r="C350" s="174" t="s">
        <v>16</v>
      </c>
      <c r="D350" s="174" t="s">
        <v>16</v>
      </c>
      <c r="E350" s="173" t="s">
        <v>16</v>
      </c>
      <c r="F350" s="170" t="s">
        <v>16</v>
      </c>
      <c r="G350" s="170" t="s">
        <v>16</v>
      </c>
      <c r="H350" s="170" t="s">
        <v>16</v>
      </c>
      <c r="I350" s="170" t="s">
        <v>16</v>
      </c>
      <c r="J350" s="170" t="s">
        <v>16</v>
      </c>
      <c r="K350" s="170" t="s">
        <v>16</v>
      </c>
      <c r="L350" s="170" t="s">
        <v>16</v>
      </c>
      <c r="M350" s="170" t="s">
        <v>16</v>
      </c>
      <c r="N350" s="170" t="s">
        <v>16</v>
      </c>
      <c r="O350" s="170" t="s">
        <v>16</v>
      </c>
      <c r="P350" s="170" t="s">
        <v>16</v>
      </c>
      <c r="Q350" s="170" t="s">
        <v>16</v>
      </c>
      <c r="R350" s="170" t="s">
        <v>16</v>
      </c>
      <c r="S350" s="170" t="s">
        <v>16</v>
      </c>
      <c r="T350" s="170" t="s">
        <v>16</v>
      </c>
      <c r="U350" s="170" t="s">
        <v>16</v>
      </c>
      <c r="V350" s="170" t="s">
        <v>16</v>
      </c>
      <c r="W350" s="170" t="s">
        <v>16</v>
      </c>
      <c r="X350" s="170" t="s">
        <v>16</v>
      </c>
      <c r="Y350" s="170" t="s">
        <v>16</v>
      </c>
      <c r="Z350" s="170" t="s">
        <v>16</v>
      </c>
      <c r="AA350" s="170" t="s">
        <v>16</v>
      </c>
      <c r="AB350" s="170" t="s">
        <v>16</v>
      </c>
      <c r="AC350" s="170" t="s">
        <v>16</v>
      </c>
      <c r="AD350" s="170" t="s">
        <v>16</v>
      </c>
      <c r="AE350" s="170" t="s">
        <v>16</v>
      </c>
      <c r="AF350" s="170" t="s">
        <v>16</v>
      </c>
      <c r="AG350" s="170" t="s">
        <v>16</v>
      </c>
      <c r="AH350" s="170" t="s">
        <v>16</v>
      </c>
      <c r="AI350" s="170" t="s">
        <v>16</v>
      </c>
      <c r="AJ350" s="170" t="s">
        <v>16</v>
      </c>
      <c r="AK350" s="170" t="s">
        <v>16</v>
      </c>
      <c r="AL350" s="170" t="s">
        <v>16</v>
      </c>
      <c r="AM350" s="170" t="s">
        <v>16</v>
      </c>
      <c r="AN350" s="170" t="s">
        <v>16</v>
      </c>
      <c r="AO350" s="170" t="s">
        <v>16</v>
      </c>
      <c r="AP350" s="170" t="s">
        <v>16</v>
      </c>
      <c r="AQ350" s="170" t="s">
        <v>16</v>
      </c>
      <c r="AR350" s="170" t="s">
        <v>16</v>
      </c>
      <c r="AS350" s="170" t="s">
        <v>16</v>
      </c>
      <c r="AT350" s="172" t="s">
        <v>16</v>
      </c>
      <c r="AU350" s="170" t="s">
        <v>16</v>
      </c>
      <c r="AV350" s="170" t="s">
        <v>16</v>
      </c>
      <c r="AW350" s="170" t="s">
        <v>16</v>
      </c>
      <c r="AX350" s="170" t="s">
        <v>16</v>
      </c>
      <c r="AY350" s="170" t="s">
        <v>16</v>
      </c>
      <c r="AZ350" s="171" t="s">
        <v>16</v>
      </c>
      <c r="BA350" s="171" t="s">
        <v>16</v>
      </c>
      <c r="BB350" s="170" t="s">
        <v>16</v>
      </c>
      <c r="BC350" s="172" t="s">
        <v>16</v>
      </c>
      <c r="BD350" s="172" t="s">
        <v>16</v>
      </c>
      <c r="BE350" s="171" t="s">
        <v>16</v>
      </c>
      <c r="BF350" s="170" t="s">
        <v>16</v>
      </c>
      <c r="BG350" s="170" t="s">
        <v>16</v>
      </c>
      <c r="BH350" s="170" t="s">
        <v>16</v>
      </c>
      <c r="BI350" s="170" t="s">
        <v>16</v>
      </c>
      <c r="BJ350" s="170"/>
      <c r="BK350" s="170"/>
    </row>
    <row r="351" spans="1:63" x14ac:dyDescent="0.25">
      <c r="A351" s="169">
        <v>303</v>
      </c>
      <c r="C351" s="174" t="s">
        <v>16</v>
      </c>
      <c r="D351" s="174" t="s">
        <v>16</v>
      </c>
      <c r="E351" s="173" t="s">
        <v>16</v>
      </c>
      <c r="F351" s="170" t="s">
        <v>16</v>
      </c>
      <c r="G351" s="170" t="s">
        <v>16</v>
      </c>
      <c r="H351" s="170" t="s">
        <v>16</v>
      </c>
      <c r="I351" s="170" t="s">
        <v>16</v>
      </c>
      <c r="J351" s="170" t="s">
        <v>16</v>
      </c>
      <c r="K351" s="170" t="s">
        <v>16</v>
      </c>
      <c r="L351" s="170" t="s">
        <v>16</v>
      </c>
      <c r="M351" s="170" t="s">
        <v>16</v>
      </c>
      <c r="N351" s="170" t="s">
        <v>16</v>
      </c>
      <c r="O351" s="170" t="s">
        <v>16</v>
      </c>
      <c r="P351" s="170" t="s">
        <v>16</v>
      </c>
      <c r="Q351" s="170" t="s">
        <v>16</v>
      </c>
      <c r="R351" s="170" t="s">
        <v>16</v>
      </c>
      <c r="S351" s="170" t="s">
        <v>16</v>
      </c>
      <c r="T351" s="170" t="s">
        <v>16</v>
      </c>
      <c r="U351" s="170" t="s">
        <v>16</v>
      </c>
      <c r="V351" s="170" t="s">
        <v>16</v>
      </c>
      <c r="W351" s="170" t="s">
        <v>16</v>
      </c>
      <c r="X351" s="170" t="s">
        <v>16</v>
      </c>
      <c r="Y351" s="170" t="s">
        <v>16</v>
      </c>
      <c r="Z351" s="170" t="s">
        <v>16</v>
      </c>
      <c r="AA351" s="170" t="s">
        <v>16</v>
      </c>
      <c r="AB351" s="170" t="s">
        <v>16</v>
      </c>
      <c r="AC351" s="170" t="s">
        <v>16</v>
      </c>
      <c r="AD351" s="170" t="s">
        <v>16</v>
      </c>
      <c r="AE351" s="170" t="s">
        <v>16</v>
      </c>
      <c r="AF351" s="170" t="s">
        <v>16</v>
      </c>
      <c r="AG351" s="170" t="s">
        <v>16</v>
      </c>
      <c r="AH351" s="170" t="s">
        <v>16</v>
      </c>
      <c r="AI351" s="170" t="s">
        <v>16</v>
      </c>
      <c r="AJ351" s="170" t="s">
        <v>16</v>
      </c>
      <c r="AK351" s="170" t="s">
        <v>16</v>
      </c>
      <c r="AL351" s="170" t="s">
        <v>16</v>
      </c>
      <c r="AM351" s="170" t="s">
        <v>16</v>
      </c>
      <c r="AN351" s="170" t="s">
        <v>16</v>
      </c>
      <c r="AO351" s="170" t="s">
        <v>16</v>
      </c>
      <c r="AP351" s="170" t="s">
        <v>16</v>
      </c>
      <c r="AQ351" s="170" t="s">
        <v>16</v>
      </c>
      <c r="AR351" s="170" t="s">
        <v>16</v>
      </c>
      <c r="AS351" s="170" t="s">
        <v>16</v>
      </c>
      <c r="AT351" s="172" t="s">
        <v>16</v>
      </c>
      <c r="AU351" s="170" t="s">
        <v>16</v>
      </c>
      <c r="AV351" s="170" t="s">
        <v>16</v>
      </c>
      <c r="AW351" s="170" t="s">
        <v>16</v>
      </c>
      <c r="AX351" s="170" t="s">
        <v>16</v>
      </c>
      <c r="AY351" s="170" t="s">
        <v>16</v>
      </c>
      <c r="AZ351" s="171" t="s">
        <v>16</v>
      </c>
      <c r="BA351" s="171" t="s">
        <v>16</v>
      </c>
      <c r="BB351" s="170" t="s">
        <v>16</v>
      </c>
      <c r="BC351" s="172" t="s">
        <v>16</v>
      </c>
      <c r="BD351" s="172" t="s">
        <v>16</v>
      </c>
      <c r="BE351" s="171" t="s">
        <v>16</v>
      </c>
      <c r="BF351" s="170" t="s">
        <v>16</v>
      </c>
      <c r="BG351" s="170" t="s">
        <v>16</v>
      </c>
      <c r="BH351" s="170" t="s">
        <v>16</v>
      </c>
      <c r="BI351" s="170" t="s">
        <v>16</v>
      </c>
      <c r="BJ351" s="170"/>
      <c r="BK351" s="170"/>
    </row>
    <row r="352" spans="1:63" x14ac:dyDescent="0.25">
      <c r="A352" s="169">
        <v>303</v>
      </c>
      <c r="C352" s="174" t="s">
        <v>16</v>
      </c>
      <c r="D352" s="174" t="s">
        <v>16</v>
      </c>
      <c r="E352" s="173" t="s">
        <v>16</v>
      </c>
      <c r="F352" s="170" t="s">
        <v>16</v>
      </c>
      <c r="G352" s="170" t="s">
        <v>16</v>
      </c>
      <c r="H352" s="170" t="s">
        <v>16</v>
      </c>
      <c r="I352" s="170" t="s">
        <v>16</v>
      </c>
      <c r="J352" s="170" t="s">
        <v>16</v>
      </c>
      <c r="K352" s="170" t="s">
        <v>16</v>
      </c>
      <c r="L352" s="170" t="s">
        <v>16</v>
      </c>
      <c r="M352" s="170" t="s">
        <v>16</v>
      </c>
      <c r="N352" s="170" t="s">
        <v>16</v>
      </c>
      <c r="O352" s="170" t="s">
        <v>16</v>
      </c>
      <c r="P352" s="170" t="s">
        <v>16</v>
      </c>
      <c r="Q352" s="170" t="s">
        <v>16</v>
      </c>
      <c r="R352" s="170" t="s">
        <v>16</v>
      </c>
      <c r="S352" s="170" t="s">
        <v>16</v>
      </c>
      <c r="T352" s="170" t="s">
        <v>16</v>
      </c>
      <c r="U352" s="170" t="s">
        <v>16</v>
      </c>
      <c r="V352" s="170" t="s">
        <v>16</v>
      </c>
      <c r="W352" s="170" t="s">
        <v>16</v>
      </c>
      <c r="X352" s="170" t="s">
        <v>16</v>
      </c>
      <c r="Y352" s="170" t="s">
        <v>16</v>
      </c>
      <c r="Z352" s="170" t="s">
        <v>16</v>
      </c>
      <c r="AA352" s="170" t="s">
        <v>16</v>
      </c>
      <c r="AB352" s="170" t="s">
        <v>16</v>
      </c>
      <c r="AC352" s="170" t="s">
        <v>16</v>
      </c>
      <c r="AD352" s="170" t="s">
        <v>16</v>
      </c>
      <c r="AE352" s="170" t="s">
        <v>16</v>
      </c>
      <c r="AF352" s="170" t="s">
        <v>16</v>
      </c>
      <c r="AG352" s="170" t="s">
        <v>16</v>
      </c>
      <c r="AH352" s="170" t="s">
        <v>16</v>
      </c>
      <c r="AI352" s="170" t="s">
        <v>16</v>
      </c>
      <c r="AJ352" s="170" t="s">
        <v>16</v>
      </c>
      <c r="AK352" s="170" t="s">
        <v>16</v>
      </c>
      <c r="AL352" s="170" t="s">
        <v>16</v>
      </c>
      <c r="AM352" s="170" t="s">
        <v>16</v>
      </c>
      <c r="AN352" s="170" t="s">
        <v>16</v>
      </c>
      <c r="AO352" s="170" t="s">
        <v>16</v>
      </c>
      <c r="AP352" s="170" t="s">
        <v>16</v>
      </c>
      <c r="AQ352" s="170" t="s">
        <v>16</v>
      </c>
      <c r="AR352" s="170" t="s">
        <v>16</v>
      </c>
      <c r="AS352" s="170" t="s">
        <v>16</v>
      </c>
      <c r="AT352" s="172" t="s">
        <v>16</v>
      </c>
      <c r="AU352" s="170" t="s">
        <v>16</v>
      </c>
      <c r="AV352" s="170" t="s">
        <v>16</v>
      </c>
      <c r="AW352" s="170" t="s">
        <v>16</v>
      </c>
      <c r="AX352" s="170" t="s">
        <v>16</v>
      </c>
      <c r="AY352" s="170" t="s">
        <v>16</v>
      </c>
      <c r="AZ352" s="171" t="s">
        <v>16</v>
      </c>
      <c r="BA352" s="171" t="s">
        <v>16</v>
      </c>
      <c r="BB352" s="170" t="s">
        <v>16</v>
      </c>
      <c r="BC352" s="172" t="s">
        <v>16</v>
      </c>
      <c r="BD352" s="172" t="s">
        <v>16</v>
      </c>
      <c r="BE352" s="171" t="s">
        <v>16</v>
      </c>
      <c r="BF352" s="170" t="s">
        <v>16</v>
      </c>
      <c r="BG352" s="170" t="s">
        <v>16</v>
      </c>
      <c r="BH352" s="170" t="s">
        <v>16</v>
      </c>
      <c r="BI352" s="170" t="s">
        <v>16</v>
      </c>
      <c r="BJ352" s="170"/>
      <c r="BK352" s="170"/>
    </row>
    <row r="353" spans="1:63" x14ac:dyDescent="0.25">
      <c r="A353" s="169">
        <v>303</v>
      </c>
      <c r="C353" s="174" t="s">
        <v>16</v>
      </c>
      <c r="D353" s="174" t="s">
        <v>16</v>
      </c>
      <c r="E353" s="173" t="s">
        <v>16</v>
      </c>
      <c r="F353" s="170" t="s">
        <v>16</v>
      </c>
      <c r="G353" s="170" t="s">
        <v>16</v>
      </c>
      <c r="H353" s="170" t="s">
        <v>16</v>
      </c>
      <c r="I353" s="170" t="s">
        <v>16</v>
      </c>
      <c r="J353" s="170" t="s">
        <v>16</v>
      </c>
      <c r="K353" s="170" t="s">
        <v>16</v>
      </c>
      <c r="L353" s="170" t="s">
        <v>16</v>
      </c>
      <c r="M353" s="170" t="s">
        <v>16</v>
      </c>
      <c r="N353" s="170" t="s">
        <v>16</v>
      </c>
      <c r="O353" s="170" t="s">
        <v>16</v>
      </c>
      <c r="P353" s="170" t="s">
        <v>16</v>
      </c>
      <c r="Q353" s="170" t="s">
        <v>16</v>
      </c>
      <c r="R353" s="170" t="s">
        <v>16</v>
      </c>
      <c r="S353" s="170" t="s">
        <v>16</v>
      </c>
      <c r="T353" s="170" t="s">
        <v>16</v>
      </c>
      <c r="U353" s="170" t="s">
        <v>16</v>
      </c>
      <c r="V353" s="170" t="s">
        <v>16</v>
      </c>
      <c r="W353" s="170" t="s">
        <v>16</v>
      </c>
      <c r="X353" s="170" t="s">
        <v>16</v>
      </c>
      <c r="Y353" s="170" t="s">
        <v>16</v>
      </c>
      <c r="Z353" s="170" t="s">
        <v>16</v>
      </c>
      <c r="AA353" s="170" t="s">
        <v>16</v>
      </c>
      <c r="AB353" s="170" t="s">
        <v>16</v>
      </c>
      <c r="AC353" s="170" t="s">
        <v>16</v>
      </c>
      <c r="AD353" s="170" t="s">
        <v>16</v>
      </c>
      <c r="AE353" s="170" t="s">
        <v>16</v>
      </c>
      <c r="AF353" s="170" t="s">
        <v>16</v>
      </c>
      <c r="AG353" s="170" t="s">
        <v>16</v>
      </c>
      <c r="AH353" s="170" t="s">
        <v>16</v>
      </c>
      <c r="AI353" s="170" t="s">
        <v>16</v>
      </c>
      <c r="AJ353" s="170" t="s">
        <v>16</v>
      </c>
      <c r="AK353" s="170" t="s">
        <v>16</v>
      </c>
      <c r="AL353" s="170" t="s">
        <v>16</v>
      </c>
      <c r="AM353" s="170" t="s">
        <v>16</v>
      </c>
      <c r="AN353" s="170" t="s">
        <v>16</v>
      </c>
      <c r="AO353" s="170" t="s">
        <v>16</v>
      </c>
      <c r="AP353" s="170" t="s">
        <v>16</v>
      </c>
      <c r="AQ353" s="170" t="s">
        <v>16</v>
      </c>
      <c r="AR353" s="170" t="s">
        <v>16</v>
      </c>
      <c r="AS353" s="170" t="s">
        <v>16</v>
      </c>
      <c r="AT353" s="172" t="s">
        <v>16</v>
      </c>
      <c r="AU353" s="170" t="s">
        <v>16</v>
      </c>
      <c r="AV353" s="170" t="s">
        <v>16</v>
      </c>
      <c r="AW353" s="170" t="s">
        <v>16</v>
      </c>
      <c r="AX353" s="170" t="s">
        <v>16</v>
      </c>
      <c r="AY353" s="170" t="s">
        <v>16</v>
      </c>
      <c r="AZ353" s="171" t="s">
        <v>16</v>
      </c>
      <c r="BA353" s="171" t="s">
        <v>16</v>
      </c>
      <c r="BB353" s="170" t="s">
        <v>16</v>
      </c>
      <c r="BC353" s="172" t="s">
        <v>16</v>
      </c>
      <c r="BD353" s="172" t="s">
        <v>16</v>
      </c>
      <c r="BE353" s="171" t="s">
        <v>16</v>
      </c>
      <c r="BF353" s="170" t="s">
        <v>16</v>
      </c>
      <c r="BG353" s="170" t="s">
        <v>16</v>
      </c>
      <c r="BH353" s="170" t="s">
        <v>16</v>
      </c>
      <c r="BI353" s="170" t="s">
        <v>16</v>
      </c>
      <c r="BJ353" s="170"/>
      <c r="BK353" s="170"/>
    </row>
    <row r="354" spans="1:63" x14ac:dyDescent="0.25">
      <c r="A354" s="169">
        <v>303</v>
      </c>
      <c r="C354" s="174" t="s">
        <v>16</v>
      </c>
      <c r="D354" s="174" t="s">
        <v>16</v>
      </c>
      <c r="E354" s="173" t="s">
        <v>16</v>
      </c>
      <c r="F354" s="170" t="s">
        <v>16</v>
      </c>
      <c r="G354" s="170" t="s">
        <v>16</v>
      </c>
      <c r="H354" s="170" t="s">
        <v>16</v>
      </c>
      <c r="I354" s="170" t="s">
        <v>16</v>
      </c>
      <c r="J354" s="170" t="s">
        <v>16</v>
      </c>
      <c r="K354" s="170" t="s">
        <v>16</v>
      </c>
      <c r="L354" s="170" t="s">
        <v>16</v>
      </c>
      <c r="M354" s="170" t="s">
        <v>16</v>
      </c>
      <c r="N354" s="170" t="s">
        <v>16</v>
      </c>
      <c r="O354" s="170" t="s">
        <v>16</v>
      </c>
      <c r="P354" s="170" t="s">
        <v>16</v>
      </c>
      <c r="Q354" s="170" t="s">
        <v>16</v>
      </c>
      <c r="R354" s="170" t="s">
        <v>16</v>
      </c>
      <c r="S354" s="170" t="s">
        <v>16</v>
      </c>
      <c r="T354" s="170" t="s">
        <v>16</v>
      </c>
      <c r="U354" s="170" t="s">
        <v>16</v>
      </c>
      <c r="V354" s="170" t="s">
        <v>16</v>
      </c>
      <c r="W354" s="170" t="s">
        <v>16</v>
      </c>
      <c r="X354" s="170" t="s">
        <v>16</v>
      </c>
      <c r="Y354" s="170" t="s">
        <v>16</v>
      </c>
      <c r="Z354" s="170" t="s">
        <v>16</v>
      </c>
      <c r="AA354" s="170" t="s">
        <v>16</v>
      </c>
      <c r="AB354" s="170" t="s">
        <v>16</v>
      </c>
      <c r="AC354" s="170" t="s">
        <v>16</v>
      </c>
      <c r="AD354" s="170" t="s">
        <v>16</v>
      </c>
      <c r="AE354" s="170" t="s">
        <v>16</v>
      </c>
      <c r="AF354" s="170" t="s">
        <v>16</v>
      </c>
      <c r="AG354" s="170" t="s">
        <v>16</v>
      </c>
      <c r="AH354" s="170" t="s">
        <v>16</v>
      </c>
      <c r="AI354" s="170" t="s">
        <v>16</v>
      </c>
      <c r="AJ354" s="170" t="s">
        <v>16</v>
      </c>
      <c r="AK354" s="170" t="s">
        <v>16</v>
      </c>
      <c r="AL354" s="170" t="s">
        <v>16</v>
      </c>
      <c r="AM354" s="170" t="s">
        <v>16</v>
      </c>
      <c r="AN354" s="170" t="s">
        <v>16</v>
      </c>
      <c r="AO354" s="170" t="s">
        <v>16</v>
      </c>
      <c r="AP354" s="170" t="s">
        <v>16</v>
      </c>
      <c r="AQ354" s="170" t="s">
        <v>16</v>
      </c>
      <c r="AR354" s="170" t="s">
        <v>16</v>
      </c>
      <c r="AS354" s="170" t="s">
        <v>16</v>
      </c>
      <c r="AT354" s="172" t="s">
        <v>16</v>
      </c>
      <c r="AU354" s="170" t="s">
        <v>16</v>
      </c>
      <c r="AV354" s="170" t="s">
        <v>16</v>
      </c>
      <c r="AW354" s="170" t="s">
        <v>16</v>
      </c>
      <c r="AX354" s="170" t="s">
        <v>16</v>
      </c>
      <c r="AY354" s="170" t="s">
        <v>16</v>
      </c>
      <c r="AZ354" s="171" t="s">
        <v>16</v>
      </c>
      <c r="BA354" s="171" t="s">
        <v>16</v>
      </c>
      <c r="BB354" s="170" t="s">
        <v>16</v>
      </c>
      <c r="BC354" s="172" t="s">
        <v>16</v>
      </c>
      <c r="BD354" s="172" t="s">
        <v>16</v>
      </c>
      <c r="BE354" s="171" t="s">
        <v>16</v>
      </c>
      <c r="BF354" s="170" t="s">
        <v>16</v>
      </c>
      <c r="BG354" s="170" t="s">
        <v>16</v>
      </c>
      <c r="BH354" s="170" t="s">
        <v>16</v>
      </c>
      <c r="BI354" s="170" t="s">
        <v>16</v>
      </c>
      <c r="BJ354" s="170"/>
      <c r="BK354" s="170"/>
    </row>
    <row r="355" spans="1:63" x14ac:dyDescent="0.25">
      <c r="A355" s="169">
        <v>303</v>
      </c>
      <c r="C355" s="174" t="s">
        <v>16</v>
      </c>
      <c r="D355" s="174" t="s">
        <v>16</v>
      </c>
      <c r="E355" s="173" t="s">
        <v>16</v>
      </c>
      <c r="F355" s="170" t="s">
        <v>16</v>
      </c>
      <c r="G355" s="170" t="s">
        <v>16</v>
      </c>
      <c r="H355" s="170" t="s">
        <v>16</v>
      </c>
      <c r="I355" s="170" t="s">
        <v>16</v>
      </c>
      <c r="J355" s="170" t="s">
        <v>16</v>
      </c>
      <c r="K355" s="170" t="s">
        <v>16</v>
      </c>
      <c r="L355" s="170" t="s">
        <v>16</v>
      </c>
      <c r="M355" s="170" t="s">
        <v>16</v>
      </c>
      <c r="N355" s="170" t="s">
        <v>16</v>
      </c>
      <c r="O355" s="170" t="s">
        <v>16</v>
      </c>
      <c r="P355" s="170" t="s">
        <v>16</v>
      </c>
      <c r="Q355" s="170" t="s">
        <v>16</v>
      </c>
      <c r="R355" s="170" t="s">
        <v>16</v>
      </c>
      <c r="S355" s="170" t="s">
        <v>16</v>
      </c>
      <c r="T355" s="170" t="s">
        <v>16</v>
      </c>
      <c r="U355" s="170" t="s">
        <v>16</v>
      </c>
      <c r="V355" s="170" t="s">
        <v>16</v>
      </c>
      <c r="W355" s="170" t="s">
        <v>16</v>
      </c>
      <c r="X355" s="170" t="s">
        <v>16</v>
      </c>
      <c r="Y355" s="170" t="s">
        <v>16</v>
      </c>
      <c r="Z355" s="170" t="s">
        <v>16</v>
      </c>
      <c r="AA355" s="170" t="s">
        <v>16</v>
      </c>
      <c r="AB355" s="170" t="s">
        <v>16</v>
      </c>
      <c r="AC355" s="170" t="s">
        <v>16</v>
      </c>
      <c r="AD355" s="170" t="s">
        <v>16</v>
      </c>
      <c r="AE355" s="170" t="s">
        <v>16</v>
      </c>
      <c r="AF355" s="170" t="s">
        <v>16</v>
      </c>
      <c r="AG355" s="170" t="s">
        <v>16</v>
      </c>
      <c r="AH355" s="170" t="s">
        <v>16</v>
      </c>
      <c r="AI355" s="170" t="s">
        <v>16</v>
      </c>
      <c r="AJ355" s="170" t="s">
        <v>16</v>
      </c>
      <c r="AK355" s="170" t="s">
        <v>16</v>
      </c>
      <c r="AL355" s="170" t="s">
        <v>16</v>
      </c>
      <c r="AM355" s="170" t="s">
        <v>16</v>
      </c>
      <c r="AN355" s="170" t="s">
        <v>16</v>
      </c>
      <c r="AO355" s="170" t="s">
        <v>16</v>
      </c>
      <c r="AP355" s="170" t="s">
        <v>16</v>
      </c>
      <c r="AQ355" s="170" t="s">
        <v>16</v>
      </c>
      <c r="AR355" s="170" t="s">
        <v>16</v>
      </c>
      <c r="AS355" s="170" t="s">
        <v>16</v>
      </c>
      <c r="AT355" s="172" t="s">
        <v>16</v>
      </c>
      <c r="AU355" s="170" t="s">
        <v>16</v>
      </c>
      <c r="AV355" s="170" t="s">
        <v>16</v>
      </c>
      <c r="AW355" s="170" t="s">
        <v>16</v>
      </c>
      <c r="AX355" s="170" t="s">
        <v>16</v>
      </c>
      <c r="AY355" s="170" t="s">
        <v>16</v>
      </c>
      <c r="AZ355" s="171" t="s">
        <v>16</v>
      </c>
      <c r="BA355" s="171" t="s">
        <v>16</v>
      </c>
      <c r="BB355" s="170" t="s">
        <v>16</v>
      </c>
      <c r="BC355" s="172" t="s">
        <v>16</v>
      </c>
      <c r="BD355" s="172" t="s">
        <v>16</v>
      </c>
      <c r="BE355" s="171" t="s">
        <v>16</v>
      </c>
      <c r="BF355" s="170" t="s">
        <v>16</v>
      </c>
      <c r="BG355" s="170" t="s">
        <v>16</v>
      </c>
      <c r="BH355" s="170" t="s">
        <v>16</v>
      </c>
      <c r="BI355" s="170" t="s">
        <v>16</v>
      </c>
      <c r="BJ355" s="170"/>
      <c r="BK355" s="170"/>
    </row>
    <row r="356" spans="1:63" x14ac:dyDescent="0.25">
      <c r="A356" s="169">
        <v>303</v>
      </c>
      <c r="C356" s="174" t="s">
        <v>16</v>
      </c>
      <c r="D356" s="174" t="s">
        <v>16</v>
      </c>
      <c r="E356" s="173" t="s">
        <v>16</v>
      </c>
      <c r="F356" s="170" t="s">
        <v>16</v>
      </c>
      <c r="G356" s="170" t="s">
        <v>16</v>
      </c>
      <c r="H356" s="170" t="s">
        <v>16</v>
      </c>
      <c r="I356" s="170" t="s">
        <v>16</v>
      </c>
      <c r="J356" s="170" t="s">
        <v>16</v>
      </c>
      <c r="K356" s="170" t="s">
        <v>16</v>
      </c>
      <c r="L356" s="170" t="s">
        <v>16</v>
      </c>
      <c r="M356" s="170" t="s">
        <v>16</v>
      </c>
      <c r="N356" s="170" t="s">
        <v>16</v>
      </c>
      <c r="O356" s="170" t="s">
        <v>16</v>
      </c>
      <c r="P356" s="170" t="s">
        <v>16</v>
      </c>
      <c r="Q356" s="170" t="s">
        <v>16</v>
      </c>
      <c r="R356" s="170" t="s">
        <v>16</v>
      </c>
      <c r="S356" s="170" t="s">
        <v>16</v>
      </c>
      <c r="T356" s="170" t="s">
        <v>16</v>
      </c>
      <c r="U356" s="170" t="s">
        <v>16</v>
      </c>
      <c r="V356" s="170" t="s">
        <v>16</v>
      </c>
      <c r="W356" s="170" t="s">
        <v>16</v>
      </c>
      <c r="X356" s="170" t="s">
        <v>16</v>
      </c>
      <c r="Y356" s="170" t="s">
        <v>16</v>
      </c>
      <c r="Z356" s="170" t="s">
        <v>16</v>
      </c>
      <c r="AA356" s="170" t="s">
        <v>16</v>
      </c>
      <c r="AB356" s="170" t="s">
        <v>16</v>
      </c>
      <c r="AC356" s="170" t="s">
        <v>16</v>
      </c>
      <c r="AD356" s="170" t="s">
        <v>16</v>
      </c>
      <c r="AE356" s="170" t="s">
        <v>16</v>
      </c>
      <c r="AF356" s="170" t="s">
        <v>16</v>
      </c>
      <c r="AG356" s="170" t="s">
        <v>16</v>
      </c>
      <c r="AH356" s="170" t="s">
        <v>16</v>
      </c>
      <c r="AI356" s="170" t="s">
        <v>16</v>
      </c>
      <c r="AJ356" s="170" t="s">
        <v>16</v>
      </c>
      <c r="AK356" s="170" t="s">
        <v>16</v>
      </c>
      <c r="AL356" s="170" t="s">
        <v>16</v>
      </c>
      <c r="AM356" s="170" t="s">
        <v>16</v>
      </c>
      <c r="AN356" s="170" t="s">
        <v>16</v>
      </c>
      <c r="AO356" s="170" t="s">
        <v>16</v>
      </c>
      <c r="AP356" s="170" t="s">
        <v>16</v>
      </c>
      <c r="AQ356" s="170" t="s">
        <v>16</v>
      </c>
      <c r="AR356" s="170" t="s">
        <v>16</v>
      </c>
      <c r="AS356" s="170" t="s">
        <v>16</v>
      </c>
      <c r="AT356" s="172" t="s">
        <v>16</v>
      </c>
      <c r="AU356" s="170" t="s">
        <v>16</v>
      </c>
      <c r="AV356" s="170" t="s">
        <v>16</v>
      </c>
      <c r="AW356" s="170" t="s">
        <v>16</v>
      </c>
      <c r="AX356" s="170" t="s">
        <v>16</v>
      </c>
      <c r="AY356" s="170" t="s">
        <v>16</v>
      </c>
      <c r="AZ356" s="171" t="s">
        <v>16</v>
      </c>
      <c r="BA356" s="171" t="s">
        <v>16</v>
      </c>
      <c r="BB356" s="170" t="s">
        <v>16</v>
      </c>
      <c r="BC356" s="172" t="s">
        <v>16</v>
      </c>
      <c r="BD356" s="172" t="s">
        <v>16</v>
      </c>
      <c r="BE356" s="171" t="s">
        <v>16</v>
      </c>
      <c r="BF356" s="170" t="s">
        <v>16</v>
      </c>
      <c r="BG356" s="170" t="s">
        <v>16</v>
      </c>
      <c r="BH356" s="170" t="s">
        <v>16</v>
      </c>
      <c r="BI356" s="170" t="s">
        <v>16</v>
      </c>
      <c r="BJ356" s="170"/>
      <c r="BK356" s="170"/>
    </row>
    <row r="357" spans="1:63" x14ac:dyDescent="0.25">
      <c r="A357" s="169">
        <v>303</v>
      </c>
      <c r="C357" s="174" t="s">
        <v>16</v>
      </c>
      <c r="D357" s="174" t="s">
        <v>16</v>
      </c>
      <c r="E357" s="173" t="s">
        <v>16</v>
      </c>
      <c r="F357" s="170" t="s">
        <v>16</v>
      </c>
      <c r="G357" s="170" t="s">
        <v>16</v>
      </c>
      <c r="H357" s="170" t="s">
        <v>16</v>
      </c>
      <c r="I357" s="170" t="s">
        <v>16</v>
      </c>
      <c r="J357" s="170" t="s">
        <v>16</v>
      </c>
      <c r="K357" s="170" t="s">
        <v>16</v>
      </c>
      <c r="L357" s="170" t="s">
        <v>16</v>
      </c>
      <c r="M357" s="170" t="s">
        <v>16</v>
      </c>
      <c r="N357" s="170" t="s">
        <v>16</v>
      </c>
      <c r="O357" s="170" t="s">
        <v>16</v>
      </c>
      <c r="P357" s="170" t="s">
        <v>16</v>
      </c>
      <c r="Q357" s="170" t="s">
        <v>16</v>
      </c>
      <c r="R357" s="170" t="s">
        <v>16</v>
      </c>
      <c r="S357" s="170" t="s">
        <v>16</v>
      </c>
      <c r="T357" s="170" t="s">
        <v>16</v>
      </c>
      <c r="U357" s="170" t="s">
        <v>16</v>
      </c>
      <c r="V357" s="170" t="s">
        <v>16</v>
      </c>
      <c r="W357" s="170" t="s">
        <v>16</v>
      </c>
      <c r="X357" s="170" t="s">
        <v>16</v>
      </c>
      <c r="Y357" s="170" t="s">
        <v>16</v>
      </c>
      <c r="Z357" s="170" t="s">
        <v>16</v>
      </c>
      <c r="AA357" s="170" t="s">
        <v>16</v>
      </c>
      <c r="AB357" s="170" t="s">
        <v>16</v>
      </c>
      <c r="AC357" s="170" t="s">
        <v>16</v>
      </c>
      <c r="AD357" s="170" t="s">
        <v>16</v>
      </c>
      <c r="AE357" s="170" t="s">
        <v>16</v>
      </c>
      <c r="AF357" s="170" t="s">
        <v>16</v>
      </c>
      <c r="AG357" s="170" t="s">
        <v>16</v>
      </c>
      <c r="AH357" s="170" t="s">
        <v>16</v>
      </c>
      <c r="AI357" s="170" t="s">
        <v>16</v>
      </c>
      <c r="AJ357" s="170" t="s">
        <v>16</v>
      </c>
      <c r="AK357" s="170" t="s">
        <v>16</v>
      </c>
      <c r="AL357" s="170" t="s">
        <v>16</v>
      </c>
      <c r="AM357" s="170" t="s">
        <v>16</v>
      </c>
      <c r="AN357" s="170" t="s">
        <v>16</v>
      </c>
      <c r="AO357" s="170" t="s">
        <v>16</v>
      </c>
      <c r="AP357" s="170" t="s">
        <v>16</v>
      </c>
      <c r="AQ357" s="170" t="s">
        <v>16</v>
      </c>
      <c r="AR357" s="170" t="s">
        <v>16</v>
      </c>
      <c r="AS357" s="170" t="s">
        <v>16</v>
      </c>
      <c r="AT357" s="172" t="s">
        <v>16</v>
      </c>
      <c r="AU357" s="170" t="s">
        <v>16</v>
      </c>
      <c r="AV357" s="170" t="s">
        <v>16</v>
      </c>
      <c r="AW357" s="170" t="s">
        <v>16</v>
      </c>
      <c r="AX357" s="170" t="s">
        <v>16</v>
      </c>
      <c r="AY357" s="170" t="s">
        <v>16</v>
      </c>
      <c r="AZ357" s="171" t="s">
        <v>16</v>
      </c>
      <c r="BA357" s="171" t="s">
        <v>16</v>
      </c>
      <c r="BB357" s="170" t="s">
        <v>16</v>
      </c>
      <c r="BC357" s="172" t="s">
        <v>16</v>
      </c>
      <c r="BD357" s="172" t="s">
        <v>16</v>
      </c>
      <c r="BE357" s="171" t="s">
        <v>16</v>
      </c>
      <c r="BF357" s="170" t="s">
        <v>16</v>
      </c>
      <c r="BG357" s="170" t="s">
        <v>16</v>
      </c>
      <c r="BH357" s="170" t="s">
        <v>16</v>
      </c>
      <c r="BI357" s="170" t="s">
        <v>16</v>
      </c>
      <c r="BJ357" s="170"/>
      <c r="BK357" s="170"/>
    </row>
    <row r="358" spans="1:63" x14ac:dyDescent="0.25">
      <c r="A358" s="169">
        <v>303</v>
      </c>
      <c r="C358" s="174" t="s">
        <v>16</v>
      </c>
      <c r="D358" s="174" t="s">
        <v>16</v>
      </c>
      <c r="E358" s="173" t="s">
        <v>16</v>
      </c>
      <c r="F358" s="170" t="s">
        <v>16</v>
      </c>
      <c r="G358" s="170" t="s">
        <v>16</v>
      </c>
      <c r="H358" s="170" t="s">
        <v>16</v>
      </c>
      <c r="I358" s="170" t="s">
        <v>16</v>
      </c>
      <c r="J358" s="170" t="s">
        <v>16</v>
      </c>
      <c r="K358" s="170" t="s">
        <v>16</v>
      </c>
      <c r="L358" s="170" t="s">
        <v>16</v>
      </c>
      <c r="M358" s="170" t="s">
        <v>16</v>
      </c>
      <c r="N358" s="170" t="s">
        <v>16</v>
      </c>
      <c r="O358" s="170" t="s">
        <v>16</v>
      </c>
      <c r="P358" s="170" t="s">
        <v>16</v>
      </c>
      <c r="Q358" s="170" t="s">
        <v>16</v>
      </c>
      <c r="R358" s="170" t="s">
        <v>16</v>
      </c>
      <c r="S358" s="170" t="s">
        <v>16</v>
      </c>
      <c r="T358" s="170" t="s">
        <v>16</v>
      </c>
      <c r="U358" s="170" t="s">
        <v>16</v>
      </c>
      <c r="V358" s="170" t="s">
        <v>16</v>
      </c>
      <c r="W358" s="170" t="s">
        <v>16</v>
      </c>
      <c r="X358" s="170" t="s">
        <v>16</v>
      </c>
      <c r="Y358" s="170" t="s">
        <v>16</v>
      </c>
      <c r="Z358" s="170" t="s">
        <v>16</v>
      </c>
      <c r="AA358" s="170" t="s">
        <v>16</v>
      </c>
      <c r="AB358" s="170" t="s">
        <v>16</v>
      </c>
      <c r="AC358" s="170" t="s">
        <v>16</v>
      </c>
      <c r="AD358" s="170" t="s">
        <v>16</v>
      </c>
      <c r="AE358" s="170" t="s">
        <v>16</v>
      </c>
      <c r="AF358" s="170" t="s">
        <v>16</v>
      </c>
      <c r="AG358" s="170" t="s">
        <v>16</v>
      </c>
      <c r="AH358" s="170" t="s">
        <v>16</v>
      </c>
      <c r="AI358" s="170" t="s">
        <v>16</v>
      </c>
      <c r="AJ358" s="170" t="s">
        <v>16</v>
      </c>
      <c r="AK358" s="170" t="s">
        <v>16</v>
      </c>
      <c r="AL358" s="170" t="s">
        <v>16</v>
      </c>
      <c r="AM358" s="170" t="s">
        <v>16</v>
      </c>
      <c r="AN358" s="170" t="s">
        <v>16</v>
      </c>
      <c r="AO358" s="170" t="s">
        <v>16</v>
      </c>
      <c r="AP358" s="170" t="s">
        <v>16</v>
      </c>
      <c r="AQ358" s="170" t="s">
        <v>16</v>
      </c>
      <c r="AR358" s="170" t="s">
        <v>16</v>
      </c>
      <c r="AS358" s="170" t="s">
        <v>16</v>
      </c>
      <c r="AT358" s="172" t="s">
        <v>16</v>
      </c>
      <c r="AU358" s="170" t="s">
        <v>16</v>
      </c>
      <c r="AV358" s="170" t="s">
        <v>16</v>
      </c>
      <c r="AW358" s="170" t="s">
        <v>16</v>
      </c>
      <c r="AX358" s="170" t="s">
        <v>16</v>
      </c>
      <c r="AY358" s="170" t="s">
        <v>16</v>
      </c>
      <c r="AZ358" s="171" t="s">
        <v>16</v>
      </c>
      <c r="BA358" s="171" t="s">
        <v>16</v>
      </c>
      <c r="BB358" s="170" t="s">
        <v>16</v>
      </c>
      <c r="BC358" s="172" t="s">
        <v>16</v>
      </c>
      <c r="BD358" s="172" t="s">
        <v>16</v>
      </c>
      <c r="BE358" s="171" t="s">
        <v>16</v>
      </c>
      <c r="BF358" s="170" t="s">
        <v>16</v>
      </c>
      <c r="BG358" s="170" t="s">
        <v>16</v>
      </c>
      <c r="BH358" s="170" t="s">
        <v>16</v>
      </c>
      <c r="BI358" s="170" t="s">
        <v>16</v>
      </c>
      <c r="BJ358" s="170"/>
      <c r="BK358" s="170"/>
    </row>
    <row r="359" spans="1:63" x14ac:dyDescent="0.25">
      <c r="A359" s="169">
        <v>303</v>
      </c>
      <c r="C359" s="174" t="s">
        <v>16</v>
      </c>
      <c r="D359" s="174" t="s">
        <v>16</v>
      </c>
      <c r="E359" s="173" t="s">
        <v>16</v>
      </c>
      <c r="F359" s="170" t="s">
        <v>16</v>
      </c>
      <c r="G359" s="170" t="s">
        <v>16</v>
      </c>
      <c r="H359" s="170" t="s">
        <v>16</v>
      </c>
      <c r="I359" s="170" t="s">
        <v>16</v>
      </c>
      <c r="J359" s="170" t="s">
        <v>16</v>
      </c>
      <c r="K359" s="170" t="s">
        <v>16</v>
      </c>
      <c r="L359" s="170" t="s">
        <v>16</v>
      </c>
      <c r="M359" s="170" t="s">
        <v>16</v>
      </c>
      <c r="N359" s="170" t="s">
        <v>16</v>
      </c>
      <c r="O359" s="170" t="s">
        <v>16</v>
      </c>
      <c r="P359" s="170" t="s">
        <v>16</v>
      </c>
      <c r="Q359" s="170" t="s">
        <v>16</v>
      </c>
      <c r="R359" s="170" t="s">
        <v>16</v>
      </c>
      <c r="S359" s="170" t="s">
        <v>16</v>
      </c>
      <c r="T359" s="170" t="s">
        <v>16</v>
      </c>
      <c r="U359" s="170" t="s">
        <v>16</v>
      </c>
      <c r="V359" s="170" t="s">
        <v>16</v>
      </c>
      <c r="W359" s="170" t="s">
        <v>16</v>
      </c>
      <c r="X359" s="170" t="s">
        <v>16</v>
      </c>
      <c r="Y359" s="170" t="s">
        <v>16</v>
      </c>
      <c r="Z359" s="170" t="s">
        <v>16</v>
      </c>
      <c r="AA359" s="170" t="s">
        <v>16</v>
      </c>
      <c r="AB359" s="170" t="s">
        <v>16</v>
      </c>
      <c r="AC359" s="170" t="s">
        <v>16</v>
      </c>
      <c r="AD359" s="170" t="s">
        <v>16</v>
      </c>
      <c r="AE359" s="170" t="s">
        <v>16</v>
      </c>
      <c r="AF359" s="170" t="s">
        <v>16</v>
      </c>
      <c r="AG359" s="170" t="s">
        <v>16</v>
      </c>
      <c r="AH359" s="170" t="s">
        <v>16</v>
      </c>
      <c r="AI359" s="170" t="s">
        <v>16</v>
      </c>
      <c r="AJ359" s="170" t="s">
        <v>16</v>
      </c>
      <c r="AK359" s="170" t="s">
        <v>16</v>
      </c>
      <c r="AL359" s="170" t="s">
        <v>16</v>
      </c>
      <c r="AM359" s="170" t="s">
        <v>16</v>
      </c>
      <c r="AN359" s="170" t="s">
        <v>16</v>
      </c>
      <c r="AO359" s="170" t="s">
        <v>16</v>
      </c>
      <c r="AP359" s="170" t="s">
        <v>16</v>
      </c>
      <c r="AQ359" s="170" t="s">
        <v>16</v>
      </c>
      <c r="AR359" s="170" t="s">
        <v>16</v>
      </c>
      <c r="AS359" s="170" t="s">
        <v>16</v>
      </c>
      <c r="AT359" s="172" t="s">
        <v>16</v>
      </c>
      <c r="AU359" s="170" t="s">
        <v>16</v>
      </c>
      <c r="AV359" s="170" t="s">
        <v>16</v>
      </c>
      <c r="AW359" s="170" t="s">
        <v>16</v>
      </c>
      <c r="AX359" s="170" t="s">
        <v>16</v>
      </c>
      <c r="AY359" s="170" t="s">
        <v>16</v>
      </c>
      <c r="AZ359" s="171" t="s">
        <v>16</v>
      </c>
      <c r="BA359" s="171" t="s">
        <v>16</v>
      </c>
      <c r="BB359" s="170" t="s">
        <v>16</v>
      </c>
      <c r="BC359" s="172" t="s">
        <v>16</v>
      </c>
      <c r="BD359" s="172" t="s">
        <v>16</v>
      </c>
      <c r="BE359" s="171" t="s">
        <v>16</v>
      </c>
      <c r="BF359" s="170" t="s">
        <v>16</v>
      </c>
      <c r="BG359" s="170" t="s">
        <v>16</v>
      </c>
      <c r="BH359" s="170" t="s">
        <v>16</v>
      </c>
      <c r="BI359" s="170" t="s">
        <v>16</v>
      </c>
      <c r="BJ359" s="170"/>
      <c r="BK359" s="170"/>
    </row>
    <row r="360" spans="1:63" x14ac:dyDescent="0.25">
      <c r="A360" s="169">
        <v>303</v>
      </c>
      <c r="C360" s="174" t="s">
        <v>16</v>
      </c>
      <c r="D360" s="174" t="s">
        <v>16</v>
      </c>
      <c r="E360" s="173" t="s">
        <v>16</v>
      </c>
      <c r="F360" s="170" t="s">
        <v>16</v>
      </c>
      <c r="G360" s="170" t="s">
        <v>16</v>
      </c>
      <c r="H360" s="170" t="s">
        <v>16</v>
      </c>
      <c r="I360" s="170" t="s">
        <v>16</v>
      </c>
      <c r="J360" s="170" t="s">
        <v>16</v>
      </c>
      <c r="K360" s="170" t="s">
        <v>16</v>
      </c>
      <c r="L360" s="170" t="s">
        <v>16</v>
      </c>
      <c r="M360" s="170" t="s">
        <v>16</v>
      </c>
      <c r="N360" s="170" t="s">
        <v>16</v>
      </c>
      <c r="O360" s="170" t="s">
        <v>16</v>
      </c>
      <c r="P360" s="170" t="s">
        <v>16</v>
      </c>
      <c r="Q360" s="170" t="s">
        <v>16</v>
      </c>
      <c r="R360" s="170" t="s">
        <v>16</v>
      </c>
      <c r="S360" s="170" t="s">
        <v>16</v>
      </c>
      <c r="T360" s="170" t="s">
        <v>16</v>
      </c>
      <c r="U360" s="170" t="s">
        <v>16</v>
      </c>
      <c r="V360" s="170" t="s">
        <v>16</v>
      </c>
      <c r="W360" s="170" t="s">
        <v>16</v>
      </c>
      <c r="X360" s="170" t="s">
        <v>16</v>
      </c>
      <c r="Y360" s="170" t="s">
        <v>16</v>
      </c>
      <c r="Z360" s="170" t="s">
        <v>16</v>
      </c>
      <c r="AA360" s="170" t="s">
        <v>16</v>
      </c>
      <c r="AB360" s="170" t="s">
        <v>16</v>
      </c>
      <c r="AC360" s="170" t="s">
        <v>16</v>
      </c>
      <c r="AD360" s="170" t="s">
        <v>16</v>
      </c>
      <c r="AE360" s="170" t="s">
        <v>16</v>
      </c>
      <c r="AF360" s="170" t="s">
        <v>16</v>
      </c>
      <c r="AG360" s="170" t="s">
        <v>16</v>
      </c>
      <c r="AH360" s="170" t="s">
        <v>16</v>
      </c>
      <c r="AI360" s="170" t="s">
        <v>16</v>
      </c>
      <c r="AJ360" s="170" t="s">
        <v>16</v>
      </c>
      <c r="AK360" s="170" t="s">
        <v>16</v>
      </c>
      <c r="AL360" s="170" t="s">
        <v>16</v>
      </c>
      <c r="AM360" s="170" t="s">
        <v>16</v>
      </c>
      <c r="AN360" s="170" t="s">
        <v>16</v>
      </c>
      <c r="AO360" s="170" t="s">
        <v>16</v>
      </c>
      <c r="AP360" s="170" t="s">
        <v>16</v>
      </c>
      <c r="AQ360" s="170" t="s">
        <v>16</v>
      </c>
      <c r="AR360" s="170" t="s">
        <v>16</v>
      </c>
      <c r="AS360" s="170" t="s">
        <v>16</v>
      </c>
      <c r="AT360" s="172" t="s">
        <v>16</v>
      </c>
      <c r="AU360" s="170" t="s">
        <v>16</v>
      </c>
      <c r="AV360" s="170" t="s">
        <v>16</v>
      </c>
      <c r="AW360" s="170" t="s">
        <v>16</v>
      </c>
      <c r="AX360" s="170" t="s">
        <v>16</v>
      </c>
      <c r="AY360" s="170" t="s">
        <v>16</v>
      </c>
      <c r="AZ360" s="171" t="s">
        <v>16</v>
      </c>
      <c r="BA360" s="171" t="s">
        <v>16</v>
      </c>
      <c r="BB360" s="170" t="s">
        <v>16</v>
      </c>
      <c r="BC360" s="172" t="s">
        <v>16</v>
      </c>
      <c r="BD360" s="172" t="s">
        <v>16</v>
      </c>
      <c r="BE360" s="171" t="s">
        <v>16</v>
      </c>
      <c r="BF360" s="170" t="s">
        <v>16</v>
      </c>
      <c r="BG360" s="170" t="s">
        <v>16</v>
      </c>
      <c r="BH360" s="170" t="s">
        <v>16</v>
      </c>
      <c r="BI360" s="170" t="s">
        <v>16</v>
      </c>
      <c r="BJ360" s="170"/>
      <c r="BK360" s="170"/>
    </row>
    <row r="361" spans="1:63" x14ac:dyDescent="0.25">
      <c r="A361" s="169">
        <v>303</v>
      </c>
      <c r="C361" s="174" t="s">
        <v>16</v>
      </c>
      <c r="D361" s="174" t="s">
        <v>16</v>
      </c>
      <c r="E361" s="173" t="s">
        <v>16</v>
      </c>
      <c r="F361" s="170" t="s">
        <v>16</v>
      </c>
      <c r="G361" s="170" t="s">
        <v>16</v>
      </c>
      <c r="H361" s="170" t="s">
        <v>16</v>
      </c>
      <c r="I361" s="170" t="s">
        <v>16</v>
      </c>
      <c r="J361" s="170" t="s">
        <v>16</v>
      </c>
      <c r="K361" s="170" t="s">
        <v>16</v>
      </c>
      <c r="L361" s="170" t="s">
        <v>16</v>
      </c>
      <c r="M361" s="170" t="s">
        <v>16</v>
      </c>
      <c r="N361" s="170" t="s">
        <v>16</v>
      </c>
      <c r="O361" s="170" t="s">
        <v>16</v>
      </c>
      <c r="P361" s="170" t="s">
        <v>16</v>
      </c>
      <c r="Q361" s="170" t="s">
        <v>16</v>
      </c>
      <c r="R361" s="170" t="s">
        <v>16</v>
      </c>
      <c r="S361" s="170" t="s">
        <v>16</v>
      </c>
      <c r="T361" s="170" t="s">
        <v>16</v>
      </c>
      <c r="U361" s="170" t="s">
        <v>16</v>
      </c>
      <c r="V361" s="170" t="s">
        <v>16</v>
      </c>
      <c r="W361" s="170" t="s">
        <v>16</v>
      </c>
      <c r="X361" s="170" t="s">
        <v>16</v>
      </c>
      <c r="Y361" s="170" t="s">
        <v>16</v>
      </c>
      <c r="Z361" s="170" t="s">
        <v>16</v>
      </c>
      <c r="AA361" s="170" t="s">
        <v>16</v>
      </c>
      <c r="AB361" s="170" t="s">
        <v>16</v>
      </c>
      <c r="AC361" s="170" t="s">
        <v>16</v>
      </c>
      <c r="AD361" s="170" t="s">
        <v>16</v>
      </c>
      <c r="AE361" s="170" t="s">
        <v>16</v>
      </c>
      <c r="AF361" s="170" t="s">
        <v>16</v>
      </c>
      <c r="AG361" s="170" t="s">
        <v>16</v>
      </c>
      <c r="AH361" s="170" t="s">
        <v>16</v>
      </c>
      <c r="AI361" s="170" t="s">
        <v>16</v>
      </c>
      <c r="AJ361" s="170" t="s">
        <v>16</v>
      </c>
      <c r="AK361" s="170" t="s">
        <v>16</v>
      </c>
      <c r="AL361" s="170" t="s">
        <v>16</v>
      </c>
      <c r="AM361" s="170" t="s">
        <v>16</v>
      </c>
      <c r="AN361" s="170" t="s">
        <v>16</v>
      </c>
      <c r="AO361" s="170" t="s">
        <v>16</v>
      </c>
      <c r="AP361" s="170" t="s">
        <v>16</v>
      </c>
      <c r="AQ361" s="170" t="s">
        <v>16</v>
      </c>
      <c r="AR361" s="170" t="s">
        <v>16</v>
      </c>
      <c r="AS361" s="170" t="s">
        <v>16</v>
      </c>
      <c r="AT361" s="172" t="s">
        <v>16</v>
      </c>
      <c r="AU361" s="170" t="s">
        <v>16</v>
      </c>
      <c r="AV361" s="170" t="s">
        <v>16</v>
      </c>
      <c r="AW361" s="170" t="s">
        <v>16</v>
      </c>
      <c r="AX361" s="170" t="s">
        <v>16</v>
      </c>
      <c r="AY361" s="170" t="s">
        <v>16</v>
      </c>
      <c r="AZ361" s="171" t="s">
        <v>16</v>
      </c>
      <c r="BA361" s="171" t="s">
        <v>16</v>
      </c>
      <c r="BB361" s="170" t="s">
        <v>16</v>
      </c>
      <c r="BC361" s="172" t="s">
        <v>16</v>
      </c>
      <c r="BD361" s="172" t="s">
        <v>16</v>
      </c>
      <c r="BE361" s="171" t="s">
        <v>16</v>
      </c>
      <c r="BF361" s="170" t="s">
        <v>16</v>
      </c>
      <c r="BG361" s="170" t="s">
        <v>16</v>
      </c>
      <c r="BH361" s="170" t="s">
        <v>16</v>
      </c>
      <c r="BI361" s="170" t="s">
        <v>16</v>
      </c>
      <c r="BJ361" s="170"/>
      <c r="BK361" s="170"/>
    </row>
    <row r="362" spans="1:63" x14ac:dyDescent="0.25">
      <c r="A362" s="169">
        <v>303</v>
      </c>
      <c r="C362" s="174" t="s">
        <v>16</v>
      </c>
      <c r="D362" s="174" t="s">
        <v>16</v>
      </c>
      <c r="E362" s="173" t="s">
        <v>16</v>
      </c>
      <c r="F362" s="170" t="s">
        <v>16</v>
      </c>
      <c r="G362" s="170" t="s">
        <v>16</v>
      </c>
      <c r="H362" s="170" t="s">
        <v>16</v>
      </c>
      <c r="I362" s="170" t="s">
        <v>16</v>
      </c>
      <c r="J362" s="170" t="s">
        <v>16</v>
      </c>
      <c r="K362" s="170" t="s">
        <v>16</v>
      </c>
      <c r="L362" s="170" t="s">
        <v>16</v>
      </c>
      <c r="M362" s="170" t="s">
        <v>16</v>
      </c>
      <c r="N362" s="170" t="s">
        <v>16</v>
      </c>
      <c r="O362" s="170" t="s">
        <v>16</v>
      </c>
      <c r="P362" s="170" t="s">
        <v>16</v>
      </c>
      <c r="Q362" s="170" t="s">
        <v>16</v>
      </c>
      <c r="R362" s="170" t="s">
        <v>16</v>
      </c>
      <c r="S362" s="170" t="s">
        <v>16</v>
      </c>
      <c r="T362" s="170" t="s">
        <v>16</v>
      </c>
      <c r="U362" s="170" t="s">
        <v>16</v>
      </c>
      <c r="V362" s="170" t="s">
        <v>16</v>
      </c>
      <c r="W362" s="170" t="s">
        <v>16</v>
      </c>
      <c r="X362" s="170" t="s">
        <v>16</v>
      </c>
      <c r="Y362" s="170" t="s">
        <v>16</v>
      </c>
      <c r="Z362" s="170" t="s">
        <v>16</v>
      </c>
      <c r="AA362" s="170" t="s">
        <v>16</v>
      </c>
      <c r="AB362" s="170" t="s">
        <v>16</v>
      </c>
      <c r="AC362" s="170" t="s">
        <v>16</v>
      </c>
      <c r="AD362" s="170" t="s">
        <v>16</v>
      </c>
      <c r="AE362" s="170" t="s">
        <v>16</v>
      </c>
      <c r="AF362" s="170" t="s">
        <v>16</v>
      </c>
      <c r="AG362" s="170" t="s">
        <v>16</v>
      </c>
      <c r="AH362" s="170" t="s">
        <v>16</v>
      </c>
      <c r="AI362" s="170" t="s">
        <v>16</v>
      </c>
      <c r="AJ362" s="170" t="s">
        <v>16</v>
      </c>
      <c r="AK362" s="170" t="s">
        <v>16</v>
      </c>
      <c r="AL362" s="170" t="s">
        <v>16</v>
      </c>
      <c r="AM362" s="170" t="s">
        <v>16</v>
      </c>
      <c r="AN362" s="170" t="s">
        <v>16</v>
      </c>
      <c r="AO362" s="170" t="s">
        <v>16</v>
      </c>
      <c r="AP362" s="170" t="s">
        <v>16</v>
      </c>
      <c r="AQ362" s="170" t="s">
        <v>16</v>
      </c>
      <c r="AR362" s="170" t="s">
        <v>16</v>
      </c>
      <c r="AS362" s="170" t="s">
        <v>16</v>
      </c>
      <c r="AT362" s="172" t="s">
        <v>16</v>
      </c>
      <c r="AU362" s="170" t="s">
        <v>16</v>
      </c>
      <c r="AV362" s="170" t="s">
        <v>16</v>
      </c>
      <c r="AW362" s="170" t="s">
        <v>16</v>
      </c>
      <c r="AX362" s="170" t="s">
        <v>16</v>
      </c>
      <c r="AY362" s="170" t="s">
        <v>16</v>
      </c>
      <c r="AZ362" s="171" t="s">
        <v>16</v>
      </c>
      <c r="BA362" s="171" t="s">
        <v>16</v>
      </c>
      <c r="BB362" s="170" t="s">
        <v>16</v>
      </c>
      <c r="BC362" s="172" t="s">
        <v>16</v>
      </c>
      <c r="BD362" s="172" t="s">
        <v>16</v>
      </c>
      <c r="BE362" s="171" t="s">
        <v>16</v>
      </c>
      <c r="BF362" s="170" t="s">
        <v>16</v>
      </c>
      <c r="BG362" s="170" t="s">
        <v>16</v>
      </c>
      <c r="BH362" s="170" t="s">
        <v>16</v>
      </c>
      <c r="BI362" s="170" t="s">
        <v>16</v>
      </c>
      <c r="BJ362" s="170"/>
      <c r="BK362" s="170"/>
    </row>
    <row r="363" spans="1:63" x14ac:dyDescent="0.25">
      <c r="A363" s="169">
        <v>303</v>
      </c>
      <c r="C363" s="174" t="s">
        <v>16</v>
      </c>
      <c r="D363" s="174" t="s">
        <v>16</v>
      </c>
      <c r="E363" s="173" t="s">
        <v>16</v>
      </c>
      <c r="F363" s="170" t="s">
        <v>16</v>
      </c>
      <c r="G363" s="170" t="s">
        <v>16</v>
      </c>
      <c r="H363" s="170" t="s">
        <v>16</v>
      </c>
      <c r="I363" s="170" t="s">
        <v>16</v>
      </c>
      <c r="J363" s="170" t="s">
        <v>16</v>
      </c>
      <c r="K363" s="170" t="s">
        <v>16</v>
      </c>
      <c r="L363" s="170" t="s">
        <v>16</v>
      </c>
      <c r="M363" s="170" t="s">
        <v>16</v>
      </c>
      <c r="N363" s="170" t="s">
        <v>16</v>
      </c>
      <c r="O363" s="170" t="s">
        <v>16</v>
      </c>
      <c r="P363" s="170" t="s">
        <v>16</v>
      </c>
      <c r="Q363" s="170" t="s">
        <v>16</v>
      </c>
      <c r="R363" s="170" t="s">
        <v>16</v>
      </c>
      <c r="S363" s="170" t="s">
        <v>16</v>
      </c>
      <c r="T363" s="170" t="s">
        <v>16</v>
      </c>
      <c r="U363" s="170" t="s">
        <v>16</v>
      </c>
      <c r="V363" s="170" t="s">
        <v>16</v>
      </c>
      <c r="W363" s="170" t="s">
        <v>16</v>
      </c>
      <c r="X363" s="170" t="s">
        <v>16</v>
      </c>
      <c r="Y363" s="170" t="s">
        <v>16</v>
      </c>
      <c r="Z363" s="170" t="s">
        <v>16</v>
      </c>
      <c r="AA363" s="170" t="s">
        <v>16</v>
      </c>
      <c r="AB363" s="170" t="s">
        <v>16</v>
      </c>
      <c r="AC363" s="170" t="s">
        <v>16</v>
      </c>
      <c r="AD363" s="170" t="s">
        <v>16</v>
      </c>
      <c r="AE363" s="170" t="s">
        <v>16</v>
      </c>
      <c r="AF363" s="170" t="s">
        <v>16</v>
      </c>
      <c r="AG363" s="170" t="s">
        <v>16</v>
      </c>
      <c r="AH363" s="170" t="s">
        <v>16</v>
      </c>
      <c r="AI363" s="170" t="s">
        <v>16</v>
      </c>
      <c r="AJ363" s="170" t="s">
        <v>16</v>
      </c>
      <c r="AK363" s="170" t="s">
        <v>16</v>
      </c>
      <c r="AL363" s="170" t="s">
        <v>16</v>
      </c>
      <c r="AM363" s="170" t="s">
        <v>16</v>
      </c>
      <c r="AN363" s="170" t="s">
        <v>16</v>
      </c>
      <c r="AO363" s="170" t="s">
        <v>16</v>
      </c>
      <c r="AP363" s="170" t="s">
        <v>16</v>
      </c>
      <c r="AQ363" s="170" t="s">
        <v>16</v>
      </c>
      <c r="AR363" s="170" t="s">
        <v>16</v>
      </c>
      <c r="AS363" s="170" t="s">
        <v>16</v>
      </c>
      <c r="AT363" s="172" t="s">
        <v>16</v>
      </c>
      <c r="AU363" s="170" t="s">
        <v>16</v>
      </c>
      <c r="AV363" s="170" t="s">
        <v>16</v>
      </c>
      <c r="AW363" s="170" t="s">
        <v>16</v>
      </c>
      <c r="AX363" s="170" t="s">
        <v>16</v>
      </c>
      <c r="AY363" s="170" t="s">
        <v>16</v>
      </c>
      <c r="AZ363" s="171" t="s">
        <v>16</v>
      </c>
      <c r="BA363" s="171" t="s">
        <v>16</v>
      </c>
      <c r="BB363" s="170" t="s">
        <v>16</v>
      </c>
      <c r="BC363" s="172" t="s">
        <v>16</v>
      </c>
      <c r="BD363" s="172" t="s">
        <v>16</v>
      </c>
      <c r="BE363" s="171" t="s">
        <v>16</v>
      </c>
      <c r="BF363" s="170" t="s">
        <v>16</v>
      </c>
      <c r="BG363" s="170" t="s">
        <v>16</v>
      </c>
      <c r="BH363" s="170" t="s">
        <v>16</v>
      </c>
      <c r="BI363" s="170" t="s">
        <v>16</v>
      </c>
      <c r="BJ363" s="170"/>
      <c r="BK363" s="170"/>
    </row>
    <row r="364" spans="1:63" x14ac:dyDescent="0.25">
      <c r="A364" s="169">
        <v>303</v>
      </c>
      <c r="C364" s="174" t="s">
        <v>16</v>
      </c>
      <c r="D364" s="174" t="s">
        <v>16</v>
      </c>
      <c r="E364" s="173" t="s">
        <v>16</v>
      </c>
      <c r="F364" s="170" t="s">
        <v>16</v>
      </c>
      <c r="G364" s="170" t="s">
        <v>16</v>
      </c>
      <c r="H364" s="170" t="s">
        <v>16</v>
      </c>
      <c r="I364" s="170" t="s">
        <v>16</v>
      </c>
      <c r="J364" s="170" t="s">
        <v>16</v>
      </c>
      <c r="K364" s="170" t="s">
        <v>16</v>
      </c>
      <c r="L364" s="170" t="s">
        <v>16</v>
      </c>
      <c r="M364" s="170" t="s">
        <v>16</v>
      </c>
      <c r="N364" s="170" t="s">
        <v>16</v>
      </c>
      <c r="O364" s="170" t="s">
        <v>16</v>
      </c>
      <c r="P364" s="170" t="s">
        <v>16</v>
      </c>
      <c r="Q364" s="170" t="s">
        <v>16</v>
      </c>
      <c r="R364" s="170" t="s">
        <v>16</v>
      </c>
      <c r="S364" s="170" t="s">
        <v>16</v>
      </c>
      <c r="T364" s="170" t="s">
        <v>16</v>
      </c>
      <c r="U364" s="170" t="s">
        <v>16</v>
      </c>
      <c r="V364" s="170" t="s">
        <v>16</v>
      </c>
      <c r="W364" s="170" t="s">
        <v>16</v>
      </c>
      <c r="X364" s="170" t="s">
        <v>16</v>
      </c>
      <c r="Y364" s="170" t="s">
        <v>16</v>
      </c>
      <c r="Z364" s="170" t="s">
        <v>16</v>
      </c>
      <c r="AA364" s="170" t="s">
        <v>16</v>
      </c>
      <c r="AB364" s="170" t="s">
        <v>16</v>
      </c>
      <c r="AC364" s="170" t="s">
        <v>16</v>
      </c>
      <c r="AD364" s="170" t="s">
        <v>16</v>
      </c>
      <c r="AE364" s="170" t="s">
        <v>16</v>
      </c>
      <c r="AF364" s="170" t="s">
        <v>16</v>
      </c>
      <c r="AG364" s="170" t="s">
        <v>16</v>
      </c>
      <c r="AH364" s="170" t="s">
        <v>16</v>
      </c>
      <c r="AI364" s="170" t="s">
        <v>16</v>
      </c>
      <c r="AJ364" s="170" t="s">
        <v>16</v>
      </c>
      <c r="AK364" s="170" t="s">
        <v>16</v>
      </c>
      <c r="AL364" s="170" t="s">
        <v>16</v>
      </c>
      <c r="AM364" s="170" t="s">
        <v>16</v>
      </c>
      <c r="AN364" s="170" t="s">
        <v>16</v>
      </c>
      <c r="AO364" s="170" t="s">
        <v>16</v>
      </c>
      <c r="AP364" s="170" t="s">
        <v>16</v>
      </c>
      <c r="AQ364" s="170" t="s">
        <v>16</v>
      </c>
      <c r="AR364" s="170" t="s">
        <v>16</v>
      </c>
      <c r="AS364" s="170" t="s">
        <v>16</v>
      </c>
      <c r="AT364" s="172" t="s">
        <v>16</v>
      </c>
      <c r="AU364" s="170" t="s">
        <v>16</v>
      </c>
      <c r="AV364" s="170" t="s">
        <v>16</v>
      </c>
      <c r="AW364" s="170" t="s">
        <v>16</v>
      </c>
      <c r="AX364" s="170" t="s">
        <v>16</v>
      </c>
      <c r="AY364" s="170" t="s">
        <v>16</v>
      </c>
      <c r="AZ364" s="171" t="s">
        <v>16</v>
      </c>
      <c r="BA364" s="171" t="s">
        <v>16</v>
      </c>
      <c r="BB364" s="170" t="s">
        <v>16</v>
      </c>
      <c r="BC364" s="172" t="s">
        <v>16</v>
      </c>
      <c r="BD364" s="172" t="s">
        <v>16</v>
      </c>
      <c r="BE364" s="171" t="s">
        <v>16</v>
      </c>
      <c r="BF364" s="170" t="s">
        <v>16</v>
      </c>
      <c r="BG364" s="170" t="s">
        <v>16</v>
      </c>
      <c r="BH364" s="170" t="s">
        <v>16</v>
      </c>
      <c r="BI364" s="170" t="s">
        <v>16</v>
      </c>
      <c r="BJ364" s="170"/>
      <c r="BK364" s="170"/>
    </row>
    <row r="365" spans="1:63" x14ac:dyDescent="0.25">
      <c r="A365" s="169">
        <v>303</v>
      </c>
      <c r="C365" s="174" t="s">
        <v>16</v>
      </c>
      <c r="D365" s="174" t="s">
        <v>16</v>
      </c>
      <c r="E365" s="173" t="s">
        <v>16</v>
      </c>
      <c r="F365" s="170" t="s">
        <v>16</v>
      </c>
      <c r="G365" s="170" t="s">
        <v>16</v>
      </c>
      <c r="H365" s="170" t="s">
        <v>16</v>
      </c>
      <c r="I365" s="170" t="s">
        <v>16</v>
      </c>
      <c r="J365" s="170" t="s">
        <v>16</v>
      </c>
      <c r="K365" s="170" t="s">
        <v>16</v>
      </c>
      <c r="L365" s="170" t="s">
        <v>16</v>
      </c>
      <c r="M365" s="170" t="s">
        <v>16</v>
      </c>
      <c r="N365" s="170" t="s">
        <v>16</v>
      </c>
      <c r="O365" s="170" t="s">
        <v>16</v>
      </c>
      <c r="P365" s="170" t="s">
        <v>16</v>
      </c>
      <c r="Q365" s="170" t="s">
        <v>16</v>
      </c>
      <c r="R365" s="170" t="s">
        <v>16</v>
      </c>
      <c r="S365" s="170" t="s">
        <v>16</v>
      </c>
      <c r="T365" s="170" t="s">
        <v>16</v>
      </c>
      <c r="U365" s="170" t="s">
        <v>16</v>
      </c>
      <c r="V365" s="170" t="s">
        <v>16</v>
      </c>
      <c r="W365" s="170" t="s">
        <v>16</v>
      </c>
      <c r="X365" s="170" t="s">
        <v>16</v>
      </c>
      <c r="Y365" s="170" t="s">
        <v>16</v>
      </c>
      <c r="Z365" s="170" t="s">
        <v>16</v>
      </c>
      <c r="AA365" s="170" t="s">
        <v>16</v>
      </c>
      <c r="AB365" s="170" t="s">
        <v>16</v>
      </c>
      <c r="AC365" s="170" t="s">
        <v>16</v>
      </c>
      <c r="AD365" s="170" t="s">
        <v>16</v>
      </c>
      <c r="AE365" s="170" t="s">
        <v>16</v>
      </c>
      <c r="AF365" s="170" t="s">
        <v>16</v>
      </c>
      <c r="AG365" s="170" t="s">
        <v>16</v>
      </c>
      <c r="AH365" s="170" t="s">
        <v>16</v>
      </c>
      <c r="AI365" s="170" t="s">
        <v>16</v>
      </c>
      <c r="AJ365" s="170" t="s">
        <v>16</v>
      </c>
      <c r="AK365" s="170" t="s">
        <v>16</v>
      </c>
      <c r="AL365" s="170" t="s">
        <v>16</v>
      </c>
      <c r="AM365" s="170" t="s">
        <v>16</v>
      </c>
      <c r="AN365" s="170" t="s">
        <v>16</v>
      </c>
      <c r="AO365" s="170" t="s">
        <v>16</v>
      </c>
      <c r="AP365" s="170" t="s">
        <v>16</v>
      </c>
      <c r="AQ365" s="170" t="s">
        <v>16</v>
      </c>
      <c r="AR365" s="170" t="s">
        <v>16</v>
      </c>
      <c r="AS365" s="170" t="s">
        <v>16</v>
      </c>
      <c r="AT365" s="172" t="s">
        <v>16</v>
      </c>
      <c r="AU365" s="170" t="s">
        <v>16</v>
      </c>
      <c r="AV365" s="170" t="s">
        <v>16</v>
      </c>
      <c r="AW365" s="170" t="s">
        <v>16</v>
      </c>
      <c r="AX365" s="170" t="s">
        <v>16</v>
      </c>
      <c r="AY365" s="170" t="s">
        <v>16</v>
      </c>
      <c r="AZ365" s="171" t="s">
        <v>16</v>
      </c>
      <c r="BA365" s="171" t="s">
        <v>16</v>
      </c>
      <c r="BB365" s="170" t="s">
        <v>16</v>
      </c>
      <c r="BC365" s="172" t="s">
        <v>16</v>
      </c>
      <c r="BD365" s="172" t="s">
        <v>16</v>
      </c>
      <c r="BE365" s="171" t="s">
        <v>16</v>
      </c>
      <c r="BF365" s="170" t="s">
        <v>16</v>
      </c>
      <c r="BG365" s="170" t="s">
        <v>16</v>
      </c>
      <c r="BH365" s="170" t="s">
        <v>16</v>
      </c>
      <c r="BI365" s="170" t="s">
        <v>16</v>
      </c>
      <c r="BJ365" s="170"/>
      <c r="BK365" s="170"/>
    </row>
    <row r="366" spans="1:63" x14ac:dyDescent="0.25">
      <c r="A366" s="169">
        <v>303</v>
      </c>
      <c r="C366" s="174" t="s">
        <v>16</v>
      </c>
      <c r="D366" s="174" t="s">
        <v>16</v>
      </c>
      <c r="E366" s="173" t="s">
        <v>16</v>
      </c>
      <c r="F366" s="170" t="s">
        <v>16</v>
      </c>
      <c r="G366" s="170" t="s">
        <v>16</v>
      </c>
      <c r="H366" s="170" t="s">
        <v>16</v>
      </c>
      <c r="I366" s="170" t="s">
        <v>16</v>
      </c>
      <c r="J366" s="170" t="s">
        <v>16</v>
      </c>
      <c r="K366" s="170" t="s">
        <v>16</v>
      </c>
      <c r="L366" s="170" t="s">
        <v>16</v>
      </c>
      <c r="M366" s="170" t="s">
        <v>16</v>
      </c>
      <c r="N366" s="170" t="s">
        <v>16</v>
      </c>
      <c r="O366" s="170" t="s">
        <v>16</v>
      </c>
      <c r="P366" s="170" t="s">
        <v>16</v>
      </c>
      <c r="Q366" s="170" t="s">
        <v>16</v>
      </c>
      <c r="R366" s="170" t="s">
        <v>16</v>
      </c>
      <c r="S366" s="170" t="s">
        <v>16</v>
      </c>
      <c r="T366" s="170" t="s">
        <v>16</v>
      </c>
      <c r="U366" s="170" t="s">
        <v>16</v>
      </c>
      <c r="V366" s="170" t="s">
        <v>16</v>
      </c>
      <c r="W366" s="170" t="s">
        <v>16</v>
      </c>
      <c r="X366" s="170" t="s">
        <v>16</v>
      </c>
      <c r="Y366" s="170" t="s">
        <v>16</v>
      </c>
      <c r="Z366" s="170" t="s">
        <v>16</v>
      </c>
      <c r="AA366" s="170" t="s">
        <v>16</v>
      </c>
      <c r="AB366" s="170" t="s">
        <v>16</v>
      </c>
      <c r="AC366" s="170" t="s">
        <v>16</v>
      </c>
      <c r="AD366" s="170" t="s">
        <v>16</v>
      </c>
      <c r="AE366" s="170" t="s">
        <v>16</v>
      </c>
      <c r="AF366" s="170" t="s">
        <v>16</v>
      </c>
      <c r="AG366" s="170" t="s">
        <v>16</v>
      </c>
      <c r="AH366" s="170" t="s">
        <v>16</v>
      </c>
      <c r="AI366" s="170" t="s">
        <v>16</v>
      </c>
      <c r="AJ366" s="170" t="s">
        <v>16</v>
      </c>
      <c r="AK366" s="170" t="s">
        <v>16</v>
      </c>
      <c r="AL366" s="170" t="s">
        <v>16</v>
      </c>
      <c r="AM366" s="170" t="s">
        <v>16</v>
      </c>
      <c r="AN366" s="170" t="s">
        <v>16</v>
      </c>
      <c r="AO366" s="170" t="s">
        <v>16</v>
      </c>
      <c r="AP366" s="170" t="s">
        <v>16</v>
      </c>
      <c r="AQ366" s="170" t="s">
        <v>16</v>
      </c>
      <c r="AR366" s="170" t="s">
        <v>16</v>
      </c>
      <c r="AS366" s="170" t="s">
        <v>16</v>
      </c>
      <c r="AT366" s="172" t="s">
        <v>16</v>
      </c>
      <c r="AU366" s="170" t="s">
        <v>16</v>
      </c>
      <c r="AV366" s="170" t="s">
        <v>16</v>
      </c>
      <c r="AW366" s="170" t="s">
        <v>16</v>
      </c>
      <c r="AX366" s="170" t="s">
        <v>16</v>
      </c>
      <c r="AY366" s="170" t="s">
        <v>16</v>
      </c>
      <c r="AZ366" s="171" t="s">
        <v>16</v>
      </c>
      <c r="BA366" s="171" t="s">
        <v>16</v>
      </c>
      <c r="BB366" s="170" t="s">
        <v>16</v>
      </c>
      <c r="BC366" s="172" t="s">
        <v>16</v>
      </c>
      <c r="BD366" s="172" t="s">
        <v>16</v>
      </c>
      <c r="BE366" s="171" t="s">
        <v>16</v>
      </c>
      <c r="BF366" s="170" t="s">
        <v>16</v>
      </c>
      <c r="BG366" s="170" t="s">
        <v>16</v>
      </c>
      <c r="BH366" s="170" t="s">
        <v>16</v>
      </c>
      <c r="BI366" s="170" t="s">
        <v>16</v>
      </c>
      <c r="BJ366" s="170"/>
      <c r="BK366" s="170"/>
    </row>
    <row r="367" spans="1:63" x14ac:dyDescent="0.25">
      <c r="A367" s="169">
        <v>303</v>
      </c>
      <c r="C367" s="174" t="s">
        <v>16</v>
      </c>
      <c r="D367" s="174" t="s">
        <v>16</v>
      </c>
      <c r="E367" s="173" t="s">
        <v>16</v>
      </c>
      <c r="F367" s="170" t="s">
        <v>16</v>
      </c>
      <c r="G367" s="170" t="s">
        <v>16</v>
      </c>
      <c r="H367" s="170" t="s">
        <v>16</v>
      </c>
      <c r="I367" s="170" t="s">
        <v>16</v>
      </c>
      <c r="J367" s="170" t="s">
        <v>16</v>
      </c>
      <c r="K367" s="170" t="s">
        <v>16</v>
      </c>
      <c r="L367" s="170" t="s">
        <v>16</v>
      </c>
      <c r="M367" s="170" t="s">
        <v>16</v>
      </c>
      <c r="N367" s="170" t="s">
        <v>16</v>
      </c>
      <c r="O367" s="170" t="s">
        <v>16</v>
      </c>
      <c r="P367" s="170" t="s">
        <v>16</v>
      </c>
      <c r="Q367" s="170" t="s">
        <v>16</v>
      </c>
      <c r="R367" s="170" t="s">
        <v>16</v>
      </c>
      <c r="S367" s="170" t="s">
        <v>16</v>
      </c>
      <c r="T367" s="170" t="s">
        <v>16</v>
      </c>
      <c r="U367" s="170" t="s">
        <v>16</v>
      </c>
      <c r="V367" s="170" t="s">
        <v>16</v>
      </c>
      <c r="W367" s="170" t="s">
        <v>16</v>
      </c>
      <c r="X367" s="170" t="s">
        <v>16</v>
      </c>
      <c r="Y367" s="170" t="s">
        <v>16</v>
      </c>
      <c r="Z367" s="170" t="s">
        <v>16</v>
      </c>
      <c r="AA367" s="170" t="s">
        <v>16</v>
      </c>
      <c r="AB367" s="170" t="s">
        <v>16</v>
      </c>
      <c r="AC367" s="170" t="s">
        <v>16</v>
      </c>
      <c r="AD367" s="170" t="s">
        <v>16</v>
      </c>
      <c r="AE367" s="170" t="s">
        <v>16</v>
      </c>
      <c r="AF367" s="170" t="s">
        <v>16</v>
      </c>
      <c r="AG367" s="170" t="s">
        <v>16</v>
      </c>
      <c r="AH367" s="170" t="s">
        <v>16</v>
      </c>
      <c r="AI367" s="170" t="s">
        <v>16</v>
      </c>
      <c r="AJ367" s="170" t="s">
        <v>16</v>
      </c>
      <c r="AK367" s="170" t="s">
        <v>16</v>
      </c>
      <c r="AL367" s="170" t="s">
        <v>16</v>
      </c>
      <c r="AM367" s="170" t="s">
        <v>16</v>
      </c>
      <c r="AN367" s="170" t="s">
        <v>16</v>
      </c>
      <c r="AO367" s="170" t="s">
        <v>16</v>
      </c>
      <c r="AP367" s="170" t="s">
        <v>16</v>
      </c>
      <c r="AQ367" s="170" t="s">
        <v>16</v>
      </c>
      <c r="AR367" s="170" t="s">
        <v>16</v>
      </c>
      <c r="AS367" s="170" t="s">
        <v>16</v>
      </c>
      <c r="AT367" s="172" t="s">
        <v>16</v>
      </c>
      <c r="AU367" s="170" t="s">
        <v>16</v>
      </c>
      <c r="AV367" s="170" t="s">
        <v>16</v>
      </c>
      <c r="AW367" s="170" t="s">
        <v>16</v>
      </c>
      <c r="AX367" s="170" t="s">
        <v>16</v>
      </c>
      <c r="AY367" s="170" t="s">
        <v>16</v>
      </c>
      <c r="AZ367" s="171" t="s">
        <v>16</v>
      </c>
      <c r="BA367" s="171" t="s">
        <v>16</v>
      </c>
      <c r="BB367" s="170" t="s">
        <v>16</v>
      </c>
      <c r="BC367" s="172" t="s">
        <v>16</v>
      </c>
      <c r="BD367" s="172" t="s">
        <v>16</v>
      </c>
      <c r="BE367" s="171" t="s">
        <v>16</v>
      </c>
      <c r="BF367" s="170" t="s">
        <v>16</v>
      </c>
      <c r="BG367" s="170" t="s">
        <v>16</v>
      </c>
      <c r="BH367" s="170" t="s">
        <v>16</v>
      </c>
      <c r="BI367" s="170" t="s">
        <v>16</v>
      </c>
      <c r="BJ367" s="170"/>
      <c r="BK367" s="170"/>
    </row>
    <row r="368" spans="1:63" x14ac:dyDescent="0.25">
      <c r="A368" s="169">
        <v>303</v>
      </c>
      <c r="C368" s="174" t="s">
        <v>16</v>
      </c>
      <c r="D368" s="174" t="s">
        <v>16</v>
      </c>
      <c r="E368" s="173" t="s">
        <v>16</v>
      </c>
      <c r="F368" s="170" t="s">
        <v>16</v>
      </c>
      <c r="G368" s="170" t="s">
        <v>16</v>
      </c>
      <c r="H368" s="170" t="s">
        <v>16</v>
      </c>
      <c r="I368" s="170" t="s">
        <v>16</v>
      </c>
      <c r="J368" s="170" t="s">
        <v>16</v>
      </c>
      <c r="K368" s="170" t="s">
        <v>16</v>
      </c>
      <c r="L368" s="170" t="s">
        <v>16</v>
      </c>
      <c r="M368" s="170" t="s">
        <v>16</v>
      </c>
      <c r="N368" s="170" t="s">
        <v>16</v>
      </c>
      <c r="O368" s="170" t="s">
        <v>16</v>
      </c>
      <c r="P368" s="170" t="s">
        <v>16</v>
      </c>
      <c r="Q368" s="170" t="s">
        <v>16</v>
      </c>
      <c r="R368" s="170" t="s">
        <v>16</v>
      </c>
      <c r="S368" s="170" t="s">
        <v>16</v>
      </c>
      <c r="T368" s="170" t="s">
        <v>16</v>
      </c>
      <c r="U368" s="170" t="s">
        <v>16</v>
      </c>
      <c r="V368" s="170" t="s">
        <v>16</v>
      </c>
      <c r="W368" s="170" t="s">
        <v>16</v>
      </c>
      <c r="X368" s="170" t="s">
        <v>16</v>
      </c>
      <c r="Y368" s="170" t="s">
        <v>16</v>
      </c>
      <c r="Z368" s="170" t="s">
        <v>16</v>
      </c>
      <c r="AA368" s="170" t="s">
        <v>16</v>
      </c>
      <c r="AB368" s="170" t="s">
        <v>16</v>
      </c>
      <c r="AC368" s="170" t="s">
        <v>16</v>
      </c>
      <c r="AD368" s="170" t="s">
        <v>16</v>
      </c>
      <c r="AE368" s="170" t="s">
        <v>16</v>
      </c>
      <c r="AF368" s="170" t="s">
        <v>16</v>
      </c>
      <c r="AG368" s="170" t="s">
        <v>16</v>
      </c>
      <c r="AH368" s="170" t="s">
        <v>16</v>
      </c>
      <c r="AI368" s="170" t="s">
        <v>16</v>
      </c>
      <c r="AJ368" s="170" t="s">
        <v>16</v>
      </c>
      <c r="AK368" s="170" t="s">
        <v>16</v>
      </c>
      <c r="AL368" s="170" t="s">
        <v>16</v>
      </c>
      <c r="AM368" s="170" t="s">
        <v>16</v>
      </c>
      <c r="AN368" s="170" t="s">
        <v>16</v>
      </c>
      <c r="AO368" s="170" t="s">
        <v>16</v>
      </c>
      <c r="AP368" s="170" t="s">
        <v>16</v>
      </c>
      <c r="AQ368" s="170" t="s">
        <v>16</v>
      </c>
      <c r="AR368" s="170" t="s">
        <v>16</v>
      </c>
      <c r="AS368" s="170" t="s">
        <v>16</v>
      </c>
      <c r="AT368" s="172" t="s">
        <v>16</v>
      </c>
      <c r="AU368" s="170" t="s">
        <v>16</v>
      </c>
      <c r="AV368" s="170" t="s">
        <v>16</v>
      </c>
      <c r="AW368" s="170" t="s">
        <v>16</v>
      </c>
      <c r="AX368" s="170" t="s">
        <v>16</v>
      </c>
      <c r="AY368" s="170" t="s">
        <v>16</v>
      </c>
      <c r="AZ368" s="171" t="s">
        <v>16</v>
      </c>
      <c r="BA368" s="171" t="s">
        <v>16</v>
      </c>
      <c r="BB368" s="170" t="s">
        <v>16</v>
      </c>
      <c r="BC368" s="172" t="s">
        <v>16</v>
      </c>
      <c r="BD368" s="172" t="s">
        <v>16</v>
      </c>
      <c r="BE368" s="171" t="s">
        <v>16</v>
      </c>
      <c r="BF368" s="170" t="s">
        <v>16</v>
      </c>
      <c r="BG368" s="170" t="s">
        <v>16</v>
      </c>
      <c r="BH368" s="170" t="s">
        <v>16</v>
      </c>
      <c r="BI368" s="170" t="s">
        <v>16</v>
      </c>
      <c r="BJ368" s="170"/>
      <c r="BK368" s="170"/>
    </row>
    <row r="369" spans="1:63" x14ac:dyDescent="0.25">
      <c r="A369" s="169">
        <v>303</v>
      </c>
      <c r="C369" s="174" t="s">
        <v>16</v>
      </c>
      <c r="D369" s="174" t="s">
        <v>16</v>
      </c>
      <c r="E369" s="173" t="s">
        <v>16</v>
      </c>
      <c r="F369" s="170" t="s">
        <v>16</v>
      </c>
      <c r="G369" s="170" t="s">
        <v>16</v>
      </c>
      <c r="H369" s="170" t="s">
        <v>16</v>
      </c>
      <c r="I369" s="170" t="s">
        <v>16</v>
      </c>
      <c r="J369" s="170" t="s">
        <v>16</v>
      </c>
      <c r="K369" s="170" t="s">
        <v>16</v>
      </c>
      <c r="L369" s="170" t="s">
        <v>16</v>
      </c>
      <c r="M369" s="170" t="s">
        <v>16</v>
      </c>
      <c r="N369" s="170" t="s">
        <v>16</v>
      </c>
      <c r="O369" s="170" t="s">
        <v>16</v>
      </c>
      <c r="P369" s="170" t="s">
        <v>16</v>
      </c>
      <c r="Q369" s="170" t="s">
        <v>16</v>
      </c>
      <c r="R369" s="170" t="s">
        <v>16</v>
      </c>
      <c r="S369" s="170" t="s">
        <v>16</v>
      </c>
      <c r="T369" s="170" t="s">
        <v>16</v>
      </c>
      <c r="U369" s="170" t="s">
        <v>16</v>
      </c>
      <c r="V369" s="170" t="s">
        <v>16</v>
      </c>
      <c r="W369" s="170" t="s">
        <v>16</v>
      </c>
      <c r="X369" s="170" t="s">
        <v>16</v>
      </c>
      <c r="Y369" s="170" t="s">
        <v>16</v>
      </c>
      <c r="Z369" s="170" t="s">
        <v>16</v>
      </c>
      <c r="AA369" s="170" t="s">
        <v>16</v>
      </c>
      <c r="AB369" s="170" t="s">
        <v>16</v>
      </c>
      <c r="AC369" s="170" t="s">
        <v>16</v>
      </c>
      <c r="AD369" s="170" t="s">
        <v>16</v>
      </c>
      <c r="AE369" s="170" t="s">
        <v>16</v>
      </c>
      <c r="AF369" s="170" t="s">
        <v>16</v>
      </c>
      <c r="AG369" s="170" t="s">
        <v>16</v>
      </c>
      <c r="AH369" s="170" t="s">
        <v>16</v>
      </c>
      <c r="AI369" s="170" t="s">
        <v>16</v>
      </c>
      <c r="AJ369" s="170" t="s">
        <v>16</v>
      </c>
      <c r="AK369" s="170" t="s">
        <v>16</v>
      </c>
      <c r="AL369" s="170" t="s">
        <v>16</v>
      </c>
      <c r="AM369" s="170" t="s">
        <v>16</v>
      </c>
      <c r="AN369" s="170" t="s">
        <v>16</v>
      </c>
      <c r="AO369" s="170" t="s">
        <v>16</v>
      </c>
      <c r="AP369" s="170" t="s">
        <v>16</v>
      </c>
      <c r="AQ369" s="170" t="s">
        <v>16</v>
      </c>
      <c r="AR369" s="170" t="s">
        <v>16</v>
      </c>
      <c r="AS369" s="170" t="s">
        <v>16</v>
      </c>
      <c r="AT369" s="172" t="s">
        <v>16</v>
      </c>
      <c r="AU369" s="170" t="s">
        <v>16</v>
      </c>
      <c r="AV369" s="170" t="s">
        <v>16</v>
      </c>
      <c r="AW369" s="170" t="s">
        <v>16</v>
      </c>
      <c r="AX369" s="170" t="s">
        <v>16</v>
      </c>
      <c r="AY369" s="170" t="s">
        <v>16</v>
      </c>
      <c r="AZ369" s="171" t="s">
        <v>16</v>
      </c>
      <c r="BA369" s="171" t="s">
        <v>16</v>
      </c>
      <c r="BB369" s="170" t="s">
        <v>16</v>
      </c>
      <c r="BC369" s="172" t="s">
        <v>16</v>
      </c>
      <c r="BD369" s="172" t="s">
        <v>16</v>
      </c>
      <c r="BE369" s="171" t="s">
        <v>16</v>
      </c>
      <c r="BF369" s="170" t="s">
        <v>16</v>
      </c>
      <c r="BG369" s="170" t="s">
        <v>16</v>
      </c>
      <c r="BH369" s="170" t="s">
        <v>16</v>
      </c>
      <c r="BI369" s="170" t="s">
        <v>16</v>
      </c>
      <c r="BJ369" s="170"/>
      <c r="BK369" s="170"/>
    </row>
    <row r="370" spans="1:63" x14ac:dyDescent="0.25">
      <c r="A370" s="169">
        <v>303</v>
      </c>
      <c r="C370" s="174" t="s">
        <v>16</v>
      </c>
      <c r="D370" s="174" t="s">
        <v>16</v>
      </c>
      <c r="E370" s="173" t="s">
        <v>16</v>
      </c>
      <c r="F370" s="170" t="s">
        <v>16</v>
      </c>
      <c r="G370" s="170" t="s">
        <v>16</v>
      </c>
      <c r="H370" s="170" t="s">
        <v>16</v>
      </c>
      <c r="I370" s="170" t="s">
        <v>16</v>
      </c>
      <c r="J370" s="170" t="s">
        <v>16</v>
      </c>
      <c r="K370" s="170" t="s">
        <v>16</v>
      </c>
      <c r="L370" s="170" t="s">
        <v>16</v>
      </c>
      <c r="M370" s="170" t="s">
        <v>16</v>
      </c>
      <c r="N370" s="170" t="s">
        <v>16</v>
      </c>
      <c r="O370" s="170" t="s">
        <v>16</v>
      </c>
      <c r="P370" s="170" t="s">
        <v>16</v>
      </c>
      <c r="Q370" s="170" t="s">
        <v>16</v>
      </c>
      <c r="R370" s="170" t="s">
        <v>16</v>
      </c>
      <c r="S370" s="170" t="s">
        <v>16</v>
      </c>
      <c r="T370" s="170" t="s">
        <v>16</v>
      </c>
      <c r="U370" s="170" t="s">
        <v>16</v>
      </c>
      <c r="V370" s="170" t="s">
        <v>16</v>
      </c>
      <c r="W370" s="170" t="s">
        <v>16</v>
      </c>
      <c r="X370" s="170" t="s">
        <v>16</v>
      </c>
      <c r="Y370" s="170" t="s">
        <v>16</v>
      </c>
      <c r="Z370" s="170" t="s">
        <v>16</v>
      </c>
      <c r="AA370" s="170" t="s">
        <v>16</v>
      </c>
      <c r="AB370" s="170" t="s">
        <v>16</v>
      </c>
      <c r="AC370" s="170" t="s">
        <v>16</v>
      </c>
      <c r="AD370" s="170" t="s">
        <v>16</v>
      </c>
      <c r="AE370" s="170" t="s">
        <v>16</v>
      </c>
      <c r="AF370" s="170" t="s">
        <v>16</v>
      </c>
      <c r="AG370" s="170" t="s">
        <v>16</v>
      </c>
      <c r="AH370" s="170" t="s">
        <v>16</v>
      </c>
      <c r="AI370" s="170" t="s">
        <v>16</v>
      </c>
      <c r="AJ370" s="170" t="s">
        <v>16</v>
      </c>
      <c r="AK370" s="170" t="s">
        <v>16</v>
      </c>
      <c r="AL370" s="170" t="s">
        <v>16</v>
      </c>
      <c r="AM370" s="170" t="s">
        <v>16</v>
      </c>
      <c r="AN370" s="170" t="s">
        <v>16</v>
      </c>
      <c r="AO370" s="170" t="s">
        <v>16</v>
      </c>
      <c r="AP370" s="170" t="s">
        <v>16</v>
      </c>
      <c r="AQ370" s="170" t="s">
        <v>16</v>
      </c>
      <c r="AR370" s="170" t="s">
        <v>16</v>
      </c>
      <c r="AS370" s="170" t="s">
        <v>16</v>
      </c>
      <c r="AT370" s="172" t="s">
        <v>16</v>
      </c>
      <c r="AU370" s="170" t="s">
        <v>16</v>
      </c>
      <c r="AV370" s="170" t="s">
        <v>16</v>
      </c>
      <c r="AW370" s="170" t="s">
        <v>16</v>
      </c>
      <c r="AX370" s="170" t="s">
        <v>16</v>
      </c>
      <c r="AY370" s="170" t="s">
        <v>16</v>
      </c>
      <c r="AZ370" s="171" t="s">
        <v>16</v>
      </c>
      <c r="BA370" s="171" t="s">
        <v>16</v>
      </c>
      <c r="BB370" s="170" t="s">
        <v>16</v>
      </c>
      <c r="BC370" s="172" t="s">
        <v>16</v>
      </c>
      <c r="BD370" s="172" t="s">
        <v>16</v>
      </c>
      <c r="BE370" s="171" t="s">
        <v>16</v>
      </c>
      <c r="BF370" s="170" t="s">
        <v>16</v>
      </c>
      <c r="BG370" s="170" t="s">
        <v>16</v>
      </c>
      <c r="BH370" s="170" t="s">
        <v>16</v>
      </c>
      <c r="BI370" s="170" t="s">
        <v>16</v>
      </c>
      <c r="BJ370" s="170"/>
      <c r="BK370" s="170"/>
    </row>
    <row r="371" spans="1:63" x14ac:dyDescent="0.25">
      <c r="A371" s="169">
        <v>303</v>
      </c>
      <c r="C371" s="174" t="s">
        <v>16</v>
      </c>
      <c r="D371" s="174" t="s">
        <v>16</v>
      </c>
      <c r="E371" s="173" t="s">
        <v>16</v>
      </c>
      <c r="F371" s="170" t="s">
        <v>16</v>
      </c>
      <c r="G371" s="170" t="s">
        <v>16</v>
      </c>
      <c r="H371" s="170" t="s">
        <v>16</v>
      </c>
      <c r="I371" s="170" t="s">
        <v>16</v>
      </c>
      <c r="J371" s="170" t="s">
        <v>16</v>
      </c>
      <c r="K371" s="170" t="s">
        <v>16</v>
      </c>
      <c r="L371" s="170" t="s">
        <v>16</v>
      </c>
      <c r="M371" s="170" t="s">
        <v>16</v>
      </c>
      <c r="N371" s="170" t="s">
        <v>16</v>
      </c>
      <c r="O371" s="170" t="s">
        <v>16</v>
      </c>
      <c r="P371" s="170" t="s">
        <v>16</v>
      </c>
      <c r="Q371" s="170" t="s">
        <v>16</v>
      </c>
      <c r="R371" s="170" t="s">
        <v>16</v>
      </c>
      <c r="S371" s="170" t="s">
        <v>16</v>
      </c>
      <c r="T371" s="170" t="s">
        <v>16</v>
      </c>
      <c r="U371" s="170" t="s">
        <v>16</v>
      </c>
      <c r="V371" s="170" t="s">
        <v>16</v>
      </c>
      <c r="W371" s="170" t="s">
        <v>16</v>
      </c>
      <c r="X371" s="170" t="s">
        <v>16</v>
      </c>
      <c r="Y371" s="170" t="s">
        <v>16</v>
      </c>
      <c r="Z371" s="170" t="s">
        <v>16</v>
      </c>
      <c r="AA371" s="170" t="s">
        <v>16</v>
      </c>
      <c r="AB371" s="170" t="s">
        <v>16</v>
      </c>
      <c r="AC371" s="170" t="s">
        <v>16</v>
      </c>
      <c r="AD371" s="170" t="s">
        <v>16</v>
      </c>
      <c r="AE371" s="170" t="s">
        <v>16</v>
      </c>
      <c r="AF371" s="170" t="s">
        <v>16</v>
      </c>
      <c r="AG371" s="170" t="s">
        <v>16</v>
      </c>
      <c r="AH371" s="170" t="s">
        <v>16</v>
      </c>
      <c r="AI371" s="170" t="s">
        <v>16</v>
      </c>
      <c r="AJ371" s="170" t="s">
        <v>16</v>
      </c>
      <c r="AK371" s="170" t="s">
        <v>16</v>
      </c>
      <c r="AL371" s="170" t="s">
        <v>16</v>
      </c>
      <c r="AM371" s="170" t="s">
        <v>16</v>
      </c>
      <c r="AN371" s="170" t="s">
        <v>16</v>
      </c>
      <c r="AO371" s="170" t="s">
        <v>16</v>
      </c>
      <c r="AP371" s="170" t="s">
        <v>16</v>
      </c>
      <c r="AQ371" s="170" t="s">
        <v>16</v>
      </c>
      <c r="AR371" s="170" t="s">
        <v>16</v>
      </c>
      <c r="AS371" s="170" t="s">
        <v>16</v>
      </c>
      <c r="AT371" s="172" t="s">
        <v>16</v>
      </c>
      <c r="AU371" s="170" t="s">
        <v>16</v>
      </c>
      <c r="AV371" s="170" t="s">
        <v>16</v>
      </c>
      <c r="AW371" s="170" t="s">
        <v>16</v>
      </c>
      <c r="AX371" s="170" t="s">
        <v>16</v>
      </c>
      <c r="AY371" s="170" t="s">
        <v>16</v>
      </c>
      <c r="AZ371" s="171" t="s">
        <v>16</v>
      </c>
      <c r="BA371" s="171" t="s">
        <v>16</v>
      </c>
      <c r="BB371" s="170" t="s">
        <v>16</v>
      </c>
      <c r="BC371" s="172" t="s">
        <v>16</v>
      </c>
      <c r="BD371" s="172" t="s">
        <v>16</v>
      </c>
      <c r="BE371" s="171" t="s">
        <v>16</v>
      </c>
      <c r="BF371" s="170" t="s">
        <v>16</v>
      </c>
      <c r="BG371" s="170" t="s">
        <v>16</v>
      </c>
      <c r="BH371" s="170" t="s">
        <v>16</v>
      </c>
      <c r="BI371" s="170" t="s">
        <v>16</v>
      </c>
      <c r="BJ371" s="170"/>
      <c r="BK371" s="170"/>
    </row>
    <row r="372" spans="1:63" x14ac:dyDescent="0.25">
      <c r="A372" s="169">
        <v>303</v>
      </c>
      <c r="C372" s="174" t="s">
        <v>16</v>
      </c>
      <c r="D372" s="174" t="s">
        <v>16</v>
      </c>
      <c r="E372" s="173" t="s">
        <v>16</v>
      </c>
      <c r="F372" s="170" t="s">
        <v>16</v>
      </c>
      <c r="G372" s="170" t="s">
        <v>16</v>
      </c>
      <c r="H372" s="170" t="s">
        <v>16</v>
      </c>
      <c r="I372" s="170" t="s">
        <v>16</v>
      </c>
      <c r="J372" s="170" t="s">
        <v>16</v>
      </c>
      <c r="K372" s="170" t="s">
        <v>16</v>
      </c>
      <c r="L372" s="170" t="s">
        <v>16</v>
      </c>
      <c r="M372" s="170" t="s">
        <v>16</v>
      </c>
      <c r="N372" s="170" t="s">
        <v>16</v>
      </c>
      <c r="O372" s="170" t="s">
        <v>16</v>
      </c>
      <c r="P372" s="170" t="s">
        <v>16</v>
      </c>
      <c r="Q372" s="170" t="s">
        <v>16</v>
      </c>
      <c r="R372" s="170" t="s">
        <v>16</v>
      </c>
      <c r="S372" s="170" t="s">
        <v>16</v>
      </c>
      <c r="T372" s="170" t="s">
        <v>16</v>
      </c>
      <c r="U372" s="170" t="s">
        <v>16</v>
      </c>
      <c r="V372" s="170" t="s">
        <v>16</v>
      </c>
      <c r="W372" s="170" t="s">
        <v>16</v>
      </c>
      <c r="X372" s="170" t="s">
        <v>16</v>
      </c>
      <c r="Y372" s="170" t="s">
        <v>16</v>
      </c>
      <c r="Z372" s="170" t="s">
        <v>16</v>
      </c>
      <c r="AA372" s="170" t="s">
        <v>16</v>
      </c>
      <c r="AB372" s="170" t="s">
        <v>16</v>
      </c>
      <c r="AC372" s="170" t="s">
        <v>16</v>
      </c>
      <c r="AD372" s="170" t="s">
        <v>16</v>
      </c>
      <c r="AE372" s="170" t="s">
        <v>16</v>
      </c>
      <c r="AF372" s="170" t="s">
        <v>16</v>
      </c>
      <c r="AG372" s="170" t="s">
        <v>16</v>
      </c>
      <c r="AH372" s="170" t="s">
        <v>16</v>
      </c>
      <c r="AI372" s="170" t="s">
        <v>16</v>
      </c>
      <c r="AJ372" s="170" t="s">
        <v>16</v>
      </c>
      <c r="AK372" s="170" t="s">
        <v>16</v>
      </c>
      <c r="AL372" s="170" t="s">
        <v>16</v>
      </c>
      <c r="AM372" s="170" t="s">
        <v>16</v>
      </c>
      <c r="AN372" s="170" t="s">
        <v>16</v>
      </c>
      <c r="AO372" s="170" t="s">
        <v>16</v>
      </c>
      <c r="AP372" s="170" t="s">
        <v>16</v>
      </c>
      <c r="AQ372" s="170" t="s">
        <v>16</v>
      </c>
      <c r="AR372" s="170" t="s">
        <v>16</v>
      </c>
      <c r="AS372" s="170" t="s">
        <v>16</v>
      </c>
      <c r="AT372" s="172" t="s">
        <v>16</v>
      </c>
      <c r="AU372" s="170" t="s">
        <v>16</v>
      </c>
      <c r="AV372" s="170" t="s">
        <v>16</v>
      </c>
      <c r="AW372" s="170" t="s">
        <v>16</v>
      </c>
      <c r="AX372" s="170" t="s">
        <v>16</v>
      </c>
      <c r="AY372" s="170" t="s">
        <v>16</v>
      </c>
      <c r="AZ372" s="171" t="s">
        <v>16</v>
      </c>
      <c r="BA372" s="171" t="s">
        <v>16</v>
      </c>
      <c r="BB372" s="170" t="s">
        <v>16</v>
      </c>
      <c r="BC372" s="172" t="s">
        <v>16</v>
      </c>
      <c r="BD372" s="172" t="s">
        <v>16</v>
      </c>
      <c r="BE372" s="171" t="s">
        <v>16</v>
      </c>
      <c r="BF372" s="170" t="s">
        <v>16</v>
      </c>
      <c r="BG372" s="170" t="s">
        <v>16</v>
      </c>
      <c r="BH372" s="170" t="s">
        <v>16</v>
      </c>
      <c r="BI372" s="170" t="s">
        <v>16</v>
      </c>
      <c r="BJ372" s="170"/>
      <c r="BK372" s="170"/>
    </row>
    <row r="373" spans="1:63" x14ac:dyDescent="0.25">
      <c r="A373" s="169">
        <v>303</v>
      </c>
      <c r="C373" s="174" t="s">
        <v>16</v>
      </c>
      <c r="D373" s="174" t="s">
        <v>16</v>
      </c>
      <c r="E373" s="173" t="s">
        <v>16</v>
      </c>
      <c r="F373" s="170" t="s">
        <v>16</v>
      </c>
      <c r="G373" s="170" t="s">
        <v>16</v>
      </c>
      <c r="H373" s="170" t="s">
        <v>16</v>
      </c>
      <c r="I373" s="170" t="s">
        <v>16</v>
      </c>
      <c r="J373" s="170" t="s">
        <v>16</v>
      </c>
      <c r="K373" s="170" t="s">
        <v>16</v>
      </c>
      <c r="L373" s="170" t="s">
        <v>16</v>
      </c>
      <c r="M373" s="170" t="s">
        <v>16</v>
      </c>
      <c r="N373" s="170" t="s">
        <v>16</v>
      </c>
      <c r="O373" s="170" t="s">
        <v>16</v>
      </c>
      <c r="P373" s="170" t="s">
        <v>16</v>
      </c>
      <c r="Q373" s="170" t="s">
        <v>16</v>
      </c>
      <c r="R373" s="170" t="s">
        <v>16</v>
      </c>
      <c r="S373" s="170" t="s">
        <v>16</v>
      </c>
      <c r="T373" s="170" t="s">
        <v>16</v>
      </c>
      <c r="U373" s="170" t="s">
        <v>16</v>
      </c>
      <c r="V373" s="170" t="s">
        <v>16</v>
      </c>
      <c r="W373" s="170" t="s">
        <v>16</v>
      </c>
      <c r="X373" s="170" t="s">
        <v>16</v>
      </c>
      <c r="Y373" s="170" t="s">
        <v>16</v>
      </c>
      <c r="Z373" s="170" t="s">
        <v>16</v>
      </c>
      <c r="AA373" s="170" t="s">
        <v>16</v>
      </c>
      <c r="AB373" s="170" t="s">
        <v>16</v>
      </c>
      <c r="AC373" s="170" t="s">
        <v>16</v>
      </c>
      <c r="AD373" s="170" t="s">
        <v>16</v>
      </c>
      <c r="AE373" s="170" t="s">
        <v>16</v>
      </c>
      <c r="AF373" s="170" t="s">
        <v>16</v>
      </c>
      <c r="AG373" s="170" t="s">
        <v>16</v>
      </c>
      <c r="AH373" s="170" t="s">
        <v>16</v>
      </c>
      <c r="AI373" s="170" t="s">
        <v>16</v>
      </c>
      <c r="AJ373" s="170" t="s">
        <v>16</v>
      </c>
      <c r="AK373" s="170" t="s">
        <v>16</v>
      </c>
      <c r="AL373" s="170" t="s">
        <v>16</v>
      </c>
      <c r="AM373" s="170" t="s">
        <v>16</v>
      </c>
      <c r="AN373" s="170" t="s">
        <v>16</v>
      </c>
      <c r="AO373" s="170" t="s">
        <v>16</v>
      </c>
      <c r="AP373" s="170" t="s">
        <v>16</v>
      </c>
      <c r="AQ373" s="170" t="s">
        <v>16</v>
      </c>
      <c r="AR373" s="170" t="s">
        <v>16</v>
      </c>
      <c r="AS373" s="170" t="s">
        <v>16</v>
      </c>
      <c r="AT373" s="172" t="s">
        <v>16</v>
      </c>
      <c r="AU373" s="170" t="s">
        <v>16</v>
      </c>
      <c r="AV373" s="170" t="s">
        <v>16</v>
      </c>
      <c r="AW373" s="170" t="s">
        <v>16</v>
      </c>
      <c r="AX373" s="170" t="s">
        <v>16</v>
      </c>
      <c r="AY373" s="170" t="s">
        <v>16</v>
      </c>
      <c r="AZ373" s="171" t="s">
        <v>16</v>
      </c>
      <c r="BA373" s="171" t="s">
        <v>16</v>
      </c>
      <c r="BB373" s="170" t="s">
        <v>16</v>
      </c>
      <c r="BC373" s="172" t="s">
        <v>16</v>
      </c>
      <c r="BD373" s="172" t="s">
        <v>16</v>
      </c>
      <c r="BE373" s="171" t="s">
        <v>16</v>
      </c>
      <c r="BF373" s="170" t="s">
        <v>16</v>
      </c>
      <c r="BG373" s="170" t="s">
        <v>16</v>
      </c>
      <c r="BH373" s="170" t="s">
        <v>16</v>
      </c>
      <c r="BI373" s="170" t="s">
        <v>16</v>
      </c>
      <c r="BJ373" s="170"/>
      <c r="BK373" s="170"/>
    </row>
    <row r="374" spans="1:63" x14ac:dyDescent="0.25">
      <c r="A374" s="169">
        <v>303</v>
      </c>
      <c r="C374" s="174" t="s">
        <v>16</v>
      </c>
      <c r="D374" s="174" t="s">
        <v>16</v>
      </c>
      <c r="E374" s="173" t="s">
        <v>16</v>
      </c>
      <c r="F374" s="170" t="s">
        <v>16</v>
      </c>
      <c r="G374" s="170" t="s">
        <v>16</v>
      </c>
      <c r="H374" s="170" t="s">
        <v>16</v>
      </c>
      <c r="I374" s="170" t="s">
        <v>16</v>
      </c>
      <c r="J374" s="170" t="s">
        <v>16</v>
      </c>
      <c r="K374" s="170" t="s">
        <v>16</v>
      </c>
      <c r="L374" s="170" t="s">
        <v>16</v>
      </c>
      <c r="M374" s="170" t="s">
        <v>16</v>
      </c>
      <c r="N374" s="170" t="s">
        <v>16</v>
      </c>
      <c r="O374" s="170" t="s">
        <v>16</v>
      </c>
      <c r="P374" s="170" t="s">
        <v>16</v>
      </c>
      <c r="Q374" s="170" t="s">
        <v>16</v>
      </c>
      <c r="R374" s="170" t="s">
        <v>16</v>
      </c>
      <c r="S374" s="170" t="s">
        <v>16</v>
      </c>
      <c r="T374" s="170" t="s">
        <v>16</v>
      </c>
      <c r="U374" s="170" t="s">
        <v>16</v>
      </c>
      <c r="V374" s="170" t="s">
        <v>16</v>
      </c>
      <c r="W374" s="170" t="s">
        <v>16</v>
      </c>
      <c r="X374" s="170" t="s">
        <v>16</v>
      </c>
      <c r="Y374" s="170" t="s">
        <v>16</v>
      </c>
      <c r="Z374" s="170" t="s">
        <v>16</v>
      </c>
      <c r="AA374" s="170" t="s">
        <v>16</v>
      </c>
      <c r="AB374" s="170" t="s">
        <v>16</v>
      </c>
      <c r="AC374" s="170" t="s">
        <v>16</v>
      </c>
      <c r="AD374" s="170" t="s">
        <v>16</v>
      </c>
      <c r="AE374" s="170" t="s">
        <v>16</v>
      </c>
      <c r="AF374" s="170" t="s">
        <v>16</v>
      </c>
      <c r="AG374" s="170" t="s">
        <v>16</v>
      </c>
      <c r="AH374" s="170" t="s">
        <v>16</v>
      </c>
      <c r="AI374" s="170" t="s">
        <v>16</v>
      </c>
      <c r="AJ374" s="170" t="s">
        <v>16</v>
      </c>
      <c r="AK374" s="170" t="s">
        <v>16</v>
      </c>
      <c r="AL374" s="170" t="s">
        <v>16</v>
      </c>
      <c r="AM374" s="170" t="s">
        <v>16</v>
      </c>
      <c r="AN374" s="170" t="s">
        <v>16</v>
      </c>
      <c r="AO374" s="170" t="s">
        <v>16</v>
      </c>
      <c r="AP374" s="170" t="s">
        <v>16</v>
      </c>
      <c r="AQ374" s="170" t="s">
        <v>16</v>
      </c>
      <c r="AR374" s="170" t="s">
        <v>16</v>
      </c>
      <c r="AS374" s="170" t="s">
        <v>16</v>
      </c>
      <c r="AT374" s="172" t="s">
        <v>16</v>
      </c>
      <c r="AU374" s="170" t="s">
        <v>16</v>
      </c>
      <c r="AV374" s="170" t="s">
        <v>16</v>
      </c>
      <c r="AW374" s="170" t="s">
        <v>16</v>
      </c>
      <c r="AX374" s="170" t="s">
        <v>16</v>
      </c>
      <c r="AY374" s="170" t="s">
        <v>16</v>
      </c>
      <c r="AZ374" s="171" t="s">
        <v>16</v>
      </c>
      <c r="BA374" s="171" t="s">
        <v>16</v>
      </c>
      <c r="BB374" s="170" t="s">
        <v>16</v>
      </c>
      <c r="BC374" s="172" t="s">
        <v>16</v>
      </c>
      <c r="BD374" s="172" t="s">
        <v>16</v>
      </c>
      <c r="BE374" s="171" t="s">
        <v>16</v>
      </c>
      <c r="BF374" s="170" t="s">
        <v>16</v>
      </c>
      <c r="BG374" s="170" t="s">
        <v>16</v>
      </c>
      <c r="BH374" s="170" t="s">
        <v>16</v>
      </c>
      <c r="BI374" s="170" t="s">
        <v>16</v>
      </c>
      <c r="BJ374" s="170"/>
      <c r="BK374" s="170"/>
    </row>
    <row r="375" spans="1:63" x14ac:dyDescent="0.25">
      <c r="A375" s="169">
        <v>303</v>
      </c>
      <c r="C375" s="174" t="s">
        <v>16</v>
      </c>
      <c r="D375" s="174" t="s">
        <v>16</v>
      </c>
      <c r="E375" s="173" t="s">
        <v>16</v>
      </c>
      <c r="F375" s="170" t="s">
        <v>16</v>
      </c>
      <c r="G375" s="170" t="s">
        <v>16</v>
      </c>
      <c r="H375" s="170" t="s">
        <v>16</v>
      </c>
      <c r="I375" s="170" t="s">
        <v>16</v>
      </c>
      <c r="J375" s="170" t="s">
        <v>16</v>
      </c>
      <c r="K375" s="170" t="s">
        <v>16</v>
      </c>
      <c r="L375" s="170" t="s">
        <v>16</v>
      </c>
      <c r="M375" s="170" t="s">
        <v>16</v>
      </c>
      <c r="N375" s="170" t="s">
        <v>16</v>
      </c>
      <c r="O375" s="170" t="s">
        <v>16</v>
      </c>
      <c r="P375" s="170" t="s">
        <v>16</v>
      </c>
      <c r="Q375" s="170" t="s">
        <v>16</v>
      </c>
      <c r="R375" s="170" t="s">
        <v>16</v>
      </c>
      <c r="S375" s="170" t="s">
        <v>16</v>
      </c>
      <c r="T375" s="170" t="s">
        <v>16</v>
      </c>
      <c r="U375" s="170" t="s">
        <v>16</v>
      </c>
      <c r="V375" s="170" t="s">
        <v>16</v>
      </c>
      <c r="W375" s="170" t="s">
        <v>16</v>
      </c>
      <c r="X375" s="170" t="s">
        <v>16</v>
      </c>
      <c r="Y375" s="170" t="s">
        <v>16</v>
      </c>
      <c r="Z375" s="170" t="s">
        <v>16</v>
      </c>
      <c r="AA375" s="170" t="s">
        <v>16</v>
      </c>
      <c r="AB375" s="170" t="s">
        <v>16</v>
      </c>
      <c r="AC375" s="170" t="s">
        <v>16</v>
      </c>
      <c r="AD375" s="170" t="s">
        <v>16</v>
      </c>
      <c r="AE375" s="170" t="s">
        <v>16</v>
      </c>
      <c r="AF375" s="170" t="s">
        <v>16</v>
      </c>
      <c r="AG375" s="170" t="s">
        <v>16</v>
      </c>
      <c r="AH375" s="170" t="s">
        <v>16</v>
      </c>
      <c r="AI375" s="170" t="s">
        <v>16</v>
      </c>
      <c r="AJ375" s="170" t="s">
        <v>16</v>
      </c>
      <c r="AK375" s="170" t="s">
        <v>16</v>
      </c>
      <c r="AL375" s="170" t="s">
        <v>16</v>
      </c>
      <c r="AM375" s="170" t="s">
        <v>16</v>
      </c>
      <c r="AN375" s="170" t="s">
        <v>16</v>
      </c>
      <c r="AO375" s="170" t="s">
        <v>16</v>
      </c>
      <c r="AP375" s="170" t="s">
        <v>16</v>
      </c>
      <c r="AQ375" s="170" t="s">
        <v>16</v>
      </c>
      <c r="AR375" s="170" t="s">
        <v>16</v>
      </c>
      <c r="AS375" s="170" t="s">
        <v>16</v>
      </c>
      <c r="AT375" s="172" t="s">
        <v>16</v>
      </c>
      <c r="AU375" s="170" t="s">
        <v>16</v>
      </c>
      <c r="AV375" s="170" t="s">
        <v>16</v>
      </c>
      <c r="AW375" s="170" t="s">
        <v>16</v>
      </c>
      <c r="AX375" s="170" t="s">
        <v>16</v>
      </c>
      <c r="AY375" s="170" t="s">
        <v>16</v>
      </c>
      <c r="AZ375" s="171" t="s">
        <v>16</v>
      </c>
      <c r="BA375" s="171" t="s">
        <v>16</v>
      </c>
      <c r="BB375" s="170" t="s">
        <v>16</v>
      </c>
      <c r="BC375" s="172" t="s">
        <v>16</v>
      </c>
      <c r="BD375" s="172" t="s">
        <v>16</v>
      </c>
      <c r="BE375" s="171" t="s">
        <v>16</v>
      </c>
      <c r="BF375" s="170" t="s">
        <v>16</v>
      </c>
      <c r="BG375" s="170" t="s">
        <v>16</v>
      </c>
      <c r="BH375" s="170" t="s">
        <v>16</v>
      </c>
      <c r="BI375" s="170" t="s">
        <v>16</v>
      </c>
      <c r="BJ375" s="170"/>
      <c r="BK375" s="170"/>
    </row>
    <row r="376" spans="1:63" x14ac:dyDescent="0.25">
      <c r="A376" s="169">
        <v>303</v>
      </c>
      <c r="C376" s="174" t="s">
        <v>16</v>
      </c>
      <c r="D376" s="174" t="s">
        <v>16</v>
      </c>
      <c r="E376" s="173" t="s">
        <v>16</v>
      </c>
      <c r="F376" s="170" t="s">
        <v>16</v>
      </c>
      <c r="G376" s="170" t="s">
        <v>16</v>
      </c>
      <c r="H376" s="170" t="s">
        <v>16</v>
      </c>
      <c r="I376" s="170" t="s">
        <v>16</v>
      </c>
      <c r="J376" s="170" t="s">
        <v>16</v>
      </c>
      <c r="K376" s="170" t="s">
        <v>16</v>
      </c>
      <c r="L376" s="170" t="s">
        <v>16</v>
      </c>
      <c r="M376" s="170" t="s">
        <v>16</v>
      </c>
      <c r="N376" s="170" t="s">
        <v>16</v>
      </c>
      <c r="O376" s="170" t="s">
        <v>16</v>
      </c>
      <c r="P376" s="170" t="s">
        <v>16</v>
      </c>
      <c r="Q376" s="170" t="s">
        <v>16</v>
      </c>
      <c r="R376" s="170" t="s">
        <v>16</v>
      </c>
      <c r="S376" s="170" t="s">
        <v>16</v>
      </c>
      <c r="T376" s="170" t="s">
        <v>16</v>
      </c>
      <c r="U376" s="170" t="s">
        <v>16</v>
      </c>
      <c r="V376" s="170" t="s">
        <v>16</v>
      </c>
      <c r="W376" s="170" t="s">
        <v>16</v>
      </c>
      <c r="X376" s="170" t="s">
        <v>16</v>
      </c>
      <c r="Y376" s="170" t="s">
        <v>16</v>
      </c>
      <c r="Z376" s="170" t="s">
        <v>16</v>
      </c>
      <c r="AA376" s="170" t="s">
        <v>16</v>
      </c>
      <c r="AB376" s="170" t="s">
        <v>16</v>
      </c>
      <c r="AC376" s="170" t="s">
        <v>16</v>
      </c>
      <c r="AD376" s="170" t="s">
        <v>16</v>
      </c>
      <c r="AE376" s="170" t="s">
        <v>16</v>
      </c>
      <c r="AF376" s="170" t="s">
        <v>16</v>
      </c>
      <c r="AG376" s="170" t="s">
        <v>16</v>
      </c>
      <c r="AH376" s="170" t="s">
        <v>16</v>
      </c>
      <c r="AI376" s="170" t="s">
        <v>16</v>
      </c>
      <c r="AJ376" s="170" t="s">
        <v>16</v>
      </c>
      <c r="AK376" s="170" t="s">
        <v>16</v>
      </c>
      <c r="AL376" s="170" t="s">
        <v>16</v>
      </c>
      <c r="AM376" s="170" t="s">
        <v>16</v>
      </c>
      <c r="AN376" s="170" t="s">
        <v>16</v>
      </c>
      <c r="AO376" s="170" t="s">
        <v>16</v>
      </c>
      <c r="AP376" s="170" t="s">
        <v>16</v>
      </c>
      <c r="AQ376" s="170" t="s">
        <v>16</v>
      </c>
      <c r="AR376" s="170" t="s">
        <v>16</v>
      </c>
      <c r="AS376" s="170" t="s">
        <v>16</v>
      </c>
      <c r="AT376" s="172" t="s">
        <v>16</v>
      </c>
      <c r="AU376" s="170" t="s">
        <v>16</v>
      </c>
      <c r="AV376" s="170" t="s">
        <v>16</v>
      </c>
      <c r="AW376" s="170" t="s">
        <v>16</v>
      </c>
      <c r="AX376" s="170" t="s">
        <v>16</v>
      </c>
      <c r="AY376" s="170" t="s">
        <v>16</v>
      </c>
      <c r="AZ376" s="171" t="s">
        <v>16</v>
      </c>
      <c r="BA376" s="171" t="s">
        <v>16</v>
      </c>
      <c r="BB376" s="170" t="s">
        <v>16</v>
      </c>
      <c r="BC376" s="172" t="s">
        <v>16</v>
      </c>
      <c r="BD376" s="172" t="s">
        <v>16</v>
      </c>
      <c r="BE376" s="171" t="s">
        <v>16</v>
      </c>
      <c r="BF376" s="170" t="s">
        <v>16</v>
      </c>
      <c r="BG376" s="170" t="s">
        <v>16</v>
      </c>
      <c r="BH376" s="170" t="s">
        <v>16</v>
      </c>
      <c r="BI376" s="170" t="s">
        <v>16</v>
      </c>
      <c r="BJ376" s="170"/>
      <c r="BK376" s="170"/>
    </row>
    <row r="377" spans="1:63" x14ac:dyDescent="0.25">
      <c r="A377" s="169">
        <v>303</v>
      </c>
      <c r="C377" s="174" t="s">
        <v>16</v>
      </c>
      <c r="D377" s="174" t="s">
        <v>16</v>
      </c>
      <c r="E377" s="173" t="s">
        <v>16</v>
      </c>
      <c r="F377" s="170" t="s">
        <v>16</v>
      </c>
      <c r="G377" s="170" t="s">
        <v>16</v>
      </c>
      <c r="H377" s="170" t="s">
        <v>16</v>
      </c>
      <c r="I377" s="170" t="s">
        <v>16</v>
      </c>
      <c r="J377" s="170" t="s">
        <v>16</v>
      </c>
      <c r="K377" s="170" t="s">
        <v>16</v>
      </c>
      <c r="L377" s="170" t="s">
        <v>16</v>
      </c>
      <c r="M377" s="170" t="s">
        <v>16</v>
      </c>
      <c r="N377" s="170" t="s">
        <v>16</v>
      </c>
      <c r="O377" s="170" t="s">
        <v>16</v>
      </c>
      <c r="P377" s="170" t="s">
        <v>16</v>
      </c>
      <c r="Q377" s="170" t="s">
        <v>16</v>
      </c>
      <c r="R377" s="170" t="s">
        <v>16</v>
      </c>
      <c r="S377" s="170" t="s">
        <v>16</v>
      </c>
      <c r="T377" s="170" t="s">
        <v>16</v>
      </c>
      <c r="U377" s="170" t="s">
        <v>16</v>
      </c>
      <c r="V377" s="170" t="s">
        <v>16</v>
      </c>
      <c r="W377" s="170" t="s">
        <v>16</v>
      </c>
      <c r="X377" s="170" t="s">
        <v>16</v>
      </c>
      <c r="Y377" s="170" t="s">
        <v>16</v>
      </c>
      <c r="Z377" s="170" t="s">
        <v>16</v>
      </c>
      <c r="AA377" s="170" t="s">
        <v>16</v>
      </c>
      <c r="AB377" s="170" t="s">
        <v>16</v>
      </c>
      <c r="AC377" s="170" t="s">
        <v>16</v>
      </c>
      <c r="AD377" s="170" t="s">
        <v>16</v>
      </c>
      <c r="AE377" s="170" t="s">
        <v>16</v>
      </c>
      <c r="AF377" s="170" t="s">
        <v>16</v>
      </c>
      <c r="AG377" s="170" t="s">
        <v>16</v>
      </c>
      <c r="AH377" s="170" t="s">
        <v>16</v>
      </c>
      <c r="AI377" s="170" t="s">
        <v>16</v>
      </c>
      <c r="AJ377" s="170" t="s">
        <v>16</v>
      </c>
      <c r="AK377" s="170" t="s">
        <v>16</v>
      </c>
      <c r="AL377" s="170" t="s">
        <v>16</v>
      </c>
      <c r="AM377" s="170" t="s">
        <v>16</v>
      </c>
      <c r="AN377" s="170" t="s">
        <v>16</v>
      </c>
      <c r="AO377" s="170" t="s">
        <v>16</v>
      </c>
      <c r="AP377" s="170" t="s">
        <v>16</v>
      </c>
      <c r="AQ377" s="170" t="s">
        <v>16</v>
      </c>
      <c r="AR377" s="170" t="s">
        <v>16</v>
      </c>
      <c r="AS377" s="170" t="s">
        <v>16</v>
      </c>
      <c r="AT377" s="172" t="s">
        <v>16</v>
      </c>
      <c r="AU377" s="170" t="s">
        <v>16</v>
      </c>
      <c r="AV377" s="170" t="s">
        <v>16</v>
      </c>
      <c r="AW377" s="170" t="s">
        <v>16</v>
      </c>
      <c r="AX377" s="170" t="s">
        <v>16</v>
      </c>
      <c r="AY377" s="170" t="s">
        <v>16</v>
      </c>
      <c r="AZ377" s="171" t="s">
        <v>16</v>
      </c>
      <c r="BA377" s="171" t="s">
        <v>16</v>
      </c>
      <c r="BB377" s="170" t="s">
        <v>16</v>
      </c>
      <c r="BC377" s="172" t="s">
        <v>16</v>
      </c>
      <c r="BD377" s="172" t="s">
        <v>16</v>
      </c>
      <c r="BE377" s="171" t="s">
        <v>16</v>
      </c>
      <c r="BF377" s="170" t="s">
        <v>16</v>
      </c>
      <c r="BG377" s="170" t="s">
        <v>16</v>
      </c>
      <c r="BH377" s="170" t="s">
        <v>16</v>
      </c>
      <c r="BI377" s="170" t="s">
        <v>16</v>
      </c>
      <c r="BJ377" s="170"/>
      <c r="BK377" s="170"/>
    </row>
    <row r="378" spans="1:63" x14ac:dyDescent="0.25">
      <c r="A378" s="169">
        <v>303</v>
      </c>
      <c r="C378" s="174" t="s">
        <v>16</v>
      </c>
      <c r="D378" s="174" t="s">
        <v>16</v>
      </c>
      <c r="E378" s="173" t="s">
        <v>16</v>
      </c>
      <c r="F378" s="170" t="s">
        <v>16</v>
      </c>
      <c r="G378" s="170" t="s">
        <v>16</v>
      </c>
      <c r="H378" s="170" t="s">
        <v>16</v>
      </c>
      <c r="I378" s="170" t="s">
        <v>16</v>
      </c>
      <c r="J378" s="170" t="s">
        <v>16</v>
      </c>
      <c r="K378" s="170" t="s">
        <v>16</v>
      </c>
      <c r="L378" s="170" t="s">
        <v>16</v>
      </c>
      <c r="M378" s="170" t="s">
        <v>16</v>
      </c>
      <c r="N378" s="170" t="s">
        <v>16</v>
      </c>
      <c r="O378" s="170" t="s">
        <v>16</v>
      </c>
      <c r="P378" s="170" t="s">
        <v>16</v>
      </c>
      <c r="Q378" s="170" t="s">
        <v>16</v>
      </c>
      <c r="R378" s="170" t="s">
        <v>16</v>
      </c>
      <c r="S378" s="170" t="s">
        <v>16</v>
      </c>
      <c r="T378" s="170" t="s">
        <v>16</v>
      </c>
      <c r="U378" s="170" t="s">
        <v>16</v>
      </c>
      <c r="V378" s="170" t="s">
        <v>16</v>
      </c>
      <c r="W378" s="170" t="s">
        <v>16</v>
      </c>
      <c r="X378" s="170" t="s">
        <v>16</v>
      </c>
      <c r="Y378" s="170" t="s">
        <v>16</v>
      </c>
      <c r="Z378" s="170" t="s">
        <v>16</v>
      </c>
      <c r="AA378" s="170" t="s">
        <v>16</v>
      </c>
      <c r="AB378" s="170" t="s">
        <v>16</v>
      </c>
      <c r="AC378" s="170" t="s">
        <v>16</v>
      </c>
      <c r="AD378" s="170" t="s">
        <v>16</v>
      </c>
      <c r="AE378" s="170" t="s">
        <v>16</v>
      </c>
      <c r="AF378" s="170" t="s">
        <v>16</v>
      </c>
      <c r="AG378" s="170" t="s">
        <v>16</v>
      </c>
      <c r="AH378" s="170" t="s">
        <v>16</v>
      </c>
      <c r="AI378" s="170" t="s">
        <v>16</v>
      </c>
      <c r="AJ378" s="170" t="s">
        <v>16</v>
      </c>
      <c r="AK378" s="170" t="s">
        <v>16</v>
      </c>
      <c r="AL378" s="170" t="s">
        <v>16</v>
      </c>
      <c r="AM378" s="170" t="s">
        <v>16</v>
      </c>
      <c r="AN378" s="170" t="s">
        <v>16</v>
      </c>
      <c r="AO378" s="170" t="s">
        <v>16</v>
      </c>
      <c r="AP378" s="170" t="s">
        <v>16</v>
      </c>
      <c r="AQ378" s="170" t="s">
        <v>16</v>
      </c>
      <c r="AR378" s="170" t="s">
        <v>16</v>
      </c>
      <c r="AS378" s="170" t="s">
        <v>16</v>
      </c>
      <c r="AT378" s="172" t="s">
        <v>16</v>
      </c>
      <c r="AU378" s="170" t="s">
        <v>16</v>
      </c>
      <c r="AV378" s="170" t="s">
        <v>16</v>
      </c>
      <c r="AW378" s="170" t="s">
        <v>16</v>
      </c>
      <c r="AX378" s="170" t="s">
        <v>16</v>
      </c>
      <c r="AY378" s="170" t="s">
        <v>16</v>
      </c>
      <c r="AZ378" s="171" t="s">
        <v>16</v>
      </c>
      <c r="BA378" s="171" t="s">
        <v>16</v>
      </c>
      <c r="BB378" s="170" t="s">
        <v>16</v>
      </c>
      <c r="BC378" s="172" t="s">
        <v>16</v>
      </c>
      <c r="BD378" s="172" t="s">
        <v>16</v>
      </c>
      <c r="BE378" s="171" t="s">
        <v>16</v>
      </c>
      <c r="BF378" s="170" t="s">
        <v>16</v>
      </c>
      <c r="BG378" s="170" t="s">
        <v>16</v>
      </c>
      <c r="BH378" s="170" t="s">
        <v>16</v>
      </c>
      <c r="BI378" s="170" t="s">
        <v>16</v>
      </c>
      <c r="BJ378" s="170"/>
      <c r="BK378" s="170"/>
    </row>
    <row r="379" spans="1:63" x14ac:dyDescent="0.25">
      <c r="A379" s="169">
        <v>303</v>
      </c>
      <c r="C379" s="174" t="s">
        <v>16</v>
      </c>
      <c r="D379" s="174" t="s">
        <v>16</v>
      </c>
      <c r="E379" s="173" t="s">
        <v>16</v>
      </c>
      <c r="F379" s="170" t="s">
        <v>16</v>
      </c>
      <c r="G379" s="170" t="s">
        <v>16</v>
      </c>
      <c r="H379" s="170" t="s">
        <v>16</v>
      </c>
      <c r="I379" s="170" t="s">
        <v>16</v>
      </c>
      <c r="J379" s="170" t="s">
        <v>16</v>
      </c>
      <c r="K379" s="170" t="s">
        <v>16</v>
      </c>
      <c r="L379" s="170" t="s">
        <v>16</v>
      </c>
      <c r="M379" s="170" t="s">
        <v>16</v>
      </c>
      <c r="N379" s="170" t="s">
        <v>16</v>
      </c>
      <c r="O379" s="170" t="s">
        <v>16</v>
      </c>
      <c r="P379" s="170" t="s">
        <v>16</v>
      </c>
      <c r="Q379" s="170" t="s">
        <v>16</v>
      </c>
      <c r="R379" s="170" t="s">
        <v>16</v>
      </c>
      <c r="S379" s="170" t="s">
        <v>16</v>
      </c>
      <c r="T379" s="170" t="s">
        <v>16</v>
      </c>
      <c r="U379" s="170" t="s">
        <v>16</v>
      </c>
      <c r="V379" s="170" t="s">
        <v>16</v>
      </c>
      <c r="W379" s="170" t="s">
        <v>16</v>
      </c>
      <c r="X379" s="170" t="s">
        <v>16</v>
      </c>
      <c r="Y379" s="170" t="s">
        <v>16</v>
      </c>
      <c r="Z379" s="170" t="s">
        <v>16</v>
      </c>
      <c r="AA379" s="170" t="s">
        <v>16</v>
      </c>
      <c r="AB379" s="170" t="s">
        <v>16</v>
      </c>
      <c r="AC379" s="170" t="s">
        <v>16</v>
      </c>
      <c r="AD379" s="170" t="s">
        <v>16</v>
      </c>
      <c r="AE379" s="170" t="s">
        <v>16</v>
      </c>
      <c r="AF379" s="170" t="s">
        <v>16</v>
      </c>
      <c r="AG379" s="170" t="s">
        <v>16</v>
      </c>
      <c r="AH379" s="170" t="s">
        <v>16</v>
      </c>
      <c r="AI379" s="170" t="s">
        <v>16</v>
      </c>
      <c r="AJ379" s="170" t="s">
        <v>16</v>
      </c>
      <c r="AK379" s="170" t="s">
        <v>16</v>
      </c>
      <c r="AL379" s="170" t="s">
        <v>16</v>
      </c>
      <c r="AM379" s="170" t="s">
        <v>16</v>
      </c>
      <c r="AN379" s="170" t="s">
        <v>16</v>
      </c>
      <c r="AO379" s="170" t="s">
        <v>16</v>
      </c>
      <c r="AP379" s="170" t="s">
        <v>16</v>
      </c>
      <c r="AQ379" s="170" t="s">
        <v>16</v>
      </c>
      <c r="AR379" s="170" t="s">
        <v>16</v>
      </c>
      <c r="AS379" s="170" t="s">
        <v>16</v>
      </c>
      <c r="AT379" s="172" t="s">
        <v>16</v>
      </c>
      <c r="AU379" s="170" t="s">
        <v>16</v>
      </c>
      <c r="AV379" s="170" t="s">
        <v>16</v>
      </c>
      <c r="AW379" s="170" t="s">
        <v>16</v>
      </c>
      <c r="AX379" s="170" t="s">
        <v>16</v>
      </c>
      <c r="AY379" s="170" t="s">
        <v>16</v>
      </c>
      <c r="AZ379" s="171" t="s">
        <v>16</v>
      </c>
      <c r="BA379" s="171" t="s">
        <v>16</v>
      </c>
      <c r="BB379" s="170" t="s">
        <v>16</v>
      </c>
      <c r="BC379" s="172" t="s">
        <v>16</v>
      </c>
      <c r="BD379" s="172" t="s">
        <v>16</v>
      </c>
      <c r="BE379" s="171" t="s">
        <v>16</v>
      </c>
      <c r="BF379" s="170" t="s">
        <v>16</v>
      </c>
      <c r="BG379" s="170" t="s">
        <v>16</v>
      </c>
      <c r="BH379" s="170" t="s">
        <v>16</v>
      </c>
      <c r="BI379" s="170" t="s">
        <v>16</v>
      </c>
      <c r="BJ379" s="170"/>
      <c r="BK379" s="170"/>
    </row>
    <row r="380" spans="1:63" x14ac:dyDescent="0.25">
      <c r="A380" s="169">
        <v>303</v>
      </c>
      <c r="C380" s="174" t="s">
        <v>16</v>
      </c>
      <c r="D380" s="174" t="s">
        <v>16</v>
      </c>
      <c r="E380" s="173" t="s">
        <v>16</v>
      </c>
      <c r="F380" s="170" t="s">
        <v>16</v>
      </c>
      <c r="G380" s="170" t="s">
        <v>16</v>
      </c>
      <c r="H380" s="170" t="s">
        <v>16</v>
      </c>
      <c r="I380" s="170" t="s">
        <v>16</v>
      </c>
      <c r="J380" s="170" t="s">
        <v>16</v>
      </c>
      <c r="K380" s="170" t="s">
        <v>16</v>
      </c>
      <c r="L380" s="170" t="s">
        <v>16</v>
      </c>
      <c r="M380" s="170" t="s">
        <v>16</v>
      </c>
      <c r="N380" s="170" t="s">
        <v>16</v>
      </c>
      <c r="O380" s="170" t="s">
        <v>16</v>
      </c>
      <c r="P380" s="170" t="s">
        <v>16</v>
      </c>
      <c r="Q380" s="170" t="s">
        <v>16</v>
      </c>
      <c r="R380" s="170" t="s">
        <v>16</v>
      </c>
      <c r="S380" s="170" t="s">
        <v>16</v>
      </c>
      <c r="T380" s="170" t="s">
        <v>16</v>
      </c>
      <c r="U380" s="170" t="s">
        <v>16</v>
      </c>
      <c r="V380" s="170" t="s">
        <v>16</v>
      </c>
      <c r="W380" s="170" t="s">
        <v>16</v>
      </c>
      <c r="X380" s="170" t="s">
        <v>16</v>
      </c>
      <c r="Y380" s="170" t="s">
        <v>16</v>
      </c>
      <c r="Z380" s="170" t="s">
        <v>16</v>
      </c>
      <c r="AA380" s="170" t="s">
        <v>16</v>
      </c>
      <c r="AB380" s="170" t="s">
        <v>16</v>
      </c>
      <c r="AC380" s="170" t="s">
        <v>16</v>
      </c>
      <c r="AD380" s="170" t="s">
        <v>16</v>
      </c>
      <c r="AE380" s="170" t="s">
        <v>16</v>
      </c>
      <c r="AF380" s="170" t="s">
        <v>16</v>
      </c>
      <c r="AG380" s="170" t="s">
        <v>16</v>
      </c>
      <c r="AH380" s="170" t="s">
        <v>16</v>
      </c>
      <c r="AI380" s="170" t="s">
        <v>16</v>
      </c>
      <c r="AJ380" s="170" t="s">
        <v>16</v>
      </c>
      <c r="AK380" s="170" t="s">
        <v>16</v>
      </c>
      <c r="AL380" s="170" t="s">
        <v>16</v>
      </c>
      <c r="AM380" s="170" t="s">
        <v>16</v>
      </c>
      <c r="AN380" s="170" t="s">
        <v>16</v>
      </c>
      <c r="AO380" s="170" t="s">
        <v>16</v>
      </c>
      <c r="AP380" s="170" t="s">
        <v>16</v>
      </c>
      <c r="AQ380" s="170" t="s">
        <v>16</v>
      </c>
      <c r="AR380" s="170" t="s">
        <v>16</v>
      </c>
      <c r="AS380" s="170" t="s">
        <v>16</v>
      </c>
      <c r="AT380" s="172" t="s">
        <v>16</v>
      </c>
      <c r="AU380" s="170" t="s">
        <v>16</v>
      </c>
      <c r="AV380" s="170" t="s">
        <v>16</v>
      </c>
      <c r="AW380" s="170" t="s">
        <v>16</v>
      </c>
      <c r="AX380" s="170" t="s">
        <v>16</v>
      </c>
      <c r="AY380" s="170" t="s">
        <v>16</v>
      </c>
      <c r="AZ380" s="171" t="s">
        <v>16</v>
      </c>
      <c r="BA380" s="171" t="s">
        <v>16</v>
      </c>
      <c r="BB380" s="170" t="s">
        <v>16</v>
      </c>
      <c r="BC380" s="172" t="s">
        <v>16</v>
      </c>
      <c r="BD380" s="172" t="s">
        <v>16</v>
      </c>
      <c r="BE380" s="171" t="s">
        <v>16</v>
      </c>
      <c r="BF380" s="170" t="s">
        <v>16</v>
      </c>
      <c r="BG380" s="170" t="s">
        <v>16</v>
      </c>
      <c r="BH380" s="170" t="s">
        <v>16</v>
      </c>
      <c r="BI380" s="170" t="s">
        <v>16</v>
      </c>
      <c r="BJ380" s="170"/>
      <c r="BK380" s="170"/>
    </row>
    <row r="381" spans="1:63" x14ac:dyDescent="0.25">
      <c r="A381" s="169">
        <v>303</v>
      </c>
      <c r="C381" s="174" t="s">
        <v>16</v>
      </c>
      <c r="D381" s="174" t="s">
        <v>16</v>
      </c>
      <c r="E381" s="173" t="s">
        <v>16</v>
      </c>
      <c r="F381" s="170" t="s">
        <v>16</v>
      </c>
      <c r="G381" s="170" t="s">
        <v>16</v>
      </c>
      <c r="H381" s="170" t="s">
        <v>16</v>
      </c>
      <c r="I381" s="170" t="s">
        <v>16</v>
      </c>
      <c r="J381" s="170" t="s">
        <v>16</v>
      </c>
      <c r="K381" s="170" t="s">
        <v>16</v>
      </c>
      <c r="L381" s="170" t="s">
        <v>16</v>
      </c>
      <c r="M381" s="170" t="s">
        <v>16</v>
      </c>
      <c r="N381" s="170" t="s">
        <v>16</v>
      </c>
      <c r="O381" s="170" t="s">
        <v>16</v>
      </c>
      <c r="P381" s="170" t="s">
        <v>16</v>
      </c>
      <c r="Q381" s="170" t="s">
        <v>16</v>
      </c>
      <c r="R381" s="170" t="s">
        <v>16</v>
      </c>
      <c r="S381" s="170" t="s">
        <v>16</v>
      </c>
      <c r="T381" s="170" t="s">
        <v>16</v>
      </c>
      <c r="U381" s="170" t="s">
        <v>16</v>
      </c>
      <c r="V381" s="170" t="s">
        <v>16</v>
      </c>
      <c r="W381" s="170" t="s">
        <v>16</v>
      </c>
      <c r="X381" s="170" t="s">
        <v>16</v>
      </c>
      <c r="Y381" s="170" t="s">
        <v>16</v>
      </c>
      <c r="Z381" s="170" t="s">
        <v>16</v>
      </c>
      <c r="AA381" s="170" t="s">
        <v>16</v>
      </c>
      <c r="AB381" s="170" t="s">
        <v>16</v>
      </c>
      <c r="AC381" s="170" t="s">
        <v>16</v>
      </c>
      <c r="AD381" s="170" t="s">
        <v>16</v>
      </c>
      <c r="AE381" s="170" t="s">
        <v>16</v>
      </c>
      <c r="AF381" s="170" t="s">
        <v>16</v>
      </c>
      <c r="AG381" s="170" t="s">
        <v>16</v>
      </c>
      <c r="AH381" s="170" t="s">
        <v>16</v>
      </c>
      <c r="AI381" s="170" t="s">
        <v>16</v>
      </c>
      <c r="AJ381" s="170" t="s">
        <v>16</v>
      </c>
      <c r="AK381" s="170" t="s">
        <v>16</v>
      </c>
      <c r="AL381" s="170" t="s">
        <v>16</v>
      </c>
      <c r="AM381" s="170" t="s">
        <v>16</v>
      </c>
      <c r="AN381" s="170" t="s">
        <v>16</v>
      </c>
      <c r="AO381" s="170" t="s">
        <v>16</v>
      </c>
      <c r="AP381" s="170" t="s">
        <v>16</v>
      </c>
      <c r="AQ381" s="170" t="s">
        <v>16</v>
      </c>
      <c r="AR381" s="170" t="s">
        <v>16</v>
      </c>
      <c r="AS381" s="170" t="s">
        <v>16</v>
      </c>
      <c r="AT381" s="172" t="s">
        <v>16</v>
      </c>
      <c r="AU381" s="170" t="s">
        <v>16</v>
      </c>
      <c r="AV381" s="170" t="s">
        <v>16</v>
      </c>
      <c r="AW381" s="170" t="s">
        <v>16</v>
      </c>
      <c r="AX381" s="170" t="s">
        <v>16</v>
      </c>
      <c r="AY381" s="170" t="s">
        <v>16</v>
      </c>
      <c r="AZ381" s="171" t="s">
        <v>16</v>
      </c>
      <c r="BA381" s="171" t="s">
        <v>16</v>
      </c>
      <c r="BB381" s="170" t="s">
        <v>16</v>
      </c>
      <c r="BC381" s="172" t="s">
        <v>16</v>
      </c>
      <c r="BD381" s="172" t="s">
        <v>16</v>
      </c>
      <c r="BE381" s="171" t="s">
        <v>16</v>
      </c>
      <c r="BF381" s="170" t="s">
        <v>16</v>
      </c>
      <c r="BG381" s="170" t="s">
        <v>16</v>
      </c>
      <c r="BH381" s="170" t="s">
        <v>16</v>
      </c>
      <c r="BI381" s="170" t="s">
        <v>16</v>
      </c>
      <c r="BJ381" s="170"/>
      <c r="BK381" s="170"/>
    </row>
    <row r="382" spans="1:63" x14ac:dyDescent="0.25">
      <c r="A382" s="169">
        <v>303</v>
      </c>
      <c r="C382" s="174" t="s">
        <v>16</v>
      </c>
      <c r="D382" s="174" t="s">
        <v>16</v>
      </c>
      <c r="E382" s="173" t="s">
        <v>16</v>
      </c>
      <c r="F382" s="170" t="s">
        <v>16</v>
      </c>
      <c r="G382" s="170" t="s">
        <v>16</v>
      </c>
      <c r="H382" s="170" t="s">
        <v>16</v>
      </c>
      <c r="I382" s="170" t="s">
        <v>16</v>
      </c>
      <c r="J382" s="170" t="s">
        <v>16</v>
      </c>
      <c r="K382" s="170" t="s">
        <v>16</v>
      </c>
      <c r="L382" s="170" t="s">
        <v>16</v>
      </c>
      <c r="M382" s="170" t="s">
        <v>16</v>
      </c>
      <c r="N382" s="170" t="s">
        <v>16</v>
      </c>
      <c r="O382" s="170" t="s">
        <v>16</v>
      </c>
      <c r="P382" s="170" t="s">
        <v>16</v>
      </c>
      <c r="Q382" s="170" t="s">
        <v>16</v>
      </c>
      <c r="R382" s="170" t="s">
        <v>16</v>
      </c>
      <c r="S382" s="170" t="s">
        <v>16</v>
      </c>
      <c r="T382" s="170" t="s">
        <v>16</v>
      </c>
      <c r="U382" s="170" t="s">
        <v>16</v>
      </c>
      <c r="V382" s="170" t="s">
        <v>16</v>
      </c>
      <c r="W382" s="170" t="s">
        <v>16</v>
      </c>
      <c r="X382" s="170" t="s">
        <v>16</v>
      </c>
      <c r="Y382" s="170" t="s">
        <v>16</v>
      </c>
      <c r="Z382" s="170" t="s">
        <v>16</v>
      </c>
      <c r="AA382" s="170" t="s">
        <v>16</v>
      </c>
      <c r="AB382" s="170" t="s">
        <v>16</v>
      </c>
      <c r="AC382" s="170" t="s">
        <v>16</v>
      </c>
      <c r="AD382" s="170" t="s">
        <v>16</v>
      </c>
      <c r="AE382" s="170" t="s">
        <v>16</v>
      </c>
      <c r="AF382" s="170" t="s">
        <v>16</v>
      </c>
      <c r="AG382" s="170" t="s">
        <v>16</v>
      </c>
      <c r="AH382" s="170" t="s">
        <v>16</v>
      </c>
      <c r="AI382" s="170" t="s">
        <v>16</v>
      </c>
      <c r="AJ382" s="170" t="s">
        <v>16</v>
      </c>
      <c r="AK382" s="170" t="s">
        <v>16</v>
      </c>
      <c r="AL382" s="170" t="s">
        <v>16</v>
      </c>
      <c r="AM382" s="170" t="s">
        <v>16</v>
      </c>
      <c r="AN382" s="170" t="s">
        <v>16</v>
      </c>
      <c r="AO382" s="170" t="s">
        <v>16</v>
      </c>
      <c r="AP382" s="170" t="s">
        <v>16</v>
      </c>
      <c r="AQ382" s="170" t="s">
        <v>16</v>
      </c>
      <c r="AR382" s="170" t="s">
        <v>16</v>
      </c>
      <c r="AS382" s="170" t="s">
        <v>16</v>
      </c>
      <c r="AT382" s="172" t="s">
        <v>16</v>
      </c>
      <c r="AU382" s="170" t="s">
        <v>16</v>
      </c>
      <c r="AV382" s="170" t="s">
        <v>16</v>
      </c>
      <c r="AW382" s="170" t="s">
        <v>16</v>
      </c>
      <c r="AX382" s="170" t="s">
        <v>16</v>
      </c>
      <c r="AY382" s="170" t="s">
        <v>16</v>
      </c>
      <c r="AZ382" s="171" t="s">
        <v>16</v>
      </c>
      <c r="BA382" s="171" t="s">
        <v>16</v>
      </c>
      <c r="BB382" s="170" t="s">
        <v>16</v>
      </c>
      <c r="BC382" s="172" t="s">
        <v>16</v>
      </c>
      <c r="BD382" s="172" t="s">
        <v>16</v>
      </c>
      <c r="BE382" s="171" t="s">
        <v>16</v>
      </c>
      <c r="BF382" s="170" t="s">
        <v>16</v>
      </c>
      <c r="BG382" s="170" t="s">
        <v>16</v>
      </c>
      <c r="BH382" s="170" t="s">
        <v>16</v>
      </c>
      <c r="BI382" s="170" t="s">
        <v>16</v>
      </c>
      <c r="BJ382" s="170"/>
      <c r="BK382" s="170"/>
    </row>
    <row r="383" spans="1:63" x14ac:dyDescent="0.25">
      <c r="A383" s="169">
        <v>303</v>
      </c>
      <c r="C383" s="174" t="s">
        <v>16</v>
      </c>
      <c r="D383" s="174" t="s">
        <v>16</v>
      </c>
      <c r="E383" s="173" t="s">
        <v>16</v>
      </c>
      <c r="F383" s="170" t="s">
        <v>16</v>
      </c>
      <c r="G383" s="170" t="s">
        <v>16</v>
      </c>
      <c r="H383" s="170" t="s">
        <v>16</v>
      </c>
      <c r="I383" s="170" t="s">
        <v>16</v>
      </c>
      <c r="J383" s="170" t="s">
        <v>16</v>
      </c>
      <c r="K383" s="170" t="s">
        <v>16</v>
      </c>
      <c r="L383" s="170" t="s">
        <v>16</v>
      </c>
      <c r="M383" s="170" t="s">
        <v>16</v>
      </c>
      <c r="N383" s="170" t="s">
        <v>16</v>
      </c>
      <c r="O383" s="170" t="s">
        <v>16</v>
      </c>
      <c r="P383" s="170" t="s">
        <v>16</v>
      </c>
      <c r="Q383" s="170" t="s">
        <v>16</v>
      </c>
      <c r="R383" s="170" t="s">
        <v>16</v>
      </c>
      <c r="S383" s="170" t="s">
        <v>16</v>
      </c>
      <c r="T383" s="170" t="s">
        <v>16</v>
      </c>
      <c r="U383" s="170" t="s">
        <v>16</v>
      </c>
      <c r="V383" s="170" t="s">
        <v>16</v>
      </c>
      <c r="W383" s="170" t="s">
        <v>16</v>
      </c>
      <c r="X383" s="170" t="s">
        <v>16</v>
      </c>
      <c r="Y383" s="170" t="s">
        <v>16</v>
      </c>
      <c r="Z383" s="170" t="s">
        <v>16</v>
      </c>
      <c r="AA383" s="170" t="s">
        <v>16</v>
      </c>
      <c r="AB383" s="170" t="s">
        <v>16</v>
      </c>
      <c r="AC383" s="170" t="s">
        <v>16</v>
      </c>
      <c r="AD383" s="170" t="s">
        <v>16</v>
      </c>
      <c r="AE383" s="170" t="s">
        <v>16</v>
      </c>
      <c r="AF383" s="170" t="s">
        <v>16</v>
      </c>
      <c r="AG383" s="170" t="s">
        <v>16</v>
      </c>
      <c r="AH383" s="170" t="s">
        <v>16</v>
      </c>
      <c r="AI383" s="170" t="s">
        <v>16</v>
      </c>
      <c r="AJ383" s="170" t="s">
        <v>16</v>
      </c>
      <c r="AK383" s="170" t="s">
        <v>16</v>
      </c>
      <c r="AL383" s="170" t="s">
        <v>16</v>
      </c>
      <c r="AM383" s="170" t="s">
        <v>16</v>
      </c>
      <c r="AN383" s="170" t="s">
        <v>16</v>
      </c>
      <c r="AO383" s="170" t="s">
        <v>16</v>
      </c>
      <c r="AP383" s="170" t="s">
        <v>16</v>
      </c>
      <c r="AQ383" s="170" t="s">
        <v>16</v>
      </c>
      <c r="AR383" s="170" t="s">
        <v>16</v>
      </c>
      <c r="AS383" s="170" t="s">
        <v>16</v>
      </c>
      <c r="AT383" s="172" t="s">
        <v>16</v>
      </c>
      <c r="AU383" s="170" t="s">
        <v>16</v>
      </c>
      <c r="AV383" s="170" t="s">
        <v>16</v>
      </c>
      <c r="AW383" s="170" t="s">
        <v>16</v>
      </c>
      <c r="AX383" s="170" t="s">
        <v>16</v>
      </c>
      <c r="AY383" s="170" t="s">
        <v>16</v>
      </c>
      <c r="AZ383" s="171" t="s">
        <v>16</v>
      </c>
      <c r="BA383" s="171" t="s">
        <v>16</v>
      </c>
      <c r="BB383" s="170" t="s">
        <v>16</v>
      </c>
      <c r="BC383" s="172" t="s">
        <v>16</v>
      </c>
      <c r="BD383" s="172" t="s">
        <v>16</v>
      </c>
      <c r="BE383" s="171" t="s">
        <v>16</v>
      </c>
      <c r="BF383" s="170" t="s">
        <v>16</v>
      </c>
      <c r="BG383" s="170" t="s">
        <v>16</v>
      </c>
      <c r="BH383" s="170" t="s">
        <v>16</v>
      </c>
      <c r="BI383" s="170" t="s">
        <v>16</v>
      </c>
      <c r="BJ383" s="170"/>
      <c r="BK383" s="170"/>
    </row>
    <row r="384" spans="1:63" x14ac:dyDescent="0.25">
      <c r="A384" s="169">
        <v>303</v>
      </c>
      <c r="C384" s="174" t="s">
        <v>16</v>
      </c>
      <c r="D384" s="174" t="s">
        <v>16</v>
      </c>
      <c r="E384" s="173" t="s">
        <v>16</v>
      </c>
      <c r="F384" s="170" t="s">
        <v>16</v>
      </c>
      <c r="G384" s="170" t="s">
        <v>16</v>
      </c>
      <c r="H384" s="170" t="s">
        <v>16</v>
      </c>
      <c r="I384" s="170" t="s">
        <v>16</v>
      </c>
      <c r="J384" s="170" t="s">
        <v>16</v>
      </c>
      <c r="K384" s="170" t="s">
        <v>16</v>
      </c>
      <c r="L384" s="170" t="s">
        <v>16</v>
      </c>
      <c r="M384" s="170" t="s">
        <v>16</v>
      </c>
      <c r="N384" s="170" t="s">
        <v>16</v>
      </c>
      <c r="O384" s="170" t="s">
        <v>16</v>
      </c>
      <c r="P384" s="170" t="s">
        <v>16</v>
      </c>
      <c r="Q384" s="170" t="s">
        <v>16</v>
      </c>
      <c r="R384" s="170" t="s">
        <v>16</v>
      </c>
      <c r="S384" s="170" t="s">
        <v>16</v>
      </c>
      <c r="T384" s="170" t="s">
        <v>16</v>
      </c>
      <c r="U384" s="170" t="s">
        <v>16</v>
      </c>
      <c r="V384" s="170" t="s">
        <v>16</v>
      </c>
      <c r="W384" s="170" t="s">
        <v>16</v>
      </c>
      <c r="X384" s="170" t="s">
        <v>16</v>
      </c>
      <c r="Y384" s="170" t="s">
        <v>16</v>
      </c>
      <c r="Z384" s="170" t="s">
        <v>16</v>
      </c>
      <c r="AA384" s="170" t="s">
        <v>16</v>
      </c>
      <c r="AB384" s="170" t="s">
        <v>16</v>
      </c>
      <c r="AC384" s="170" t="s">
        <v>16</v>
      </c>
      <c r="AD384" s="170" t="s">
        <v>16</v>
      </c>
      <c r="AE384" s="170" t="s">
        <v>16</v>
      </c>
      <c r="AF384" s="170" t="s">
        <v>16</v>
      </c>
      <c r="AG384" s="170" t="s">
        <v>16</v>
      </c>
      <c r="AH384" s="170" t="s">
        <v>16</v>
      </c>
      <c r="AI384" s="170" t="s">
        <v>16</v>
      </c>
      <c r="AJ384" s="170" t="s">
        <v>16</v>
      </c>
      <c r="AK384" s="170" t="s">
        <v>16</v>
      </c>
      <c r="AL384" s="170" t="s">
        <v>16</v>
      </c>
      <c r="AM384" s="170" t="s">
        <v>16</v>
      </c>
      <c r="AN384" s="170" t="s">
        <v>16</v>
      </c>
      <c r="AO384" s="170" t="s">
        <v>16</v>
      </c>
      <c r="AP384" s="170" t="s">
        <v>16</v>
      </c>
      <c r="AQ384" s="170" t="s">
        <v>16</v>
      </c>
      <c r="AR384" s="170" t="s">
        <v>16</v>
      </c>
      <c r="AS384" s="170" t="s">
        <v>16</v>
      </c>
      <c r="AT384" s="172" t="s">
        <v>16</v>
      </c>
      <c r="AU384" s="170" t="s">
        <v>16</v>
      </c>
      <c r="AV384" s="170" t="s">
        <v>16</v>
      </c>
      <c r="AW384" s="170" t="s">
        <v>16</v>
      </c>
      <c r="AX384" s="170" t="s">
        <v>16</v>
      </c>
      <c r="AY384" s="170" t="s">
        <v>16</v>
      </c>
      <c r="AZ384" s="171" t="s">
        <v>16</v>
      </c>
      <c r="BA384" s="171" t="s">
        <v>16</v>
      </c>
      <c r="BB384" s="170" t="s">
        <v>16</v>
      </c>
      <c r="BC384" s="172" t="s">
        <v>16</v>
      </c>
      <c r="BD384" s="172" t="s">
        <v>16</v>
      </c>
      <c r="BE384" s="171" t="s">
        <v>16</v>
      </c>
      <c r="BF384" s="170" t="s">
        <v>16</v>
      </c>
      <c r="BG384" s="170" t="s">
        <v>16</v>
      </c>
      <c r="BH384" s="170" t="s">
        <v>16</v>
      </c>
      <c r="BI384" s="170" t="s">
        <v>16</v>
      </c>
      <c r="BJ384" s="170"/>
      <c r="BK384" s="170"/>
    </row>
    <row r="385" spans="1:63" x14ac:dyDescent="0.25">
      <c r="A385" s="169">
        <v>303</v>
      </c>
      <c r="C385" s="174" t="s">
        <v>16</v>
      </c>
      <c r="D385" s="174" t="s">
        <v>16</v>
      </c>
      <c r="E385" s="173" t="s">
        <v>16</v>
      </c>
      <c r="F385" s="170" t="s">
        <v>16</v>
      </c>
      <c r="G385" s="170" t="s">
        <v>16</v>
      </c>
      <c r="H385" s="170" t="s">
        <v>16</v>
      </c>
      <c r="I385" s="170" t="s">
        <v>16</v>
      </c>
      <c r="J385" s="170" t="s">
        <v>16</v>
      </c>
      <c r="K385" s="170" t="s">
        <v>16</v>
      </c>
      <c r="L385" s="170" t="s">
        <v>16</v>
      </c>
      <c r="M385" s="170" t="s">
        <v>16</v>
      </c>
      <c r="N385" s="170" t="s">
        <v>16</v>
      </c>
      <c r="O385" s="170" t="s">
        <v>16</v>
      </c>
      <c r="P385" s="170" t="s">
        <v>16</v>
      </c>
      <c r="Q385" s="170" t="s">
        <v>16</v>
      </c>
      <c r="R385" s="170" t="s">
        <v>16</v>
      </c>
      <c r="S385" s="170" t="s">
        <v>16</v>
      </c>
      <c r="T385" s="170" t="s">
        <v>16</v>
      </c>
      <c r="U385" s="170" t="s">
        <v>16</v>
      </c>
      <c r="V385" s="170" t="s">
        <v>16</v>
      </c>
      <c r="W385" s="170" t="s">
        <v>16</v>
      </c>
      <c r="X385" s="170" t="s">
        <v>16</v>
      </c>
      <c r="Y385" s="170" t="s">
        <v>16</v>
      </c>
      <c r="Z385" s="170" t="s">
        <v>16</v>
      </c>
      <c r="AA385" s="170" t="s">
        <v>16</v>
      </c>
      <c r="AB385" s="170" t="s">
        <v>16</v>
      </c>
      <c r="AC385" s="170" t="s">
        <v>16</v>
      </c>
      <c r="AD385" s="170" t="s">
        <v>16</v>
      </c>
      <c r="AE385" s="170" t="s">
        <v>16</v>
      </c>
      <c r="AF385" s="170" t="s">
        <v>16</v>
      </c>
      <c r="AG385" s="170" t="s">
        <v>16</v>
      </c>
      <c r="AH385" s="170" t="s">
        <v>16</v>
      </c>
      <c r="AI385" s="170" t="s">
        <v>16</v>
      </c>
      <c r="AJ385" s="170" t="s">
        <v>16</v>
      </c>
      <c r="AK385" s="170" t="s">
        <v>16</v>
      </c>
      <c r="AL385" s="170" t="s">
        <v>16</v>
      </c>
      <c r="AM385" s="170" t="s">
        <v>16</v>
      </c>
      <c r="AN385" s="170" t="s">
        <v>16</v>
      </c>
      <c r="AO385" s="170" t="s">
        <v>16</v>
      </c>
      <c r="AP385" s="170" t="s">
        <v>16</v>
      </c>
      <c r="AQ385" s="170" t="s">
        <v>16</v>
      </c>
      <c r="AR385" s="170" t="s">
        <v>16</v>
      </c>
      <c r="AS385" s="170" t="s">
        <v>16</v>
      </c>
      <c r="AT385" s="172" t="s">
        <v>16</v>
      </c>
      <c r="AU385" s="170" t="s">
        <v>16</v>
      </c>
      <c r="AV385" s="170" t="s">
        <v>16</v>
      </c>
      <c r="AW385" s="170" t="s">
        <v>16</v>
      </c>
      <c r="AX385" s="170" t="s">
        <v>16</v>
      </c>
      <c r="AY385" s="170" t="s">
        <v>16</v>
      </c>
      <c r="AZ385" s="171" t="s">
        <v>16</v>
      </c>
      <c r="BA385" s="171" t="s">
        <v>16</v>
      </c>
      <c r="BB385" s="170" t="s">
        <v>16</v>
      </c>
      <c r="BC385" s="172" t="s">
        <v>16</v>
      </c>
      <c r="BD385" s="172" t="s">
        <v>16</v>
      </c>
      <c r="BE385" s="171" t="s">
        <v>16</v>
      </c>
      <c r="BF385" s="170" t="s">
        <v>16</v>
      </c>
      <c r="BG385" s="170" t="s">
        <v>16</v>
      </c>
      <c r="BH385" s="170" t="s">
        <v>16</v>
      </c>
      <c r="BI385" s="170" t="s">
        <v>16</v>
      </c>
      <c r="BJ385" s="170"/>
      <c r="BK385" s="170"/>
    </row>
    <row r="386" spans="1:63" x14ac:dyDescent="0.25">
      <c r="A386" s="169">
        <v>303</v>
      </c>
      <c r="C386" s="174" t="s">
        <v>16</v>
      </c>
      <c r="D386" s="174" t="s">
        <v>16</v>
      </c>
      <c r="E386" s="173" t="s">
        <v>16</v>
      </c>
      <c r="F386" s="170" t="s">
        <v>16</v>
      </c>
      <c r="G386" s="170" t="s">
        <v>16</v>
      </c>
      <c r="H386" s="170" t="s">
        <v>16</v>
      </c>
      <c r="I386" s="170" t="s">
        <v>16</v>
      </c>
      <c r="J386" s="170" t="s">
        <v>16</v>
      </c>
      <c r="K386" s="170" t="s">
        <v>16</v>
      </c>
      <c r="L386" s="170" t="s">
        <v>16</v>
      </c>
      <c r="M386" s="170" t="s">
        <v>16</v>
      </c>
      <c r="N386" s="170" t="s">
        <v>16</v>
      </c>
      <c r="O386" s="170" t="s">
        <v>16</v>
      </c>
      <c r="P386" s="170" t="s">
        <v>16</v>
      </c>
      <c r="Q386" s="170" t="s">
        <v>16</v>
      </c>
      <c r="R386" s="170" t="s">
        <v>16</v>
      </c>
      <c r="S386" s="170" t="s">
        <v>16</v>
      </c>
      <c r="T386" s="170" t="s">
        <v>16</v>
      </c>
      <c r="U386" s="170" t="s">
        <v>16</v>
      </c>
      <c r="V386" s="170" t="s">
        <v>16</v>
      </c>
      <c r="W386" s="170" t="s">
        <v>16</v>
      </c>
      <c r="X386" s="170" t="s">
        <v>16</v>
      </c>
      <c r="Y386" s="170" t="s">
        <v>16</v>
      </c>
      <c r="Z386" s="170" t="s">
        <v>16</v>
      </c>
      <c r="AA386" s="170" t="s">
        <v>16</v>
      </c>
      <c r="AB386" s="170" t="s">
        <v>16</v>
      </c>
      <c r="AC386" s="170" t="s">
        <v>16</v>
      </c>
      <c r="AD386" s="170" t="s">
        <v>16</v>
      </c>
      <c r="AE386" s="170" t="s">
        <v>16</v>
      </c>
      <c r="AF386" s="170" t="s">
        <v>16</v>
      </c>
      <c r="AG386" s="170" t="s">
        <v>16</v>
      </c>
      <c r="AH386" s="170" t="s">
        <v>16</v>
      </c>
      <c r="AI386" s="170" t="s">
        <v>16</v>
      </c>
      <c r="AJ386" s="170" t="s">
        <v>16</v>
      </c>
      <c r="AK386" s="170" t="s">
        <v>16</v>
      </c>
      <c r="AL386" s="170" t="s">
        <v>16</v>
      </c>
      <c r="AM386" s="170" t="s">
        <v>16</v>
      </c>
      <c r="AN386" s="170" t="s">
        <v>16</v>
      </c>
      <c r="AO386" s="170" t="s">
        <v>16</v>
      </c>
      <c r="AP386" s="170" t="s">
        <v>16</v>
      </c>
      <c r="AQ386" s="170" t="s">
        <v>16</v>
      </c>
      <c r="AR386" s="170" t="s">
        <v>16</v>
      </c>
      <c r="AS386" s="170" t="s">
        <v>16</v>
      </c>
      <c r="AT386" s="172" t="s">
        <v>16</v>
      </c>
      <c r="AU386" s="170" t="s">
        <v>16</v>
      </c>
      <c r="AV386" s="170" t="s">
        <v>16</v>
      </c>
      <c r="AW386" s="170" t="s">
        <v>16</v>
      </c>
      <c r="AX386" s="170" t="s">
        <v>16</v>
      </c>
      <c r="AY386" s="170" t="s">
        <v>16</v>
      </c>
      <c r="AZ386" s="171" t="s">
        <v>16</v>
      </c>
      <c r="BA386" s="171" t="s">
        <v>16</v>
      </c>
      <c r="BB386" s="170" t="s">
        <v>16</v>
      </c>
      <c r="BC386" s="172" t="s">
        <v>16</v>
      </c>
      <c r="BD386" s="172" t="s">
        <v>16</v>
      </c>
      <c r="BE386" s="171" t="s">
        <v>16</v>
      </c>
      <c r="BF386" s="170" t="s">
        <v>16</v>
      </c>
      <c r="BG386" s="170" t="s">
        <v>16</v>
      </c>
      <c r="BH386" s="170" t="s">
        <v>16</v>
      </c>
      <c r="BI386" s="170" t="s">
        <v>16</v>
      </c>
      <c r="BJ386" s="170"/>
      <c r="BK386" s="170"/>
    </row>
    <row r="387" spans="1:63" x14ac:dyDescent="0.25">
      <c r="A387" s="169">
        <v>303</v>
      </c>
      <c r="C387" s="174" t="s">
        <v>16</v>
      </c>
      <c r="D387" s="174" t="s">
        <v>16</v>
      </c>
      <c r="E387" s="173" t="s">
        <v>16</v>
      </c>
      <c r="F387" s="170" t="s">
        <v>16</v>
      </c>
      <c r="G387" s="170" t="s">
        <v>16</v>
      </c>
      <c r="H387" s="170" t="s">
        <v>16</v>
      </c>
      <c r="I387" s="170" t="s">
        <v>16</v>
      </c>
      <c r="J387" s="170" t="s">
        <v>16</v>
      </c>
      <c r="K387" s="170" t="s">
        <v>16</v>
      </c>
      <c r="L387" s="170" t="s">
        <v>16</v>
      </c>
      <c r="M387" s="170" t="s">
        <v>16</v>
      </c>
      <c r="N387" s="170" t="s">
        <v>16</v>
      </c>
      <c r="O387" s="170" t="s">
        <v>16</v>
      </c>
      <c r="P387" s="170" t="s">
        <v>16</v>
      </c>
      <c r="Q387" s="170" t="s">
        <v>16</v>
      </c>
      <c r="R387" s="170" t="s">
        <v>16</v>
      </c>
      <c r="S387" s="170" t="s">
        <v>16</v>
      </c>
      <c r="T387" s="170" t="s">
        <v>16</v>
      </c>
      <c r="U387" s="170" t="s">
        <v>16</v>
      </c>
      <c r="V387" s="170" t="s">
        <v>16</v>
      </c>
      <c r="W387" s="170" t="s">
        <v>16</v>
      </c>
      <c r="X387" s="170" t="s">
        <v>16</v>
      </c>
      <c r="Y387" s="170" t="s">
        <v>16</v>
      </c>
      <c r="Z387" s="170" t="s">
        <v>16</v>
      </c>
      <c r="AA387" s="170" t="s">
        <v>16</v>
      </c>
      <c r="AB387" s="170" t="s">
        <v>16</v>
      </c>
      <c r="AC387" s="170" t="s">
        <v>16</v>
      </c>
      <c r="AD387" s="170" t="s">
        <v>16</v>
      </c>
      <c r="AE387" s="170" t="s">
        <v>16</v>
      </c>
      <c r="AF387" s="170" t="s">
        <v>16</v>
      </c>
      <c r="AG387" s="170" t="s">
        <v>16</v>
      </c>
      <c r="AH387" s="170" t="s">
        <v>16</v>
      </c>
      <c r="AI387" s="170" t="s">
        <v>16</v>
      </c>
      <c r="AJ387" s="170" t="s">
        <v>16</v>
      </c>
      <c r="AK387" s="170" t="s">
        <v>16</v>
      </c>
      <c r="AL387" s="170" t="s">
        <v>16</v>
      </c>
      <c r="AM387" s="170" t="s">
        <v>16</v>
      </c>
      <c r="AN387" s="170" t="s">
        <v>16</v>
      </c>
      <c r="AO387" s="170" t="s">
        <v>16</v>
      </c>
      <c r="AP387" s="170" t="s">
        <v>16</v>
      </c>
      <c r="AQ387" s="170" t="s">
        <v>16</v>
      </c>
      <c r="AR387" s="170" t="s">
        <v>16</v>
      </c>
      <c r="AS387" s="170" t="s">
        <v>16</v>
      </c>
      <c r="AT387" s="172" t="s">
        <v>16</v>
      </c>
      <c r="AU387" s="170" t="s">
        <v>16</v>
      </c>
      <c r="AV387" s="170" t="s">
        <v>16</v>
      </c>
      <c r="AW387" s="170" t="s">
        <v>16</v>
      </c>
      <c r="AX387" s="170" t="s">
        <v>16</v>
      </c>
      <c r="AY387" s="170" t="s">
        <v>16</v>
      </c>
      <c r="AZ387" s="171" t="s">
        <v>16</v>
      </c>
      <c r="BA387" s="171" t="s">
        <v>16</v>
      </c>
      <c r="BB387" s="170" t="s">
        <v>16</v>
      </c>
      <c r="BC387" s="172" t="s">
        <v>16</v>
      </c>
      <c r="BD387" s="172" t="s">
        <v>16</v>
      </c>
      <c r="BE387" s="171" t="s">
        <v>16</v>
      </c>
      <c r="BF387" s="170" t="s">
        <v>16</v>
      </c>
      <c r="BG387" s="170" t="s">
        <v>16</v>
      </c>
      <c r="BH387" s="170" t="s">
        <v>16</v>
      </c>
      <c r="BI387" s="170" t="s">
        <v>16</v>
      </c>
      <c r="BJ387" s="170"/>
      <c r="BK387" s="170"/>
    </row>
    <row r="388" spans="1:63" x14ac:dyDescent="0.25">
      <c r="A388" s="169">
        <v>303</v>
      </c>
      <c r="C388" s="174" t="s">
        <v>16</v>
      </c>
      <c r="D388" s="174" t="s">
        <v>16</v>
      </c>
      <c r="E388" s="173" t="s">
        <v>16</v>
      </c>
      <c r="F388" s="170" t="s">
        <v>16</v>
      </c>
      <c r="G388" s="170" t="s">
        <v>16</v>
      </c>
      <c r="H388" s="170" t="s">
        <v>16</v>
      </c>
      <c r="I388" s="170" t="s">
        <v>16</v>
      </c>
      <c r="J388" s="170" t="s">
        <v>16</v>
      </c>
      <c r="K388" s="170" t="s">
        <v>16</v>
      </c>
      <c r="L388" s="170" t="s">
        <v>16</v>
      </c>
      <c r="M388" s="170" t="s">
        <v>16</v>
      </c>
      <c r="N388" s="170" t="s">
        <v>16</v>
      </c>
      <c r="O388" s="170" t="s">
        <v>16</v>
      </c>
      <c r="P388" s="170" t="s">
        <v>16</v>
      </c>
      <c r="Q388" s="170" t="s">
        <v>16</v>
      </c>
      <c r="R388" s="170" t="s">
        <v>16</v>
      </c>
      <c r="S388" s="170" t="s">
        <v>16</v>
      </c>
      <c r="T388" s="170" t="s">
        <v>16</v>
      </c>
      <c r="U388" s="170" t="s">
        <v>16</v>
      </c>
      <c r="V388" s="170" t="s">
        <v>16</v>
      </c>
      <c r="W388" s="170" t="s">
        <v>16</v>
      </c>
      <c r="X388" s="170" t="s">
        <v>16</v>
      </c>
      <c r="Y388" s="170" t="s">
        <v>16</v>
      </c>
      <c r="Z388" s="170" t="s">
        <v>16</v>
      </c>
      <c r="AA388" s="170" t="s">
        <v>16</v>
      </c>
      <c r="AB388" s="170" t="s">
        <v>16</v>
      </c>
      <c r="AC388" s="170" t="s">
        <v>16</v>
      </c>
      <c r="AD388" s="170" t="s">
        <v>16</v>
      </c>
      <c r="AE388" s="170" t="s">
        <v>16</v>
      </c>
      <c r="AF388" s="170" t="s">
        <v>16</v>
      </c>
      <c r="AG388" s="170" t="s">
        <v>16</v>
      </c>
      <c r="AH388" s="170" t="s">
        <v>16</v>
      </c>
      <c r="AI388" s="170" t="s">
        <v>16</v>
      </c>
      <c r="AJ388" s="170" t="s">
        <v>16</v>
      </c>
      <c r="AK388" s="170" t="s">
        <v>16</v>
      </c>
      <c r="AL388" s="170" t="s">
        <v>16</v>
      </c>
      <c r="AM388" s="170" t="s">
        <v>16</v>
      </c>
      <c r="AN388" s="170" t="s">
        <v>16</v>
      </c>
      <c r="AO388" s="170" t="s">
        <v>16</v>
      </c>
      <c r="AP388" s="170" t="s">
        <v>16</v>
      </c>
      <c r="AQ388" s="170" t="s">
        <v>16</v>
      </c>
      <c r="AR388" s="170" t="s">
        <v>16</v>
      </c>
      <c r="AS388" s="170" t="s">
        <v>16</v>
      </c>
      <c r="AT388" s="172" t="s">
        <v>16</v>
      </c>
      <c r="AU388" s="170" t="s">
        <v>16</v>
      </c>
      <c r="AV388" s="170" t="s">
        <v>16</v>
      </c>
      <c r="AW388" s="170" t="s">
        <v>16</v>
      </c>
      <c r="AX388" s="170" t="s">
        <v>16</v>
      </c>
      <c r="AY388" s="170" t="s">
        <v>16</v>
      </c>
      <c r="AZ388" s="171" t="s">
        <v>16</v>
      </c>
      <c r="BA388" s="171" t="s">
        <v>16</v>
      </c>
      <c r="BB388" s="170" t="s">
        <v>16</v>
      </c>
      <c r="BC388" s="172" t="s">
        <v>16</v>
      </c>
      <c r="BD388" s="172" t="s">
        <v>16</v>
      </c>
      <c r="BE388" s="171" t="s">
        <v>16</v>
      </c>
      <c r="BF388" s="170" t="s">
        <v>16</v>
      </c>
      <c r="BG388" s="170" t="s">
        <v>16</v>
      </c>
      <c r="BH388" s="170" t="s">
        <v>16</v>
      </c>
      <c r="BI388" s="170" t="s">
        <v>16</v>
      </c>
      <c r="BJ388" s="170"/>
      <c r="BK388" s="170"/>
    </row>
    <row r="389" spans="1:63" x14ac:dyDescent="0.25">
      <c r="A389" s="169">
        <v>303</v>
      </c>
      <c r="C389" s="174" t="s">
        <v>16</v>
      </c>
      <c r="D389" s="174" t="s">
        <v>16</v>
      </c>
      <c r="E389" s="173" t="s">
        <v>16</v>
      </c>
      <c r="F389" s="170" t="s">
        <v>16</v>
      </c>
      <c r="G389" s="170" t="s">
        <v>16</v>
      </c>
      <c r="H389" s="170" t="s">
        <v>16</v>
      </c>
      <c r="I389" s="170" t="s">
        <v>16</v>
      </c>
      <c r="J389" s="170" t="s">
        <v>16</v>
      </c>
      <c r="K389" s="170" t="s">
        <v>16</v>
      </c>
      <c r="L389" s="170" t="s">
        <v>16</v>
      </c>
      <c r="M389" s="170" t="s">
        <v>16</v>
      </c>
      <c r="N389" s="170" t="s">
        <v>16</v>
      </c>
      <c r="O389" s="170" t="s">
        <v>16</v>
      </c>
      <c r="P389" s="170" t="s">
        <v>16</v>
      </c>
      <c r="Q389" s="170" t="s">
        <v>16</v>
      </c>
      <c r="R389" s="170" t="s">
        <v>16</v>
      </c>
      <c r="S389" s="170" t="s">
        <v>16</v>
      </c>
      <c r="T389" s="170" t="s">
        <v>16</v>
      </c>
      <c r="U389" s="170" t="s">
        <v>16</v>
      </c>
      <c r="V389" s="170" t="s">
        <v>16</v>
      </c>
      <c r="W389" s="170" t="s">
        <v>16</v>
      </c>
      <c r="X389" s="170" t="s">
        <v>16</v>
      </c>
      <c r="Y389" s="170" t="s">
        <v>16</v>
      </c>
      <c r="Z389" s="170" t="s">
        <v>16</v>
      </c>
      <c r="AA389" s="170" t="s">
        <v>16</v>
      </c>
      <c r="AB389" s="170" t="s">
        <v>16</v>
      </c>
      <c r="AC389" s="170" t="s">
        <v>16</v>
      </c>
      <c r="AD389" s="170" t="s">
        <v>16</v>
      </c>
      <c r="AE389" s="170" t="s">
        <v>16</v>
      </c>
      <c r="AF389" s="170" t="s">
        <v>16</v>
      </c>
      <c r="AG389" s="170" t="s">
        <v>16</v>
      </c>
      <c r="AH389" s="170" t="s">
        <v>16</v>
      </c>
      <c r="AI389" s="170" t="s">
        <v>16</v>
      </c>
      <c r="AJ389" s="170" t="s">
        <v>16</v>
      </c>
      <c r="AK389" s="170" t="s">
        <v>16</v>
      </c>
      <c r="AL389" s="170" t="s">
        <v>16</v>
      </c>
      <c r="AM389" s="170" t="s">
        <v>16</v>
      </c>
      <c r="AN389" s="170" t="s">
        <v>16</v>
      </c>
      <c r="AO389" s="170" t="s">
        <v>16</v>
      </c>
      <c r="AP389" s="170" t="s">
        <v>16</v>
      </c>
      <c r="AQ389" s="170" t="s">
        <v>16</v>
      </c>
      <c r="AR389" s="170" t="s">
        <v>16</v>
      </c>
      <c r="AS389" s="170" t="s">
        <v>16</v>
      </c>
      <c r="AT389" s="172" t="s">
        <v>16</v>
      </c>
      <c r="AU389" s="170" t="s">
        <v>16</v>
      </c>
      <c r="AV389" s="170" t="s">
        <v>16</v>
      </c>
      <c r="AW389" s="170" t="s">
        <v>16</v>
      </c>
      <c r="AX389" s="170" t="s">
        <v>16</v>
      </c>
      <c r="AY389" s="170" t="s">
        <v>16</v>
      </c>
      <c r="AZ389" s="171" t="s">
        <v>16</v>
      </c>
      <c r="BA389" s="171" t="s">
        <v>16</v>
      </c>
      <c r="BB389" s="170" t="s">
        <v>16</v>
      </c>
      <c r="BC389" s="172" t="s">
        <v>16</v>
      </c>
      <c r="BD389" s="172" t="s">
        <v>16</v>
      </c>
      <c r="BE389" s="171" t="s">
        <v>16</v>
      </c>
      <c r="BF389" s="170" t="s">
        <v>16</v>
      </c>
      <c r="BG389" s="170" t="s">
        <v>16</v>
      </c>
      <c r="BH389" s="170" t="s">
        <v>16</v>
      </c>
      <c r="BI389" s="170" t="s">
        <v>16</v>
      </c>
      <c r="BJ389" s="170"/>
      <c r="BK389" s="170"/>
    </row>
    <row r="390" spans="1:63" x14ac:dyDescent="0.25">
      <c r="A390" s="169">
        <v>303</v>
      </c>
      <c r="C390" s="174" t="s">
        <v>16</v>
      </c>
      <c r="D390" s="174" t="s">
        <v>16</v>
      </c>
      <c r="E390" s="173" t="s">
        <v>16</v>
      </c>
      <c r="F390" s="170" t="s">
        <v>16</v>
      </c>
      <c r="G390" s="170" t="s">
        <v>16</v>
      </c>
      <c r="H390" s="170" t="s">
        <v>16</v>
      </c>
      <c r="I390" s="170" t="s">
        <v>16</v>
      </c>
      <c r="J390" s="170" t="s">
        <v>16</v>
      </c>
      <c r="K390" s="170" t="s">
        <v>16</v>
      </c>
      <c r="L390" s="170" t="s">
        <v>16</v>
      </c>
      <c r="M390" s="170" t="s">
        <v>16</v>
      </c>
      <c r="N390" s="170" t="s">
        <v>16</v>
      </c>
      <c r="O390" s="170" t="s">
        <v>16</v>
      </c>
      <c r="P390" s="170" t="s">
        <v>16</v>
      </c>
      <c r="Q390" s="170" t="s">
        <v>16</v>
      </c>
      <c r="R390" s="170" t="s">
        <v>16</v>
      </c>
      <c r="S390" s="170" t="s">
        <v>16</v>
      </c>
      <c r="T390" s="170" t="s">
        <v>16</v>
      </c>
      <c r="U390" s="170" t="s">
        <v>16</v>
      </c>
      <c r="V390" s="170" t="s">
        <v>16</v>
      </c>
      <c r="W390" s="170" t="s">
        <v>16</v>
      </c>
      <c r="X390" s="170" t="s">
        <v>16</v>
      </c>
      <c r="Y390" s="170" t="s">
        <v>16</v>
      </c>
      <c r="Z390" s="170" t="s">
        <v>16</v>
      </c>
      <c r="AA390" s="170" t="s">
        <v>16</v>
      </c>
      <c r="AB390" s="170" t="s">
        <v>16</v>
      </c>
      <c r="AC390" s="170" t="s">
        <v>16</v>
      </c>
      <c r="AD390" s="170" t="s">
        <v>16</v>
      </c>
      <c r="AE390" s="170" t="s">
        <v>16</v>
      </c>
      <c r="AF390" s="170" t="s">
        <v>16</v>
      </c>
      <c r="AG390" s="170" t="s">
        <v>16</v>
      </c>
      <c r="AH390" s="170" t="s">
        <v>16</v>
      </c>
      <c r="AI390" s="170" t="s">
        <v>16</v>
      </c>
      <c r="AJ390" s="170" t="s">
        <v>16</v>
      </c>
      <c r="AK390" s="170" t="s">
        <v>16</v>
      </c>
      <c r="AL390" s="170" t="s">
        <v>16</v>
      </c>
      <c r="AM390" s="170" t="s">
        <v>16</v>
      </c>
      <c r="AN390" s="170" t="s">
        <v>16</v>
      </c>
      <c r="AO390" s="170" t="s">
        <v>16</v>
      </c>
      <c r="AP390" s="170" t="s">
        <v>16</v>
      </c>
      <c r="AQ390" s="170" t="s">
        <v>16</v>
      </c>
      <c r="AR390" s="170" t="s">
        <v>16</v>
      </c>
      <c r="AS390" s="170" t="s">
        <v>16</v>
      </c>
      <c r="AT390" s="172" t="s">
        <v>16</v>
      </c>
      <c r="AU390" s="170" t="s">
        <v>16</v>
      </c>
      <c r="AV390" s="170" t="s">
        <v>16</v>
      </c>
      <c r="AW390" s="170" t="s">
        <v>16</v>
      </c>
      <c r="AX390" s="170" t="s">
        <v>16</v>
      </c>
      <c r="AY390" s="170" t="s">
        <v>16</v>
      </c>
      <c r="AZ390" s="171" t="s">
        <v>16</v>
      </c>
      <c r="BA390" s="171" t="s">
        <v>16</v>
      </c>
      <c r="BB390" s="170" t="s">
        <v>16</v>
      </c>
      <c r="BC390" s="172" t="s">
        <v>16</v>
      </c>
      <c r="BD390" s="172" t="s">
        <v>16</v>
      </c>
      <c r="BE390" s="171" t="s">
        <v>16</v>
      </c>
      <c r="BF390" s="170" t="s">
        <v>16</v>
      </c>
      <c r="BG390" s="170" t="s">
        <v>16</v>
      </c>
      <c r="BH390" s="170" t="s">
        <v>16</v>
      </c>
      <c r="BI390" s="170" t="s">
        <v>16</v>
      </c>
      <c r="BJ390" s="170"/>
      <c r="BK390" s="170"/>
    </row>
    <row r="391" spans="1:63" x14ac:dyDescent="0.25">
      <c r="A391" s="169">
        <v>303</v>
      </c>
      <c r="C391" s="174" t="s">
        <v>16</v>
      </c>
      <c r="D391" s="174" t="s">
        <v>16</v>
      </c>
      <c r="E391" s="173" t="s">
        <v>16</v>
      </c>
      <c r="F391" s="170" t="s">
        <v>16</v>
      </c>
      <c r="G391" s="170" t="s">
        <v>16</v>
      </c>
      <c r="H391" s="170" t="s">
        <v>16</v>
      </c>
      <c r="I391" s="170" t="s">
        <v>16</v>
      </c>
      <c r="J391" s="170" t="s">
        <v>16</v>
      </c>
      <c r="K391" s="170" t="s">
        <v>16</v>
      </c>
      <c r="L391" s="170" t="s">
        <v>16</v>
      </c>
      <c r="M391" s="170" t="s">
        <v>16</v>
      </c>
      <c r="N391" s="170" t="s">
        <v>16</v>
      </c>
      <c r="O391" s="170" t="s">
        <v>16</v>
      </c>
      <c r="P391" s="170" t="s">
        <v>16</v>
      </c>
      <c r="Q391" s="170" t="s">
        <v>16</v>
      </c>
      <c r="R391" s="170" t="s">
        <v>16</v>
      </c>
      <c r="S391" s="170" t="s">
        <v>16</v>
      </c>
      <c r="T391" s="170" t="s">
        <v>16</v>
      </c>
      <c r="U391" s="170" t="s">
        <v>16</v>
      </c>
      <c r="V391" s="170" t="s">
        <v>16</v>
      </c>
      <c r="W391" s="170" t="s">
        <v>16</v>
      </c>
      <c r="X391" s="170" t="s">
        <v>16</v>
      </c>
      <c r="Y391" s="170" t="s">
        <v>16</v>
      </c>
      <c r="Z391" s="170" t="s">
        <v>16</v>
      </c>
      <c r="AA391" s="170" t="s">
        <v>16</v>
      </c>
      <c r="AB391" s="170" t="s">
        <v>16</v>
      </c>
      <c r="AC391" s="170" t="s">
        <v>16</v>
      </c>
      <c r="AD391" s="170" t="s">
        <v>16</v>
      </c>
      <c r="AE391" s="170" t="s">
        <v>16</v>
      </c>
      <c r="AF391" s="170" t="s">
        <v>16</v>
      </c>
      <c r="AG391" s="170" t="s">
        <v>16</v>
      </c>
      <c r="AH391" s="170" t="s">
        <v>16</v>
      </c>
      <c r="AI391" s="170" t="s">
        <v>16</v>
      </c>
      <c r="AJ391" s="170" t="s">
        <v>16</v>
      </c>
      <c r="AK391" s="170" t="s">
        <v>16</v>
      </c>
      <c r="AL391" s="170" t="s">
        <v>16</v>
      </c>
      <c r="AM391" s="170" t="s">
        <v>16</v>
      </c>
      <c r="AN391" s="170" t="s">
        <v>16</v>
      </c>
      <c r="AO391" s="170" t="s">
        <v>16</v>
      </c>
      <c r="AP391" s="170" t="s">
        <v>16</v>
      </c>
      <c r="AQ391" s="170" t="s">
        <v>16</v>
      </c>
      <c r="AR391" s="170" t="s">
        <v>16</v>
      </c>
      <c r="AS391" s="170" t="s">
        <v>16</v>
      </c>
      <c r="AT391" s="172" t="s">
        <v>16</v>
      </c>
      <c r="AU391" s="170" t="s">
        <v>16</v>
      </c>
      <c r="AV391" s="170" t="s">
        <v>16</v>
      </c>
      <c r="AW391" s="170" t="s">
        <v>16</v>
      </c>
      <c r="AX391" s="170" t="s">
        <v>16</v>
      </c>
      <c r="AY391" s="170" t="s">
        <v>16</v>
      </c>
      <c r="AZ391" s="171" t="s">
        <v>16</v>
      </c>
      <c r="BA391" s="171" t="s">
        <v>16</v>
      </c>
      <c r="BB391" s="170" t="s">
        <v>16</v>
      </c>
      <c r="BC391" s="172" t="s">
        <v>16</v>
      </c>
      <c r="BD391" s="172" t="s">
        <v>16</v>
      </c>
      <c r="BE391" s="171" t="s">
        <v>16</v>
      </c>
      <c r="BF391" s="170" t="s">
        <v>16</v>
      </c>
      <c r="BG391" s="170" t="s">
        <v>16</v>
      </c>
      <c r="BH391" s="170" t="s">
        <v>16</v>
      </c>
      <c r="BI391" s="170" t="s">
        <v>16</v>
      </c>
      <c r="BJ391" s="170"/>
      <c r="BK391" s="170"/>
    </row>
    <row r="392" spans="1:63" x14ac:dyDescent="0.25">
      <c r="A392" s="169">
        <v>303</v>
      </c>
      <c r="C392" s="174" t="s">
        <v>16</v>
      </c>
      <c r="D392" s="174" t="s">
        <v>16</v>
      </c>
      <c r="E392" s="173" t="s">
        <v>16</v>
      </c>
      <c r="F392" s="170" t="s">
        <v>16</v>
      </c>
      <c r="G392" s="170" t="s">
        <v>16</v>
      </c>
      <c r="H392" s="170" t="s">
        <v>16</v>
      </c>
      <c r="I392" s="170" t="s">
        <v>16</v>
      </c>
      <c r="J392" s="170" t="s">
        <v>16</v>
      </c>
      <c r="K392" s="170" t="s">
        <v>16</v>
      </c>
      <c r="L392" s="170" t="s">
        <v>16</v>
      </c>
      <c r="M392" s="170" t="s">
        <v>16</v>
      </c>
      <c r="N392" s="170" t="s">
        <v>16</v>
      </c>
      <c r="O392" s="170" t="s">
        <v>16</v>
      </c>
      <c r="P392" s="170" t="s">
        <v>16</v>
      </c>
      <c r="Q392" s="170" t="s">
        <v>16</v>
      </c>
      <c r="R392" s="170" t="s">
        <v>16</v>
      </c>
      <c r="S392" s="170" t="s">
        <v>16</v>
      </c>
      <c r="T392" s="170" t="s">
        <v>16</v>
      </c>
      <c r="U392" s="170" t="s">
        <v>16</v>
      </c>
      <c r="V392" s="170" t="s">
        <v>16</v>
      </c>
      <c r="W392" s="170" t="s">
        <v>16</v>
      </c>
      <c r="X392" s="170" t="s">
        <v>16</v>
      </c>
      <c r="Y392" s="170" t="s">
        <v>16</v>
      </c>
      <c r="Z392" s="170" t="s">
        <v>16</v>
      </c>
      <c r="AA392" s="170" t="s">
        <v>16</v>
      </c>
      <c r="AB392" s="170" t="s">
        <v>16</v>
      </c>
      <c r="AC392" s="170" t="s">
        <v>16</v>
      </c>
      <c r="AD392" s="170" t="s">
        <v>16</v>
      </c>
      <c r="AE392" s="170" t="s">
        <v>16</v>
      </c>
      <c r="AF392" s="170" t="s">
        <v>16</v>
      </c>
      <c r="AG392" s="170" t="s">
        <v>16</v>
      </c>
      <c r="AH392" s="170" t="s">
        <v>16</v>
      </c>
      <c r="AI392" s="170" t="s">
        <v>16</v>
      </c>
      <c r="AJ392" s="170" t="s">
        <v>16</v>
      </c>
      <c r="AK392" s="170" t="s">
        <v>16</v>
      </c>
      <c r="AL392" s="170" t="s">
        <v>16</v>
      </c>
      <c r="AM392" s="170" t="s">
        <v>16</v>
      </c>
      <c r="AN392" s="170" t="s">
        <v>16</v>
      </c>
      <c r="AO392" s="170" t="s">
        <v>16</v>
      </c>
      <c r="AP392" s="170" t="s">
        <v>16</v>
      </c>
      <c r="AQ392" s="170" t="s">
        <v>16</v>
      </c>
      <c r="AR392" s="170" t="s">
        <v>16</v>
      </c>
      <c r="AS392" s="170" t="s">
        <v>16</v>
      </c>
      <c r="AT392" s="172" t="s">
        <v>16</v>
      </c>
      <c r="AU392" s="170" t="s">
        <v>16</v>
      </c>
      <c r="AV392" s="170" t="s">
        <v>16</v>
      </c>
      <c r="AW392" s="170" t="s">
        <v>16</v>
      </c>
      <c r="AX392" s="170" t="s">
        <v>16</v>
      </c>
      <c r="AY392" s="170" t="s">
        <v>16</v>
      </c>
      <c r="AZ392" s="171" t="s">
        <v>16</v>
      </c>
      <c r="BA392" s="171" t="s">
        <v>16</v>
      </c>
      <c r="BB392" s="170" t="s">
        <v>16</v>
      </c>
      <c r="BC392" s="172" t="s">
        <v>16</v>
      </c>
      <c r="BD392" s="172" t="s">
        <v>16</v>
      </c>
      <c r="BE392" s="171" t="s">
        <v>16</v>
      </c>
      <c r="BF392" s="170" t="s">
        <v>16</v>
      </c>
      <c r="BG392" s="170" t="s">
        <v>16</v>
      </c>
      <c r="BH392" s="170" t="s">
        <v>16</v>
      </c>
      <c r="BI392" s="170" t="s">
        <v>16</v>
      </c>
      <c r="BJ392" s="170"/>
      <c r="BK392" s="170"/>
    </row>
    <row r="393" spans="1:63" x14ac:dyDescent="0.25">
      <c r="A393" s="169">
        <v>303</v>
      </c>
      <c r="C393" s="174" t="s">
        <v>16</v>
      </c>
      <c r="D393" s="174" t="s">
        <v>16</v>
      </c>
      <c r="E393" s="173" t="s">
        <v>16</v>
      </c>
      <c r="F393" s="170" t="s">
        <v>16</v>
      </c>
      <c r="G393" s="170" t="s">
        <v>16</v>
      </c>
      <c r="H393" s="170" t="s">
        <v>16</v>
      </c>
      <c r="I393" s="170" t="s">
        <v>16</v>
      </c>
      <c r="J393" s="170" t="s">
        <v>16</v>
      </c>
      <c r="K393" s="170" t="s">
        <v>16</v>
      </c>
      <c r="L393" s="170" t="s">
        <v>16</v>
      </c>
      <c r="M393" s="170" t="s">
        <v>16</v>
      </c>
      <c r="N393" s="170" t="s">
        <v>16</v>
      </c>
      <c r="O393" s="170" t="s">
        <v>16</v>
      </c>
      <c r="P393" s="170" t="s">
        <v>16</v>
      </c>
      <c r="Q393" s="170" t="s">
        <v>16</v>
      </c>
      <c r="R393" s="170" t="s">
        <v>16</v>
      </c>
      <c r="S393" s="170" t="s">
        <v>16</v>
      </c>
      <c r="T393" s="170" t="s">
        <v>16</v>
      </c>
      <c r="U393" s="170" t="s">
        <v>16</v>
      </c>
      <c r="V393" s="170" t="s">
        <v>16</v>
      </c>
      <c r="W393" s="170" t="s">
        <v>16</v>
      </c>
      <c r="X393" s="170" t="s">
        <v>16</v>
      </c>
      <c r="Y393" s="170" t="s">
        <v>16</v>
      </c>
      <c r="Z393" s="170" t="s">
        <v>16</v>
      </c>
      <c r="AA393" s="170" t="s">
        <v>16</v>
      </c>
      <c r="AB393" s="170" t="s">
        <v>16</v>
      </c>
      <c r="AC393" s="170" t="s">
        <v>16</v>
      </c>
      <c r="AD393" s="170" t="s">
        <v>16</v>
      </c>
      <c r="AE393" s="170" t="s">
        <v>16</v>
      </c>
      <c r="AF393" s="170" t="s">
        <v>16</v>
      </c>
      <c r="AG393" s="170" t="s">
        <v>16</v>
      </c>
      <c r="AH393" s="170" t="s">
        <v>16</v>
      </c>
      <c r="AI393" s="170" t="s">
        <v>16</v>
      </c>
      <c r="AJ393" s="170" t="s">
        <v>16</v>
      </c>
      <c r="AK393" s="170" t="s">
        <v>16</v>
      </c>
      <c r="AL393" s="170" t="s">
        <v>16</v>
      </c>
      <c r="AM393" s="170" t="s">
        <v>16</v>
      </c>
      <c r="AN393" s="170" t="s">
        <v>16</v>
      </c>
      <c r="AO393" s="170" t="s">
        <v>16</v>
      </c>
      <c r="AP393" s="170" t="s">
        <v>16</v>
      </c>
      <c r="AQ393" s="170" t="s">
        <v>16</v>
      </c>
      <c r="AR393" s="170" t="s">
        <v>16</v>
      </c>
      <c r="AS393" s="170" t="s">
        <v>16</v>
      </c>
      <c r="AT393" s="172" t="s">
        <v>16</v>
      </c>
      <c r="AU393" s="170" t="s">
        <v>16</v>
      </c>
      <c r="AV393" s="170" t="s">
        <v>16</v>
      </c>
      <c r="AW393" s="170" t="s">
        <v>16</v>
      </c>
      <c r="AX393" s="170" t="s">
        <v>16</v>
      </c>
      <c r="AY393" s="170" t="s">
        <v>16</v>
      </c>
      <c r="AZ393" s="171" t="s">
        <v>16</v>
      </c>
      <c r="BA393" s="171" t="s">
        <v>16</v>
      </c>
      <c r="BB393" s="170" t="s">
        <v>16</v>
      </c>
      <c r="BC393" s="172" t="s">
        <v>16</v>
      </c>
      <c r="BD393" s="172" t="s">
        <v>16</v>
      </c>
      <c r="BE393" s="171" t="s">
        <v>16</v>
      </c>
      <c r="BF393" s="170" t="s">
        <v>16</v>
      </c>
      <c r="BG393" s="170" t="s">
        <v>16</v>
      </c>
      <c r="BH393" s="170" t="s">
        <v>16</v>
      </c>
      <c r="BI393" s="170" t="s">
        <v>16</v>
      </c>
      <c r="BJ393" s="170"/>
      <c r="BK393" s="170"/>
    </row>
    <row r="394" spans="1:63" x14ac:dyDescent="0.25">
      <c r="A394" s="169">
        <v>303</v>
      </c>
      <c r="C394" s="174" t="s">
        <v>16</v>
      </c>
      <c r="D394" s="174" t="s">
        <v>16</v>
      </c>
      <c r="E394" s="173" t="s">
        <v>16</v>
      </c>
      <c r="F394" s="170" t="s">
        <v>16</v>
      </c>
      <c r="G394" s="170" t="s">
        <v>16</v>
      </c>
      <c r="H394" s="170" t="s">
        <v>16</v>
      </c>
      <c r="I394" s="170" t="s">
        <v>16</v>
      </c>
      <c r="J394" s="170" t="s">
        <v>16</v>
      </c>
      <c r="K394" s="170" t="s">
        <v>16</v>
      </c>
      <c r="L394" s="170" t="s">
        <v>16</v>
      </c>
      <c r="M394" s="170" t="s">
        <v>16</v>
      </c>
      <c r="N394" s="170" t="s">
        <v>16</v>
      </c>
      <c r="O394" s="170" t="s">
        <v>16</v>
      </c>
      <c r="P394" s="170" t="s">
        <v>16</v>
      </c>
      <c r="Q394" s="170" t="s">
        <v>16</v>
      </c>
      <c r="R394" s="170" t="s">
        <v>16</v>
      </c>
      <c r="S394" s="170" t="s">
        <v>16</v>
      </c>
      <c r="T394" s="170" t="s">
        <v>16</v>
      </c>
      <c r="U394" s="170" t="s">
        <v>16</v>
      </c>
      <c r="V394" s="170" t="s">
        <v>16</v>
      </c>
      <c r="W394" s="170" t="s">
        <v>16</v>
      </c>
      <c r="X394" s="170" t="s">
        <v>16</v>
      </c>
      <c r="Y394" s="170" t="s">
        <v>16</v>
      </c>
      <c r="Z394" s="170" t="s">
        <v>16</v>
      </c>
      <c r="AA394" s="170" t="s">
        <v>16</v>
      </c>
      <c r="AB394" s="170" t="s">
        <v>16</v>
      </c>
      <c r="AC394" s="170" t="s">
        <v>16</v>
      </c>
      <c r="AD394" s="170" t="s">
        <v>16</v>
      </c>
      <c r="AE394" s="170" t="s">
        <v>16</v>
      </c>
      <c r="AF394" s="170" t="s">
        <v>16</v>
      </c>
      <c r="AG394" s="170" t="s">
        <v>16</v>
      </c>
      <c r="AH394" s="170" t="s">
        <v>16</v>
      </c>
      <c r="AI394" s="170" t="s">
        <v>16</v>
      </c>
      <c r="AJ394" s="170" t="s">
        <v>16</v>
      </c>
      <c r="AK394" s="170" t="s">
        <v>16</v>
      </c>
      <c r="AL394" s="170" t="s">
        <v>16</v>
      </c>
      <c r="AM394" s="170" t="s">
        <v>16</v>
      </c>
      <c r="AN394" s="170" t="s">
        <v>16</v>
      </c>
      <c r="AO394" s="170" t="s">
        <v>16</v>
      </c>
      <c r="AP394" s="170" t="s">
        <v>16</v>
      </c>
      <c r="AQ394" s="170" t="s">
        <v>16</v>
      </c>
      <c r="AR394" s="170" t="s">
        <v>16</v>
      </c>
      <c r="AS394" s="170" t="s">
        <v>16</v>
      </c>
      <c r="AT394" s="172" t="s">
        <v>16</v>
      </c>
      <c r="AU394" s="170" t="s">
        <v>16</v>
      </c>
      <c r="AV394" s="170" t="s">
        <v>16</v>
      </c>
      <c r="AW394" s="170" t="s">
        <v>16</v>
      </c>
      <c r="AX394" s="170" t="s">
        <v>16</v>
      </c>
      <c r="AY394" s="170" t="s">
        <v>16</v>
      </c>
      <c r="AZ394" s="171" t="s">
        <v>16</v>
      </c>
      <c r="BA394" s="171" t="s">
        <v>16</v>
      </c>
      <c r="BB394" s="170" t="s">
        <v>16</v>
      </c>
      <c r="BC394" s="172" t="s">
        <v>16</v>
      </c>
      <c r="BD394" s="172" t="s">
        <v>16</v>
      </c>
      <c r="BE394" s="171" t="s">
        <v>16</v>
      </c>
      <c r="BF394" s="170" t="s">
        <v>16</v>
      </c>
      <c r="BG394" s="170" t="s">
        <v>16</v>
      </c>
      <c r="BH394" s="170" t="s">
        <v>16</v>
      </c>
      <c r="BI394" s="170" t="s">
        <v>16</v>
      </c>
      <c r="BJ394" s="170"/>
      <c r="BK394" s="170"/>
    </row>
    <row r="395" spans="1:63" x14ac:dyDescent="0.25">
      <c r="A395" s="169">
        <v>303</v>
      </c>
      <c r="C395" s="174" t="s">
        <v>16</v>
      </c>
      <c r="D395" s="174" t="s">
        <v>16</v>
      </c>
      <c r="E395" s="173" t="s">
        <v>16</v>
      </c>
      <c r="F395" s="170" t="s">
        <v>16</v>
      </c>
      <c r="G395" s="170" t="s">
        <v>16</v>
      </c>
      <c r="H395" s="170" t="s">
        <v>16</v>
      </c>
      <c r="I395" s="170" t="s">
        <v>16</v>
      </c>
      <c r="J395" s="170" t="s">
        <v>16</v>
      </c>
      <c r="K395" s="170" t="s">
        <v>16</v>
      </c>
      <c r="L395" s="170" t="s">
        <v>16</v>
      </c>
      <c r="M395" s="170" t="s">
        <v>16</v>
      </c>
      <c r="N395" s="170" t="s">
        <v>16</v>
      </c>
      <c r="O395" s="170" t="s">
        <v>16</v>
      </c>
      <c r="P395" s="170" t="s">
        <v>16</v>
      </c>
      <c r="Q395" s="170" t="s">
        <v>16</v>
      </c>
      <c r="R395" s="170" t="s">
        <v>16</v>
      </c>
      <c r="S395" s="170" t="s">
        <v>16</v>
      </c>
      <c r="T395" s="170" t="s">
        <v>16</v>
      </c>
      <c r="U395" s="170" t="s">
        <v>16</v>
      </c>
      <c r="V395" s="170" t="s">
        <v>16</v>
      </c>
      <c r="W395" s="170" t="s">
        <v>16</v>
      </c>
      <c r="X395" s="170" t="s">
        <v>16</v>
      </c>
      <c r="Y395" s="170" t="s">
        <v>16</v>
      </c>
      <c r="Z395" s="170" t="s">
        <v>16</v>
      </c>
      <c r="AA395" s="170" t="s">
        <v>16</v>
      </c>
      <c r="AB395" s="170" t="s">
        <v>16</v>
      </c>
      <c r="AC395" s="170" t="s">
        <v>16</v>
      </c>
      <c r="AD395" s="170" t="s">
        <v>16</v>
      </c>
      <c r="AE395" s="170" t="s">
        <v>16</v>
      </c>
      <c r="AF395" s="170" t="s">
        <v>16</v>
      </c>
      <c r="AG395" s="170" t="s">
        <v>16</v>
      </c>
      <c r="AH395" s="170" t="s">
        <v>16</v>
      </c>
      <c r="AI395" s="170" t="s">
        <v>16</v>
      </c>
      <c r="AJ395" s="170" t="s">
        <v>16</v>
      </c>
      <c r="AK395" s="170" t="s">
        <v>16</v>
      </c>
      <c r="AL395" s="170" t="s">
        <v>16</v>
      </c>
      <c r="AM395" s="170" t="s">
        <v>16</v>
      </c>
      <c r="AN395" s="170" t="s">
        <v>16</v>
      </c>
      <c r="AO395" s="170" t="s">
        <v>16</v>
      </c>
      <c r="AP395" s="170" t="s">
        <v>16</v>
      </c>
      <c r="AQ395" s="170" t="s">
        <v>16</v>
      </c>
      <c r="AR395" s="170" t="s">
        <v>16</v>
      </c>
      <c r="AS395" s="170" t="s">
        <v>16</v>
      </c>
      <c r="AT395" s="172" t="s">
        <v>16</v>
      </c>
      <c r="AU395" s="170" t="s">
        <v>16</v>
      </c>
      <c r="AV395" s="170" t="s">
        <v>16</v>
      </c>
      <c r="AW395" s="170" t="s">
        <v>16</v>
      </c>
      <c r="AX395" s="170" t="s">
        <v>16</v>
      </c>
      <c r="AY395" s="170" t="s">
        <v>16</v>
      </c>
      <c r="AZ395" s="171" t="s">
        <v>16</v>
      </c>
      <c r="BA395" s="171" t="s">
        <v>16</v>
      </c>
      <c r="BB395" s="170" t="s">
        <v>16</v>
      </c>
      <c r="BC395" s="172" t="s">
        <v>16</v>
      </c>
      <c r="BD395" s="172" t="s">
        <v>16</v>
      </c>
      <c r="BE395" s="171" t="s">
        <v>16</v>
      </c>
      <c r="BF395" s="170" t="s">
        <v>16</v>
      </c>
      <c r="BG395" s="170" t="s">
        <v>16</v>
      </c>
      <c r="BH395" s="170" t="s">
        <v>16</v>
      </c>
      <c r="BI395" s="170" t="s">
        <v>16</v>
      </c>
      <c r="BJ395" s="170"/>
      <c r="BK395" s="170"/>
    </row>
    <row r="396" spans="1:63" x14ac:dyDescent="0.25">
      <c r="A396" s="169">
        <v>303</v>
      </c>
      <c r="C396" s="174" t="s">
        <v>16</v>
      </c>
      <c r="D396" s="174" t="s">
        <v>16</v>
      </c>
      <c r="E396" s="173" t="s">
        <v>16</v>
      </c>
      <c r="F396" s="170" t="s">
        <v>16</v>
      </c>
      <c r="G396" s="170" t="s">
        <v>16</v>
      </c>
      <c r="H396" s="170" t="s">
        <v>16</v>
      </c>
      <c r="I396" s="170" t="s">
        <v>16</v>
      </c>
      <c r="J396" s="170" t="s">
        <v>16</v>
      </c>
      <c r="K396" s="170" t="s">
        <v>16</v>
      </c>
      <c r="L396" s="170" t="s">
        <v>16</v>
      </c>
      <c r="M396" s="170" t="s">
        <v>16</v>
      </c>
      <c r="N396" s="170" t="s">
        <v>16</v>
      </c>
      <c r="O396" s="170" t="s">
        <v>16</v>
      </c>
      <c r="P396" s="170" t="s">
        <v>16</v>
      </c>
      <c r="Q396" s="170" t="s">
        <v>16</v>
      </c>
      <c r="R396" s="170" t="s">
        <v>16</v>
      </c>
      <c r="S396" s="170" t="s">
        <v>16</v>
      </c>
      <c r="T396" s="170" t="s">
        <v>16</v>
      </c>
      <c r="U396" s="170" t="s">
        <v>16</v>
      </c>
      <c r="V396" s="170" t="s">
        <v>16</v>
      </c>
      <c r="W396" s="170" t="s">
        <v>16</v>
      </c>
      <c r="X396" s="170" t="s">
        <v>16</v>
      </c>
      <c r="Y396" s="170" t="s">
        <v>16</v>
      </c>
      <c r="Z396" s="170" t="s">
        <v>16</v>
      </c>
      <c r="AA396" s="170" t="s">
        <v>16</v>
      </c>
      <c r="AB396" s="170" t="s">
        <v>16</v>
      </c>
      <c r="AC396" s="170" t="s">
        <v>16</v>
      </c>
      <c r="AD396" s="170" t="s">
        <v>16</v>
      </c>
      <c r="AE396" s="170" t="s">
        <v>16</v>
      </c>
      <c r="AF396" s="170" t="s">
        <v>16</v>
      </c>
      <c r="AG396" s="170" t="s">
        <v>16</v>
      </c>
      <c r="AH396" s="170" t="s">
        <v>16</v>
      </c>
      <c r="AI396" s="170" t="s">
        <v>16</v>
      </c>
      <c r="AJ396" s="170" t="s">
        <v>16</v>
      </c>
      <c r="AK396" s="170" t="s">
        <v>16</v>
      </c>
      <c r="AL396" s="170" t="s">
        <v>16</v>
      </c>
      <c r="AM396" s="170" t="s">
        <v>16</v>
      </c>
      <c r="AN396" s="170" t="s">
        <v>16</v>
      </c>
      <c r="AO396" s="170" t="s">
        <v>16</v>
      </c>
      <c r="AP396" s="170" t="s">
        <v>16</v>
      </c>
      <c r="AQ396" s="170" t="s">
        <v>16</v>
      </c>
      <c r="AR396" s="170" t="s">
        <v>16</v>
      </c>
      <c r="AS396" s="170" t="s">
        <v>16</v>
      </c>
      <c r="AT396" s="172" t="s">
        <v>16</v>
      </c>
      <c r="AU396" s="170" t="s">
        <v>16</v>
      </c>
      <c r="AV396" s="170" t="s">
        <v>16</v>
      </c>
      <c r="AW396" s="170" t="s">
        <v>16</v>
      </c>
      <c r="AX396" s="170" t="s">
        <v>16</v>
      </c>
      <c r="AY396" s="170" t="s">
        <v>16</v>
      </c>
      <c r="AZ396" s="171" t="s">
        <v>16</v>
      </c>
      <c r="BA396" s="171" t="s">
        <v>16</v>
      </c>
      <c r="BB396" s="170" t="s">
        <v>16</v>
      </c>
      <c r="BC396" s="172" t="s">
        <v>16</v>
      </c>
      <c r="BD396" s="172" t="s">
        <v>16</v>
      </c>
      <c r="BE396" s="171" t="s">
        <v>16</v>
      </c>
      <c r="BF396" s="170" t="s">
        <v>16</v>
      </c>
      <c r="BG396" s="170" t="s">
        <v>16</v>
      </c>
      <c r="BH396" s="170" t="s">
        <v>16</v>
      </c>
      <c r="BI396" s="170" t="s">
        <v>16</v>
      </c>
      <c r="BJ396" s="170"/>
      <c r="BK396" s="170"/>
    </row>
    <row r="397" spans="1:63" x14ac:dyDescent="0.25">
      <c r="A397" s="169">
        <v>303</v>
      </c>
      <c r="C397" s="174" t="s">
        <v>16</v>
      </c>
      <c r="D397" s="174" t="s">
        <v>16</v>
      </c>
      <c r="E397" s="173" t="s">
        <v>16</v>
      </c>
      <c r="F397" s="170" t="s">
        <v>16</v>
      </c>
      <c r="G397" s="170" t="s">
        <v>16</v>
      </c>
      <c r="H397" s="170" t="s">
        <v>16</v>
      </c>
      <c r="I397" s="170" t="s">
        <v>16</v>
      </c>
      <c r="J397" s="170" t="s">
        <v>16</v>
      </c>
      <c r="K397" s="170" t="s">
        <v>16</v>
      </c>
      <c r="L397" s="170" t="s">
        <v>16</v>
      </c>
      <c r="M397" s="170" t="s">
        <v>16</v>
      </c>
      <c r="N397" s="170" t="s">
        <v>16</v>
      </c>
      <c r="O397" s="170" t="s">
        <v>16</v>
      </c>
      <c r="P397" s="170" t="s">
        <v>16</v>
      </c>
      <c r="Q397" s="170" t="s">
        <v>16</v>
      </c>
      <c r="R397" s="170" t="s">
        <v>16</v>
      </c>
      <c r="S397" s="170" t="s">
        <v>16</v>
      </c>
      <c r="T397" s="170" t="s">
        <v>16</v>
      </c>
      <c r="U397" s="170" t="s">
        <v>16</v>
      </c>
      <c r="V397" s="170" t="s">
        <v>16</v>
      </c>
      <c r="W397" s="170" t="s">
        <v>16</v>
      </c>
      <c r="X397" s="170" t="s">
        <v>16</v>
      </c>
      <c r="Y397" s="170" t="s">
        <v>16</v>
      </c>
      <c r="Z397" s="170" t="s">
        <v>16</v>
      </c>
      <c r="AA397" s="170" t="s">
        <v>16</v>
      </c>
      <c r="AB397" s="170" t="s">
        <v>16</v>
      </c>
      <c r="AC397" s="170" t="s">
        <v>16</v>
      </c>
      <c r="AD397" s="170" t="s">
        <v>16</v>
      </c>
      <c r="AE397" s="170" t="s">
        <v>16</v>
      </c>
      <c r="AF397" s="170" t="s">
        <v>16</v>
      </c>
      <c r="AG397" s="170" t="s">
        <v>16</v>
      </c>
      <c r="AH397" s="170" t="s">
        <v>16</v>
      </c>
      <c r="AI397" s="170" t="s">
        <v>16</v>
      </c>
      <c r="AJ397" s="170" t="s">
        <v>16</v>
      </c>
      <c r="AK397" s="170" t="s">
        <v>16</v>
      </c>
      <c r="AL397" s="170" t="s">
        <v>16</v>
      </c>
      <c r="AM397" s="170" t="s">
        <v>16</v>
      </c>
      <c r="AN397" s="170" t="s">
        <v>16</v>
      </c>
      <c r="AO397" s="170" t="s">
        <v>16</v>
      </c>
      <c r="AP397" s="170" t="s">
        <v>16</v>
      </c>
      <c r="AQ397" s="170" t="s">
        <v>16</v>
      </c>
      <c r="AR397" s="170" t="s">
        <v>16</v>
      </c>
      <c r="AS397" s="170" t="s">
        <v>16</v>
      </c>
      <c r="AT397" s="172" t="s">
        <v>16</v>
      </c>
      <c r="AU397" s="170" t="s">
        <v>16</v>
      </c>
      <c r="AV397" s="170" t="s">
        <v>16</v>
      </c>
      <c r="AW397" s="170" t="s">
        <v>16</v>
      </c>
      <c r="AX397" s="170" t="s">
        <v>16</v>
      </c>
      <c r="AY397" s="170" t="s">
        <v>16</v>
      </c>
      <c r="AZ397" s="171" t="s">
        <v>16</v>
      </c>
      <c r="BA397" s="171" t="s">
        <v>16</v>
      </c>
      <c r="BB397" s="170" t="s">
        <v>16</v>
      </c>
      <c r="BC397" s="172" t="s">
        <v>16</v>
      </c>
      <c r="BD397" s="172" t="s">
        <v>16</v>
      </c>
      <c r="BE397" s="171" t="s">
        <v>16</v>
      </c>
      <c r="BF397" s="170" t="s">
        <v>16</v>
      </c>
      <c r="BG397" s="170" t="s">
        <v>16</v>
      </c>
      <c r="BH397" s="170" t="s">
        <v>16</v>
      </c>
      <c r="BI397" s="170" t="s">
        <v>16</v>
      </c>
      <c r="BJ397" s="170"/>
      <c r="BK397" s="170"/>
    </row>
    <row r="398" spans="1:63" x14ac:dyDescent="0.25">
      <c r="A398" s="169">
        <v>303</v>
      </c>
      <c r="C398" s="174" t="s">
        <v>16</v>
      </c>
      <c r="D398" s="174" t="s">
        <v>16</v>
      </c>
      <c r="E398" s="173" t="s">
        <v>16</v>
      </c>
      <c r="F398" s="170" t="s">
        <v>16</v>
      </c>
      <c r="G398" s="170" t="s">
        <v>16</v>
      </c>
      <c r="H398" s="170" t="s">
        <v>16</v>
      </c>
      <c r="I398" s="170" t="s">
        <v>16</v>
      </c>
      <c r="J398" s="170" t="s">
        <v>16</v>
      </c>
      <c r="K398" s="170" t="s">
        <v>16</v>
      </c>
      <c r="L398" s="170" t="s">
        <v>16</v>
      </c>
      <c r="M398" s="170" t="s">
        <v>16</v>
      </c>
      <c r="N398" s="170" t="s">
        <v>16</v>
      </c>
      <c r="O398" s="170" t="s">
        <v>16</v>
      </c>
      <c r="P398" s="170" t="s">
        <v>16</v>
      </c>
      <c r="Q398" s="170" t="s">
        <v>16</v>
      </c>
      <c r="R398" s="170" t="s">
        <v>16</v>
      </c>
      <c r="S398" s="170" t="s">
        <v>16</v>
      </c>
      <c r="T398" s="170" t="s">
        <v>16</v>
      </c>
      <c r="U398" s="170" t="s">
        <v>16</v>
      </c>
      <c r="V398" s="170" t="s">
        <v>16</v>
      </c>
      <c r="W398" s="170" t="s">
        <v>16</v>
      </c>
      <c r="X398" s="170" t="s">
        <v>16</v>
      </c>
      <c r="Y398" s="170" t="s">
        <v>16</v>
      </c>
      <c r="Z398" s="170" t="s">
        <v>16</v>
      </c>
      <c r="AA398" s="170" t="s">
        <v>16</v>
      </c>
      <c r="AB398" s="170" t="s">
        <v>16</v>
      </c>
      <c r="AC398" s="170" t="s">
        <v>16</v>
      </c>
      <c r="AD398" s="170" t="s">
        <v>16</v>
      </c>
      <c r="AE398" s="170" t="s">
        <v>16</v>
      </c>
      <c r="AF398" s="170" t="s">
        <v>16</v>
      </c>
      <c r="AG398" s="170" t="s">
        <v>16</v>
      </c>
      <c r="AH398" s="170" t="s">
        <v>16</v>
      </c>
      <c r="AI398" s="170" t="s">
        <v>16</v>
      </c>
      <c r="AJ398" s="170" t="s">
        <v>16</v>
      </c>
      <c r="AK398" s="170" t="s">
        <v>16</v>
      </c>
      <c r="AL398" s="170" t="s">
        <v>16</v>
      </c>
      <c r="AM398" s="170" t="s">
        <v>16</v>
      </c>
      <c r="AN398" s="170" t="s">
        <v>16</v>
      </c>
      <c r="AO398" s="170" t="s">
        <v>16</v>
      </c>
      <c r="AP398" s="170" t="s">
        <v>16</v>
      </c>
      <c r="AQ398" s="170" t="s">
        <v>16</v>
      </c>
      <c r="AR398" s="170" t="s">
        <v>16</v>
      </c>
      <c r="AS398" s="170" t="s">
        <v>16</v>
      </c>
      <c r="AT398" s="172" t="s">
        <v>16</v>
      </c>
      <c r="AU398" s="170" t="s">
        <v>16</v>
      </c>
      <c r="AV398" s="170" t="s">
        <v>16</v>
      </c>
      <c r="AW398" s="170" t="s">
        <v>16</v>
      </c>
      <c r="AX398" s="170" t="s">
        <v>16</v>
      </c>
      <c r="AY398" s="170" t="s">
        <v>16</v>
      </c>
      <c r="AZ398" s="171" t="s">
        <v>16</v>
      </c>
      <c r="BA398" s="171" t="s">
        <v>16</v>
      </c>
      <c r="BB398" s="170" t="s">
        <v>16</v>
      </c>
      <c r="BC398" s="172" t="s">
        <v>16</v>
      </c>
      <c r="BD398" s="172" t="s">
        <v>16</v>
      </c>
      <c r="BE398" s="171" t="s">
        <v>16</v>
      </c>
      <c r="BF398" s="170" t="s">
        <v>16</v>
      </c>
      <c r="BG398" s="170" t="s">
        <v>16</v>
      </c>
      <c r="BH398" s="170" t="s">
        <v>16</v>
      </c>
      <c r="BI398" s="170" t="s">
        <v>16</v>
      </c>
      <c r="BJ398" s="170"/>
      <c r="BK398" s="170"/>
    </row>
    <row r="399" spans="1:63" x14ac:dyDescent="0.25">
      <c r="A399" s="169">
        <v>303</v>
      </c>
      <c r="C399" s="174" t="s">
        <v>16</v>
      </c>
      <c r="D399" s="174" t="s">
        <v>16</v>
      </c>
      <c r="E399" s="173" t="s">
        <v>16</v>
      </c>
      <c r="F399" s="170" t="s">
        <v>16</v>
      </c>
      <c r="G399" s="170" t="s">
        <v>16</v>
      </c>
      <c r="H399" s="170" t="s">
        <v>16</v>
      </c>
      <c r="I399" s="170" t="s">
        <v>16</v>
      </c>
      <c r="J399" s="170" t="s">
        <v>16</v>
      </c>
      <c r="K399" s="170" t="s">
        <v>16</v>
      </c>
      <c r="L399" s="170" t="s">
        <v>16</v>
      </c>
      <c r="M399" s="170" t="s">
        <v>16</v>
      </c>
      <c r="N399" s="170" t="s">
        <v>16</v>
      </c>
      <c r="O399" s="170" t="s">
        <v>16</v>
      </c>
      <c r="P399" s="170" t="s">
        <v>16</v>
      </c>
      <c r="Q399" s="170" t="s">
        <v>16</v>
      </c>
      <c r="R399" s="170" t="s">
        <v>16</v>
      </c>
      <c r="S399" s="170" t="s">
        <v>16</v>
      </c>
      <c r="T399" s="170" t="s">
        <v>16</v>
      </c>
      <c r="U399" s="170" t="s">
        <v>16</v>
      </c>
      <c r="V399" s="170" t="s">
        <v>16</v>
      </c>
      <c r="W399" s="170" t="s">
        <v>16</v>
      </c>
      <c r="X399" s="170" t="s">
        <v>16</v>
      </c>
      <c r="Y399" s="170" t="s">
        <v>16</v>
      </c>
      <c r="Z399" s="170" t="s">
        <v>16</v>
      </c>
      <c r="AA399" s="170" t="s">
        <v>16</v>
      </c>
      <c r="AB399" s="170" t="s">
        <v>16</v>
      </c>
      <c r="AC399" s="170" t="s">
        <v>16</v>
      </c>
      <c r="AD399" s="170" t="s">
        <v>16</v>
      </c>
      <c r="AE399" s="170" t="s">
        <v>16</v>
      </c>
      <c r="AF399" s="170" t="s">
        <v>16</v>
      </c>
      <c r="AG399" s="170" t="s">
        <v>16</v>
      </c>
      <c r="AH399" s="170" t="s">
        <v>16</v>
      </c>
      <c r="AI399" s="170" t="s">
        <v>16</v>
      </c>
      <c r="AJ399" s="170" t="s">
        <v>16</v>
      </c>
      <c r="AK399" s="170" t="s">
        <v>16</v>
      </c>
      <c r="AL399" s="170" t="s">
        <v>16</v>
      </c>
      <c r="AM399" s="170" t="s">
        <v>16</v>
      </c>
      <c r="AN399" s="170" t="s">
        <v>16</v>
      </c>
      <c r="AO399" s="170" t="s">
        <v>16</v>
      </c>
      <c r="AP399" s="170" t="s">
        <v>16</v>
      </c>
      <c r="AQ399" s="170" t="s">
        <v>16</v>
      </c>
      <c r="AR399" s="170" t="s">
        <v>16</v>
      </c>
      <c r="AS399" s="170" t="s">
        <v>16</v>
      </c>
      <c r="AT399" s="172" t="s">
        <v>16</v>
      </c>
      <c r="AU399" s="170" t="s">
        <v>16</v>
      </c>
      <c r="AV399" s="170" t="s">
        <v>16</v>
      </c>
      <c r="AW399" s="170" t="s">
        <v>16</v>
      </c>
      <c r="AX399" s="170" t="s">
        <v>16</v>
      </c>
      <c r="AY399" s="170" t="s">
        <v>16</v>
      </c>
      <c r="AZ399" s="171" t="s">
        <v>16</v>
      </c>
      <c r="BA399" s="171" t="s">
        <v>16</v>
      </c>
      <c r="BB399" s="170" t="s">
        <v>16</v>
      </c>
      <c r="BC399" s="172" t="s">
        <v>16</v>
      </c>
      <c r="BD399" s="172" t="s">
        <v>16</v>
      </c>
      <c r="BE399" s="171" t="s">
        <v>16</v>
      </c>
      <c r="BF399" s="170" t="s">
        <v>16</v>
      </c>
      <c r="BG399" s="170" t="s">
        <v>16</v>
      </c>
      <c r="BH399" s="170" t="s">
        <v>16</v>
      </c>
      <c r="BI399" s="170" t="s">
        <v>16</v>
      </c>
      <c r="BJ399" s="170"/>
      <c r="BK399" s="170"/>
    </row>
    <row r="400" spans="1:63" x14ac:dyDescent="0.25">
      <c r="A400" s="169">
        <v>303</v>
      </c>
      <c r="C400" s="174" t="s">
        <v>16</v>
      </c>
      <c r="D400" s="174" t="s">
        <v>16</v>
      </c>
      <c r="E400" s="173" t="s">
        <v>16</v>
      </c>
      <c r="F400" s="170" t="s">
        <v>16</v>
      </c>
      <c r="G400" s="170" t="s">
        <v>16</v>
      </c>
      <c r="H400" s="170" t="s">
        <v>16</v>
      </c>
      <c r="I400" s="170" t="s">
        <v>16</v>
      </c>
      <c r="J400" s="170" t="s">
        <v>16</v>
      </c>
      <c r="K400" s="170" t="s">
        <v>16</v>
      </c>
      <c r="L400" s="170" t="s">
        <v>16</v>
      </c>
      <c r="M400" s="170" t="s">
        <v>16</v>
      </c>
      <c r="N400" s="170" t="s">
        <v>16</v>
      </c>
      <c r="O400" s="170" t="s">
        <v>16</v>
      </c>
      <c r="P400" s="170" t="s">
        <v>16</v>
      </c>
      <c r="Q400" s="170" t="s">
        <v>16</v>
      </c>
      <c r="R400" s="170" t="s">
        <v>16</v>
      </c>
      <c r="S400" s="170" t="s">
        <v>16</v>
      </c>
      <c r="T400" s="170" t="s">
        <v>16</v>
      </c>
      <c r="U400" s="170" t="s">
        <v>16</v>
      </c>
      <c r="V400" s="170" t="s">
        <v>16</v>
      </c>
      <c r="W400" s="170" t="s">
        <v>16</v>
      </c>
      <c r="X400" s="170" t="s">
        <v>16</v>
      </c>
      <c r="Y400" s="170" t="s">
        <v>16</v>
      </c>
      <c r="Z400" s="170" t="s">
        <v>16</v>
      </c>
      <c r="AA400" s="170" t="s">
        <v>16</v>
      </c>
      <c r="AB400" s="170" t="s">
        <v>16</v>
      </c>
      <c r="AC400" s="170" t="s">
        <v>16</v>
      </c>
      <c r="AD400" s="170" t="s">
        <v>16</v>
      </c>
      <c r="AE400" s="170" t="s">
        <v>16</v>
      </c>
      <c r="AF400" s="170" t="s">
        <v>16</v>
      </c>
      <c r="AG400" s="170" t="s">
        <v>16</v>
      </c>
      <c r="AH400" s="170" t="s">
        <v>16</v>
      </c>
      <c r="AI400" s="170" t="s">
        <v>16</v>
      </c>
      <c r="AJ400" s="170" t="s">
        <v>16</v>
      </c>
      <c r="AK400" s="170" t="s">
        <v>16</v>
      </c>
      <c r="AL400" s="170" t="s">
        <v>16</v>
      </c>
      <c r="AM400" s="170" t="s">
        <v>16</v>
      </c>
      <c r="AN400" s="170" t="s">
        <v>16</v>
      </c>
      <c r="AO400" s="170" t="s">
        <v>16</v>
      </c>
      <c r="AP400" s="170" t="s">
        <v>16</v>
      </c>
      <c r="AQ400" s="170" t="s">
        <v>16</v>
      </c>
      <c r="AR400" s="170" t="s">
        <v>16</v>
      </c>
      <c r="AS400" s="170" t="s">
        <v>16</v>
      </c>
      <c r="AT400" s="172" t="s">
        <v>16</v>
      </c>
      <c r="AU400" s="170" t="s">
        <v>16</v>
      </c>
      <c r="AV400" s="170" t="s">
        <v>16</v>
      </c>
      <c r="AW400" s="170" t="s">
        <v>16</v>
      </c>
      <c r="AX400" s="170" t="s">
        <v>16</v>
      </c>
      <c r="AY400" s="170" t="s">
        <v>16</v>
      </c>
      <c r="AZ400" s="171" t="s">
        <v>16</v>
      </c>
      <c r="BA400" s="171" t="s">
        <v>16</v>
      </c>
      <c r="BB400" s="170" t="s">
        <v>16</v>
      </c>
      <c r="BC400" s="172" t="s">
        <v>16</v>
      </c>
      <c r="BD400" s="172" t="s">
        <v>16</v>
      </c>
      <c r="BE400" s="171" t="s">
        <v>16</v>
      </c>
      <c r="BF400" s="170" t="s">
        <v>16</v>
      </c>
      <c r="BG400" s="170" t="s">
        <v>16</v>
      </c>
      <c r="BH400" s="170" t="s">
        <v>16</v>
      </c>
      <c r="BI400" s="170" t="s">
        <v>16</v>
      </c>
      <c r="BJ400" s="170"/>
      <c r="BK400" s="170"/>
    </row>
    <row r="401" spans="1:63" x14ac:dyDescent="0.25">
      <c r="A401" s="169">
        <v>303</v>
      </c>
      <c r="C401" s="174" t="s">
        <v>16</v>
      </c>
      <c r="D401" s="174" t="s">
        <v>16</v>
      </c>
      <c r="E401" s="173" t="s">
        <v>16</v>
      </c>
      <c r="F401" s="170" t="s">
        <v>16</v>
      </c>
      <c r="G401" s="170" t="s">
        <v>16</v>
      </c>
      <c r="H401" s="170" t="s">
        <v>16</v>
      </c>
      <c r="I401" s="170" t="s">
        <v>16</v>
      </c>
      <c r="J401" s="170" t="s">
        <v>16</v>
      </c>
      <c r="K401" s="170" t="s">
        <v>16</v>
      </c>
      <c r="L401" s="170" t="s">
        <v>16</v>
      </c>
      <c r="M401" s="170" t="s">
        <v>16</v>
      </c>
      <c r="N401" s="170" t="s">
        <v>16</v>
      </c>
      <c r="O401" s="170" t="s">
        <v>16</v>
      </c>
      <c r="P401" s="170" t="s">
        <v>16</v>
      </c>
      <c r="Q401" s="170" t="s">
        <v>16</v>
      </c>
      <c r="R401" s="170" t="s">
        <v>16</v>
      </c>
      <c r="S401" s="170" t="s">
        <v>16</v>
      </c>
      <c r="T401" s="170" t="s">
        <v>16</v>
      </c>
      <c r="U401" s="170" t="s">
        <v>16</v>
      </c>
      <c r="V401" s="170" t="s">
        <v>16</v>
      </c>
      <c r="W401" s="170" t="s">
        <v>16</v>
      </c>
      <c r="X401" s="170" t="s">
        <v>16</v>
      </c>
      <c r="Y401" s="170" t="s">
        <v>16</v>
      </c>
      <c r="Z401" s="170" t="s">
        <v>16</v>
      </c>
      <c r="AA401" s="170" t="s">
        <v>16</v>
      </c>
      <c r="AB401" s="170" t="s">
        <v>16</v>
      </c>
      <c r="AC401" s="170" t="s">
        <v>16</v>
      </c>
      <c r="AD401" s="170" t="s">
        <v>16</v>
      </c>
      <c r="AE401" s="170" t="s">
        <v>16</v>
      </c>
      <c r="AF401" s="170" t="s">
        <v>16</v>
      </c>
      <c r="AG401" s="170" t="s">
        <v>16</v>
      </c>
      <c r="AH401" s="170" t="s">
        <v>16</v>
      </c>
      <c r="AI401" s="170" t="s">
        <v>16</v>
      </c>
      <c r="AJ401" s="170" t="s">
        <v>16</v>
      </c>
      <c r="AK401" s="170" t="s">
        <v>16</v>
      </c>
      <c r="AL401" s="170" t="s">
        <v>16</v>
      </c>
      <c r="AM401" s="170" t="s">
        <v>16</v>
      </c>
      <c r="AN401" s="170" t="s">
        <v>16</v>
      </c>
      <c r="AO401" s="170" t="s">
        <v>16</v>
      </c>
      <c r="AP401" s="170" t="s">
        <v>16</v>
      </c>
      <c r="AQ401" s="170" t="s">
        <v>16</v>
      </c>
      <c r="AR401" s="170" t="s">
        <v>16</v>
      </c>
      <c r="AS401" s="170" t="s">
        <v>16</v>
      </c>
      <c r="AT401" s="172" t="s">
        <v>16</v>
      </c>
      <c r="AU401" s="170" t="s">
        <v>16</v>
      </c>
      <c r="AV401" s="170" t="s">
        <v>16</v>
      </c>
      <c r="AW401" s="170" t="s">
        <v>16</v>
      </c>
      <c r="AX401" s="170" t="s">
        <v>16</v>
      </c>
      <c r="AY401" s="170" t="s">
        <v>16</v>
      </c>
      <c r="AZ401" s="171" t="s">
        <v>16</v>
      </c>
      <c r="BA401" s="171" t="s">
        <v>16</v>
      </c>
      <c r="BB401" s="170" t="s">
        <v>16</v>
      </c>
      <c r="BC401" s="172" t="s">
        <v>16</v>
      </c>
      <c r="BD401" s="172" t="s">
        <v>16</v>
      </c>
      <c r="BE401" s="171" t="s">
        <v>16</v>
      </c>
      <c r="BF401" s="170" t="s">
        <v>16</v>
      </c>
      <c r="BG401" s="170" t="s">
        <v>16</v>
      </c>
      <c r="BH401" s="170" t="s">
        <v>16</v>
      </c>
      <c r="BI401" s="170" t="s">
        <v>16</v>
      </c>
      <c r="BJ401" s="170"/>
      <c r="BK401" s="170"/>
    </row>
    <row r="402" spans="1:63" x14ac:dyDescent="0.25">
      <c r="A402" s="169">
        <v>303</v>
      </c>
      <c r="C402" s="174" t="s">
        <v>16</v>
      </c>
      <c r="D402" s="174" t="s">
        <v>16</v>
      </c>
      <c r="E402" s="173" t="s">
        <v>16</v>
      </c>
      <c r="F402" s="170" t="s">
        <v>16</v>
      </c>
      <c r="G402" s="170" t="s">
        <v>16</v>
      </c>
      <c r="H402" s="170" t="s">
        <v>16</v>
      </c>
      <c r="I402" s="170" t="s">
        <v>16</v>
      </c>
      <c r="J402" s="170" t="s">
        <v>16</v>
      </c>
      <c r="K402" s="170" t="s">
        <v>16</v>
      </c>
      <c r="L402" s="170" t="s">
        <v>16</v>
      </c>
      <c r="M402" s="170" t="s">
        <v>16</v>
      </c>
      <c r="N402" s="170" t="s">
        <v>16</v>
      </c>
      <c r="O402" s="170" t="s">
        <v>16</v>
      </c>
      <c r="P402" s="170" t="s">
        <v>16</v>
      </c>
      <c r="Q402" s="170" t="s">
        <v>16</v>
      </c>
      <c r="R402" s="170" t="s">
        <v>16</v>
      </c>
      <c r="S402" s="170" t="s">
        <v>16</v>
      </c>
      <c r="T402" s="170" t="s">
        <v>16</v>
      </c>
      <c r="U402" s="170" t="s">
        <v>16</v>
      </c>
      <c r="V402" s="170" t="s">
        <v>16</v>
      </c>
      <c r="W402" s="170" t="s">
        <v>16</v>
      </c>
      <c r="X402" s="170" t="s">
        <v>16</v>
      </c>
      <c r="Y402" s="170" t="s">
        <v>16</v>
      </c>
      <c r="Z402" s="170" t="s">
        <v>16</v>
      </c>
      <c r="AA402" s="170" t="s">
        <v>16</v>
      </c>
      <c r="AB402" s="170" t="s">
        <v>16</v>
      </c>
      <c r="AC402" s="170" t="s">
        <v>16</v>
      </c>
      <c r="AD402" s="170" t="s">
        <v>16</v>
      </c>
      <c r="AE402" s="170" t="s">
        <v>16</v>
      </c>
      <c r="AF402" s="170" t="s">
        <v>16</v>
      </c>
      <c r="AG402" s="170" t="s">
        <v>16</v>
      </c>
      <c r="AH402" s="170" t="s">
        <v>16</v>
      </c>
      <c r="AI402" s="170" t="s">
        <v>16</v>
      </c>
      <c r="AJ402" s="170" t="s">
        <v>16</v>
      </c>
      <c r="AK402" s="170" t="s">
        <v>16</v>
      </c>
      <c r="AL402" s="170" t="s">
        <v>16</v>
      </c>
      <c r="AM402" s="170" t="s">
        <v>16</v>
      </c>
      <c r="AN402" s="170" t="s">
        <v>16</v>
      </c>
      <c r="AO402" s="170" t="s">
        <v>16</v>
      </c>
      <c r="AP402" s="170" t="s">
        <v>16</v>
      </c>
      <c r="AQ402" s="170" t="s">
        <v>16</v>
      </c>
      <c r="AR402" s="170" t="s">
        <v>16</v>
      </c>
      <c r="AS402" s="170" t="s">
        <v>16</v>
      </c>
      <c r="AT402" s="172" t="s">
        <v>16</v>
      </c>
      <c r="AU402" s="170" t="s">
        <v>16</v>
      </c>
      <c r="AV402" s="170" t="s">
        <v>16</v>
      </c>
      <c r="AW402" s="170" t="s">
        <v>16</v>
      </c>
      <c r="AX402" s="170" t="s">
        <v>16</v>
      </c>
      <c r="AY402" s="170" t="s">
        <v>16</v>
      </c>
      <c r="AZ402" s="171" t="s">
        <v>16</v>
      </c>
      <c r="BA402" s="171" t="s">
        <v>16</v>
      </c>
      <c r="BB402" s="170" t="s">
        <v>16</v>
      </c>
      <c r="BC402" s="172" t="s">
        <v>16</v>
      </c>
      <c r="BD402" s="172" t="s">
        <v>16</v>
      </c>
      <c r="BE402" s="171" t="s">
        <v>16</v>
      </c>
      <c r="BF402" s="170" t="s">
        <v>16</v>
      </c>
      <c r="BG402" s="170" t="s">
        <v>16</v>
      </c>
      <c r="BH402" s="170" t="s">
        <v>16</v>
      </c>
      <c r="BI402" s="170" t="s">
        <v>16</v>
      </c>
      <c r="BJ402" s="170"/>
      <c r="BK402" s="170"/>
    </row>
    <row r="403" spans="1:63" x14ac:dyDescent="0.25">
      <c r="A403" s="169">
        <v>303</v>
      </c>
      <c r="C403" s="174" t="s">
        <v>16</v>
      </c>
      <c r="D403" s="174" t="s">
        <v>16</v>
      </c>
      <c r="E403" s="173" t="s">
        <v>16</v>
      </c>
      <c r="F403" s="170" t="s">
        <v>16</v>
      </c>
      <c r="G403" s="170" t="s">
        <v>16</v>
      </c>
      <c r="H403" s="170" t="s">
        <v>16</v>
      </c>
      <c r="I403" s="170" t="s">
        <v>16</v>
      </c>
      <c r="J403" s="170" t="s">
        <v>16</v>
      </c>
      <c r="K403" s="170" t="s">
        <v>16</v>
      </c>
      <c r="L403" s="170" t="s">
        <v>16</v>
      </c>
      <c r="M403" s="170" t="s">
        <v>16</v>
      </c>
      <c r="N403" s="170" t="s">
        <v>16</v>
      </c>
      <c r="O403" s="170" t="s">
        <v>16</v>
      </c>
      <c r="P403" s="170" t="s">
        <v>16</v>
      </c>
      <c r="Q403" s="170" t="s">
        <v>16</v>
      </c>
      <c r="R403" s="170" t="s">
        <v>16</v>
      </c>
      <c r="S403" s="170" t="s">
        <v>16</v>
      </c>
      <c r="T403" s="170" t="s">
        <v>16</v>
      </c>
      <c r="U403" s="170" t="s">
        <v>16</v>
      </c>
      <c r="V403" s="170" t="s">
        <v>16</v>
      </c>
      <c r="W403" s="170" t="s">
        <v>16</v>
      </c>
      <c r="X403" s="170" t="s">
        <v>16</v>
      </c>
      <c r="Y403" s="170" t="s">
        <v>16</v>
      </c>
      <c r="Z403" s="170" t="s">
        <v>16</v>
      </c>
      <c r="AA403" s="170" t="s">
        <v>16</v>
      </c>
      <c r="AB403" s="170" t="s">
        <v>16</v>
      </c>
      <c r="AC403" s="170" t="s">
        <v>16</v>
      </c>
      <c r="AD403" s="170" t="s">
        <v>16</v>
      </c>
      <c r="AE403" s="170" t="s">
        <v>16</v>
      </c>
      <c r="AF403" s="170" t="s">
        <v>16</v>
      </c>
      <c r="AG403" s="170" t="s">
        <v>16</v>
      </c>
      <c r="AH403" s="170" t="s">
        <v>16</v>
      </c>
      <c r="AI403" s="170" t="s">
        <v>16</v>
      </c>
      <c r="AJ403" s="170" t="s">
        <v>16</v>
      </c>
      <c r="AK403" s="170" t="s">
        <v>16</v>
      </c>
      <c r="AL403" s="170" t="s">
        <v>16</v>
      </c>
      <c r="AM403" s="170" t="s">
        <v>16</v>
      </c>
      <c r="AN403" s="170" t="s">
        <v>16</v>
      </c>
      <c r="AO403" s="170" t="s">
        <v>16</v>
      </c>
      <c r="AP403" s="170" t="s">
        <v>16</v>
      </c>
      <c r="AQ403" s="170" t="s">
        <v>16</v>
      </c>
      <c r="AR403" s="170" t="s">
        <v>16</v>
      </c>
      <c r="AS403" s="170" t="s">
        <v>16</v>
      </c>
      <c r="AT403" s="172" t="s">
        <v>16</v>
      </c>
      <c r="AU403" s="170" t="s">
        <v>16</v>
      </c>
      <c r="AV403" s="170" t="s">
        <v>16</v>
      </c>
      <c r="AW403" s="170" t="s">
        <v>16</v>
      </c>
      <c r="AX403" s="170" t="s">
        <v>16</v>
      </c>
      <c r="AY403" s="170" t="s">
        <v>16</v>
      </c>
      <c r="AZ403" s="171" t="s">
        <v>16</v>
      </c>
      <c r="BA403" s="171" t="s">
        <v>16</v>
      </c>
      <c r="BB403" s="170" t="s">
        <v>16</v>
      </c>
      <c r="BC403" s="172" t="s">
        <v>16</v>
      </c>
      <c r="BD403" s="172" t="s">
        <v>16</v>
      </c>
      <c r="BE403" s="171" t="s">
        <v>16</v>
      </c>
      <c r="BF403" s="170" t="s">
        <v>16</v>
      </c>
      <c r="BG403" s="170" t="s">
        <v>16</v>
      </c>
      <c r="BH403" s="170" t="s">
        <v>16</v>
      </c>
      <c r="BI403" s="170" t="s">
        <v>16</v>
      </c>
      <c r="BJ403" s="170"/>
      <c r="BK403" s="170"/>
    </row>
    <row r="404" spans="1:63" x14ac:dyDescent="0.25">
      <c r="A404" s="169">
        <v>303</v>
      </c>
      <c r="C404" s="174" t="s">
        <v>16</v>
      </c>
      <c r="D404" s="174" t="s">
        <v>16</v>
      </c>
      <c r="E404" s="173" t="s">
        <v>16</v>
      </c>
      <c r="F404" s="170" t="s">
        <v>16</v>
      </c>
      <c r="G404" s="170" t="s">
        <v>16</v>
      </c>
      <c r="H404" s="170" t="s">
        <v>16</v>
      </c>
      <c r="I404" s="170" t="s">
        <v>16</v>
      </c>
      <c r="J404" s="170" t="s">
        <v>16</v>
      </c>
      <c r="K404" s="170" t="s">
        <v>16</v>
      </c>
      <c r="L404" s="170" t="s">
        <v>16</v>
      </c>
      <c r="M404" s="170" t="s">
        <v>16</v>
      </c>
      <c r="N404" s="170" t="s">
        <v>16</v>
      </c>
      <c r="O404" s="170" t="s">
        <v>16</v>
      </c>
      <c r="P404" s="170" t="s">
        <v>16</v>
      </c>
      <c r="Q404" s="170" t="s">
        <v>16</v>
      </c>
      <c r="R404" s="170" t="s">
        <v>16</v>
      </c>
      <c r="S404" s="170" t="s">
        <v>16</v>
      </c>
      <c r="T404" s="170" t="s">
        <v>16</v>
      </c>
      <c r="U404" s="170" t="s">
        <v>16</v>
      </c>
      <c r="V404" s="170" t="s">
        <v>16</v>
      </c>
      <c r="W404" s="170" t="s">
        <v>16</v>
      </c>
      <c r="X404" s="170" t="s">
        <v>16</v>
      </c>
      <c r="Y404" s="170" t="s">
        <v>16</v>
      </c>
      <c r="Z404" s="170" t="s">
        <v>16</v>
      </c>
      <c r="AA404" s="170" t="s">
        <v>16</v>
      </c>
      <c r="AB404" s="170" t="s">
        <v>16</v>
      </c>
      <c r="AC404" s="170" t="s">
        <v>16</v>
      </c>
      <c r="AD404" s="170" t="s">
        <v>16</v>
      </c>
      <c r="AE404" s="170" t="s">
        <v>16</v>
      </c>
      <c r="AF404" s="170" t="s">
        <v>16</v>
      </c>
      <c r="AG404" s="170" t="s">
        <v>16</v>
      </c>
      <c r="AH404" s="170" t="s">
        <v>16</v>
      </c>
      <c r="AI404" s="170" t="s">
        <v>16</v>
      </c>
      <c r="AJ404" s="170" t="s">
        <v>16</v>
      </c>
      <c r="AK404" s="170" t="s">
        <v>16</v>
      </c>
      <c r="AL404" s="170" t="s">
        <v>16</v>
      </c>
      <c r="AM404" s="170" t="s">
        <v>16</v>
      </c>
      <c r="AN404" s="170" t="s">
        <v>16</v>
      </c>
      <c r="AO404" s="170" t="s">
        <v>16</v>
      </c>
      <c r="AP404" s="170" t="s">
        <v>16</v>
      </c>
      <c r="AQ404" s="170" t="s">
        <v>16</v>
      </c>
      <c r="AR404" s="170" t="s">
        <v>16</v>
      </c>
      <c r="AS404" s="170" t="s">
        <v>16</v>
      </c>
      <c r="AT404" s="172" t="s">
        <v>16</v>
      </c>
      <c r="AU404" s="170" t="s">
        <v>16</v>
      </c>
      <c r="AV404" s="170" t="s">
        <v>16</v>
      </c>
      <c r="AW404" s="170" t="s">
        <v>16</v>
      </c>
      <c r="AX404" s="170" t="s">
        <v>16</v>
      </c>
      <c r="AY404" s="170" t="s">
        <v>16</v>
      </c>
      <c r="AZ404" s="171" t="s">
        <v>16</v>
      </c>
      <c r="BA404" s="171" t="s">
        <v>16</v>
      </c>
      <c r="BB404" s="170" t="s">
        <v>16</v>
      </c>
      <c r="BC404" s="172" t="s">
        <v>16</v>
      </c>
      <c r="BD404" s="172" t="s">
        <v>16</v>
      </c>
      <c r="BE404" s="171" t="s">
        <v>16</v>
      </c>
      <c r="BF404" s="170" t="s">
        <v>16</v>
      </c>
      <c r="BG404" s="170" t="s">
        <v>16</v>
      </c>
      <c r="BH404" s="170" t="s">
        <v>16</v>
      </c>
      <c r="BI404" s="170" t="s">
        <v>16</v>
      </c>
      <c r="BJ404" s="170"/>
      <c r="BK404" s="170"/>
    </row>
    <row r="405" spans="1:63" x14ac:dyDescent="0.25">
      <c r="A405" s="169">
        <v>303</v>
      </c>
      <c r="C405" s="174" t="s">
        <v>16</v>
      </c>
      <c r="D405" s="174" t="s">
        <v>16</v>
      </c>
      <c r="E405" s="173" t="s">
        <v>16</v>
      </c>
      <c r="F405" s="170" t="s">
        <v>16</v>
      </c>
      <c r="G405" s="170" t="s">
        <v>16</v>
      </c>
      <c r="H405" s="170" t="s">
        <v>16</v>
      </c>
      <c r="I405" s="170" t="s">
        <v>16</v>
      </c>
      <c r="J405" s="170" t="s">
        <v>16</v>
      </c>
      <c r="K405" s="170" t="s">
        <v>16</v>
      </c>
      <c r="L405" s="170" t="s">
        <v>16</v>
      </c>
      <c r="M405" s="170" t="s">
        <v>16</v>
      </c>
      <c r="N405" s="170" t="s">
        <v>16</v>
      </c>
      <c r="O405" s="170" t="s">
        <v>16</v>
      </c>
      <c r="P405" s="170" t="s">
        <v>16</v>
      </c>
      <c r="Q405" s="170" t="s">
        <v>16</v>
      </c>
      <c r="R405" s="170" t="s">
        <v>16</v>
      </c>
      <c r="S405" s="170" t="s">
        <v>16</v>
      </c>
      <c r="T405" s="170" t="s">
        <v>16</v>
      </c>
      <c r="U405" s="170" t="s">
        <v>16</v>
      </c>
      <c r="V405" s="170" t="s">
        <v>16</v>
      </c>
      <c r="W405" s="170" t="s">
        <v>16</v>
      </c>
      <c r="X405" s="170" t="s">
        <v>16</v>
      </c>
      <c r="Y405" s="170" t="s">
        <v>16</v>
      </c>
      <c r="Z405" s="170" t="s">
        <v>16</v>
      </c>
      <c r="AA405" s="170" t="s">
        <v>16</v>
      </c>
      <c r="AB405" s="170" t="s">
        <v>16</v>
      </c>
      <c r="AC405" s="170" t="s">
        <v>16</v>
      </c>
      <c r="AD405" s="170" t="s">
        <v>16</v>
      </c>
      <c r="AE405" s="170" t="s">
        <v>16</v>
      </c>
      <c r="AF405" s="170" t="s">
        <v>16</v>
      </c>
      <c r="AG405" s="170" t="s">
        <v>16</v>
      </c>
      <c r="AH405" s="170" t="s">
        <v>16</v>
      </c>
      <c r="AI405" s="170" t="s">
        <v>16</v>
      </c>
      <c r="AJ405" s="170" t="s">
        <v>16</v>
      </c>
      <c r="AK405" s="170" t="s">
        <v>16</v>
      </c>
      <c r="AL405" s="170" t="s">
        <v>16</v>
      </c>
      <c r="AM405" s="170" t="s">
        <v>16</v>
      </c>
      <c r="AN405" s="170" t="s">
        <v>16</v>
      </c>
      <c r="AO405" s="170" t="s">
        <v>16</v>
      </c>
      <c r="AP405" s="170" t="s">
        <v>16</v>
      </c>
      <c r="AQ405" s="170" t="s">
        <v>16</v>
      </c>
      <c r="AR405" s="170" t="s">
        <v>16</v>
      </c>
      <c r="AS405" s="170" t="s">
        <v>16</v>
      </c>
      <c r="AT405" s="172" t="s">
        <v>16</v>
      </c>
      <c r="AU405" s="170" t="s">
        <v>16</v>
      </c>
      <c r="AV405" s="170" t="s">
        <v>16</v>
      </c>
      <c r="AW405" s="170" t="s">
        <v>16</v>
      </c>
      <c r="AX405" s="170" t="s">
        <v>16</v>
      </c>
      <c r="AY405" s="170" t="s">
        <v>16</v>
      </c>
      <c r="AZ405" s="171" t="s">
        <v>16</v>
      </c>
      <c r="BA405" s="171" t="s">
        <v>16</v>
      </c>
      <c r="BB405" s="170" t="s">
        <v>16</v>
      </c>
      <c r="BC405" s="172" t="s">
        <v>16</v>
      </c>
      <c r="BD405" s="172" t="s">
        <v>16</v>
      </c>
      <c r="BE405" s="171" t="s">
        <v>16</v>
      </c>
      <c r="BF405" s="170" t="s">
        <v>16</v>
      </c>
      <c r="BG405" s="170" t="s">
        <v>16</v>
      </c>
      <c r="BH405" s="170" t="s">
        <v>16</v>
      </c>
      <c r="BI405" s="170" t="s">
        <v>16</v>
      </c>
      <c r="BJ405" s="170"/>
      <c r="BK405" s="170"/>
    </row>
    <row r="406" spans="1:63" x14ac:dyDescent="0.25">
      <c r="A406" s="169">
        <v>303</v>
      </c>
      <c r="C406" s="174" t="s">
        <v>16</v>
      </c>
      <c r="D406" s="174" t="s">
        <v>16</v>
      </c>
      <c r="E406" s="173" t="s">
        <v>16</v>
      </c>
      <c r="F406" s="170" t="s">
        <v>16</v>
      </c>
      <c r="G406" s="170" t="s">
        <v>16</v>
      </c>
      <c r="H406" s="170" t="s">
        <v>16</v>
      </c>
      <c r="I406" s="170" t="s">
        <v>16</v>
      </c>
      <c r="J406" s="170" t="s">
        <v>16</v>
      </c>
      <c r="K406" s="170" t="s">
        <v>16</v>
      </c>
      <c r="L406" s="170" t="s">
        <v>16</v>
      </c>
      <c r="M406" s="170" t="s">
        <v>16</v>
      </c>
      <c r="N406" s="170" t="s">
        <v>16</v>
      </c>
      <c r="O406" s="170" t="s">
        <v>16</v>
      </c>
      <c r="P406" s="170" t="s">
        <v>16</v>
      </c>
      <c r="Q406" s="170" t="s">
        <v>16</v>
      </c>
      <c r="R406" s="170" t="s">
        <v>16</v>
      </c>
      <c r="S406" s="170" t="s">
        <v>16</v>
      </c>
      <c r="T406" s="170" t="s">
        <v>16</v>
      </c>
      <c r="U406" s="170" t="s">
        <v>16</v>
      </c>
      <c r="V406" s="170" t="s">
        <v>16</v>
      </c>
      <c r="W406" s="170" t="s">
        <v>16</v>
      </c>
      <c r="X406" s="170" t="s">
        <v>16</v>
      </c>
      <c r="Y406" s="170" t="s">
        <v>16</v>
      </c>
      <c r="Z406" s="170" t="s">
        <v>16</v>
      </c>
      <c r="AA406" s="170" t="s">
        <v>16</v>
      </c>
      <c r="AB406" s="170" t="s">
        <v>16</v>
      </c>
      <c r="AC406" s="170" t="s">
        <v>16</v>
      </c>
      <c r="AD406" s="170" t="s">
        <v>16</v>
      </c>
      <c r="AE406" s="170" t="s">
        <v>16</v>
      </c>
      <c r="AF406" s="170" t="s">
        <v>16</v>
      </c>
      <c r="AG406" s="170" t="s">
        <v>16</v>
      </c>
      <c r="AH406" s="170" t="s">
        <v>16</v>
      </c>
      <c r="AI406" s="170" t="s">
        <v>16</v>
      </c>
      <c r="AJ406" s="170" t="s">
        <v>16</v>
      </c>
      <c r="AK406" s="170" t="s">
        <v>16</v>
      </c>
      <c r="AL406" s="170" t="s">
        <v>16</v>
      </c>
      <c r="AM406" s="170" t="s">
        <v>16</v>
      </c>
      <c r="AN406" s="170" t="s">
        <v>16</v>
      </c>
      <c r="AO406" s="170" t="s">
        <v>16</v>
      </c>
      <c r="AP406" s="170" t="s">
        <v>16</v>
      </c>
      <c r="AQ406" s="170" t="s">
        <v>16</v>
      </c>
      <c r="AR406" s="170" t="s">
        <v>16</v>
      </c>
      <c r="AS406" s="170" t="s">
        <v>16</v>
      </c>
      <c r="AT406" s="172" t="s">
        <v>16</v>
      </c>
      <c r="AU406" s="170" t="s">
        <v>16</v>
      </c>
      <c r="AV406" s="170" t="s">
        <v>16</v>
      </c>
      <c r="AW406" s="170" t="s">
        <v>16</v>
      </c>
      <c r="AX406" s="170" t="s">
        <v>16</v>
      </c>
      <c r="AY406" s="170" t="s">
        <v>16</v>
      </c>
      <c r="AZ406" s="171" t="s">
        <v>16</v>
      </c>
      <c r="BA406" s="171" t="s">
        <v>16</v>
      </c>
      <c r="BB406" s="170" t="s">
        <v>16</v>
      </c>
      <c r="BC406" s="172" t="s">
        <v>16</v>
      </c>
      <c r="BD406" s="172" t="s">
        <v>16</v>
      </c>
      <c r="BE406" s="171" t="s">
        <v>16</v>
      </c>
      <c r="BF406" s="170" t="s">
        <v>16</v>
      </c>
      <c r="BG406" s="170" t="s">
        <v>16</v>
      </c>
      <c r="BH406" s="170" t="s">
        <v>16</v>
      </c>
      <c r="BI406" s="170" t="s">
        <v>16</v>
      </c>
      <c r="BJ406" s="170"/>
      <c r="BK406" s="170"/>
    </row>
    <row r="407" spans="1:63" x14ac:dyDescent="0.25">
      <c r="A407" s="169">
        <v>303</v>
      </c>
      <c r="C407" s="174" t="s">
        <v>16</v>
      </c>
      <c r="D407" s="174" t="s">
        <v>16</v>
      </c>
      <c r="E407" s="173" t="s">
        <v>16</v>
      </c>
      <c r="F407" s="170" t="s">
        <v>16</v>
      </c>
      <c r="G407" s="170" t="s">
        <v>16</v>
      </c>
      <c r="H407" s="170" t="s">
        <v>16</v>
      </c>
      <c r="I407" s="170" t="s">
        <v>16</v>
      </c>
      <c r="J407" s="170" t="s">
        <v>16</v>
      </c>
      <c r="K407" s="170" t="s">
        <v>16</v>
      </c>
      <c r="L407" s="170" t="s">
        <v>16</v>
      </c>
      <c r="M407" s="170" t="s">
        <v>16</v>
      </c>
      <c r="N407" s="170" t="s">
        <v>16</v>
      </c>
      <c r="O407" s="170" t="s">
        <v>16</v>
      </c>
      <c r="P407" s="170" t="s">
        <v>16</v>
      </c>
      <c r="Q407" s="170" t="s">
        <v>16</v>
      </c>
      <c r="R407" s="170" t="s">
        <v>16</v>
      </c>
      <c r="S407" s="170" t="s">
        <v>16</v>
      </c>
      <c r="T407" s="170" t="s">
        <v>16</v>
      </c>
      <c r="U407" s="170" t="s">
        <v>16</v>
      </c>
      <c r="V407" s="170" t="s">
        <v>16</v>
      </c>
      <c r="W407" s="170" t="s">
        <v>16</v>
      </c>
      <c r="X407" s="170" t="s">
        <v>16</v>
      </c>
      <c r="Y407" s="170" t="s">
        <v>16</v>
      </c>
      <c r="Z407" s="170" t="s">
        <v>16</v>
      </c>
      <c r="AA407" s="170" t="s">
        <v>16</v>
      </c>
      <c r="AB407" s="170" t="s">
        <v>16</v>
      </c>
      <c r="AC407" s="170" t="s">
        <v>16</v>
      </c>
      <c r="AD407" s="170" t="s">
        <v>16</v>
      </c>
      <c r="AE407" s="170" t="s">
        <v>16</v>
      </c>
      <c r="AF407" s="170" t="s">
        <v>16</v>
      </c>
      <c r="AG407" s="170" t="s">
        <v>16</v>
      </c>
      <c r="AH407" s="170" t="s">
        <v>16</v>
      </c>
      <c r="AI407" s="170" t="s">
        <v>16</v>
      </c>
      <c r="AJ407" s="170" t="s">
        <v>16</v>
      </c>
      <c r="AK407" s="170" t="s">
        <v>16</v>
      </c>
      <c r="AL407" s="170" t="s">
        <v>16</v>
      </c>
      <c r="AM407" s="170" t="s">
        <v>16</v>
      </c>
      <c r="AN407" s="170" t="s">
        <v>16</v>
      </c>
      <c r="AO407" s="170" t="s">
        <v>16</v>
      </c>
      <c r="AP407" s="170" t="s">
        <v>16</v>
      </c>
      <c r="AQ407" s="170" t="s">
        <v>16</v>
      </c>
      <c r="AR407" s="170" t="s">
        <v>16</v>
      </c>
      <c r="AS407" s="170" t="s">
        <v>16</v>
      </c>
      <c r="AT407" s="172" t="s">
        <v>16</v>
      </c>
      <c r="AU407" s="170" t="s">
        <v>16</v>
      </c>
      <c r="AV407" s="170" t="s">
        <v>16</v>
      </c>
      <c r="AW407" s="170" t="s">
        <v>16</v>
      </c>
      <c r="AX407" s="170" t="s">
        <v>16</v>
      </c>
      <c r="AY407" s="170" t="s">
        <v>16</v>
      </c>
      <c r="AZ407" s="171" t="s">
        <v>16</v>
      </c>
      <c r="BA407" s="171" t="s">
        <v>16</v>
      </c>
      <c r="BB407" s="170" t="s">
        <v>16</v>
      </c>
      <c r="BC407" s="172" t="s">
        <v>16</v>
      </c>
      <c r="BD407" s="172" t="s">
        <v>16</v>
      </c>
      <c r="BE407" s="171" t="s">
        <v>16</v>
      </c>
      <c r="BF407" s="170" t="s">
        <v>16</v>
      </c>
      <c r="BG407" s="170" t="s">
        <v>16</v>
      </c>
      <c r="BH407" s="170" t="s">
        <v>16</v>
      </c>
      <c r="BI407" s="170" t="s">
        <v>16</v>
      </c>
      <c r="BJ407" s="170"/>
      <c r="BK407" s="170"/>
    </row>
    <row r="408" spans="1:63" x14ac:dyDescent="0.25">
      <c r="A408" s="169">
        <v>303</v>
      </c>
      <c r="C408" s="174" t="s">
        <v>16</v>
      </c>
      <c r="D408" s="174" t="s">
        <v>16</v>
      </c>
      <c r="E408" s="173" t="s">
        <v>16</v>
      </c>
      <c r="F408" s="170" t="s">
        <v>16</v>
      </c>
      <c r="G408" s="170" t="s">
        <v>16</v>
      </c>
      <c r="H408" s="170" t="s">
        <v>16</v>
      </c>
      <c r="I408" s="170" t="s">
        <v>16</v>
      </c>
      <c r="J408" s="170" t="s">
        <v>16</v>
      </c>
      <c r="K408" s="170" t="s">
        <v>16</v>
      </c>
      <c r="L408" s="170" t="s">
        <v>16</v>
      </c>
      <c r="M408" s="170" t="s">
        <v>16</v>
      </c>
      <c r="N408" s="170" t="s">
        <v>16</v>
      </c>
      <c r="O408" s="170" t="s">
        <v>16</v>
      </c>
      <c r="P408" s="170" t="s">
        <v>16</v>
      </c>
      <c r="Q408" s="170" t="s">
        <v>16</v>
      </c>
      <c r="R408" s="170" t="s">
        <v>16</v>
      </c>
      <c r="S408" s="170" t="s">
        <v>16</v>
      </c>
      <c r="T408" s="170" t="s">
        <v>16</v>
      </c>
      <c r="U408" s="170" t="s">
        <v>16</v>
      </c>
      <c r="V408" s="170" t="s">
        <v>16</v>
      </c>
      <c r="W408" s="170" t="s">
        <v>16</v>
      </c>
      <c r="X408" s="170" t="s">
        <v>16</v>
      </c>
      <c r="Y408" s="170" t="s">
        <v>16</v>
      </c>
      <c r="Z408" s="170" t="s">
        <v>16</v>
      </c>
      <c r="AA408" s="170" t="s">
        <v>16</v>
      </c>
      <c r="AB408" s="170" t="s">
        <v>16</v>
      </c>
      <c r="AC408" s="170" t="s">
        <v>16</v>
      </c>
      <c r="AD408" s="170" t="s">
        <v>16</v>
      </c>
      <c r="AE408" s="170" t="s">
        <v>16</v>
      </c>
      <c r="AF408" s="170" t="s">
        <v>16</v>
      </c>
      <c r="AG408" s="170" t="s">
        <v>16</v>
      </c>
      <c r="AH408" s="170" t="s">
        <v>16</v>
      </c>
      <c r="AI408" s="170" t="s">
        <v>16</v>
      </c>
      <c r="AJ408" s="170" t="s">
        <v>16</v>
      </c>
      <c r="AK408" s="170" t="s">
        <v>16</v>
      </c>
      <c r="AL408" s="170" t="s">
        <v>16</v>
      </c>
      <c r="AM408" s="170" t="s">
        <v>16</v>
      </c>
      <c r="AN408" s="170" t="s">
        <v>16</v>
      </c>
      <c r="AO408" s="170" t="s">
        <v>16</v>
      </c>
      <c r="AP408" s="170" t="s">
        <v>16</v>
      </c>
      <c r="AQ408" s="170" t="s">
        <v>16</v>
      </c>
      <c r="AR408" s="170" t="s">
        <v>16</v>
      </c>
      <c r="AS408" s="170" t="s">
        <v>16</v>
      </c>
      <c r="AT408" s="172" t="s">
        <v>16</v>
      </c>
      <c r="AU408" s="170" t="s">
        <v>16</v>
      </c>
      <c r="AV408" s="170" t="s">
        <v>16</v>
      </c>
      <c r="AW408" s="170" t="s">
        <v>16</v>
      </c>
      <c r="AX408" s="170" t="s">
        <v>16</v>
      </c>
      <c r="AY408" s="170" t="s">
        <v>16</v>
      </c>
      <c r="AZ408" s="171" t="s">
        <v>16</v>
      </c>
      <c r="BA408" s="171" t="s">
        <v>16</v>
      </c>
      <c r="BB408" s="170" t="s">
        <v>16</v>
      </c>
      <c r="BC408" s="172" t="s">
        <v>16</v>
      </c>
      <c r="BD408" s="172" t="s">
        <v>16</v>
      </c>
      <c r="BE408" s="171" t="s">
        <v>16</v>
      </c>
      <c r="BF408" s="170" t="s">
        <v>16</v>
      </c>
      <c r="BG408" s="170" t="s">
        <v>16</v>
      </c>
      <c r="BH408" s="170" t="s">
        <v>16</v>
      </c>
      <c r="BI408" s="170" t="s">
        <v>16</v>
      </c>
      <c r="BJ408" s="170"/>
      <c r="BK408" s="170"/>
    </row>
    <row r="409" spans="1:63" x14ac:dyDescent="0.25">
      <c r="A409" s="169">
        <v>303</v>
      </c>
      <c r="C409" s="174" t="s">
        <v>16</v>
      </c>
      <c r="D409" s="174" t="s">
        <v>16</v>
      </c>
      <c r="E409" s="173" t="s">
        <v>16</v>
      </c>
      <c r="F409" s="170" t="s">
        <v>16</v>
      </c>
      <c r="G409" s="170" t="s">
        <v>16</v>
      </c>
      <c r="H409" s="170" t="s">
        <v>16</v>
      </c>
      <c r="I409" s="170" t="s">
        <v>16</v>
      </c>
      <c r="J409" s="170" t="s">
        <v>16</v>
      </c>
      <c r="K409" s="170" t="s">
        <v>16</v>
      </c>
      <c r="L409" s="170" t="s">
        <v>16</v>
      </c>
      <c r="M409" s="170" t="s">
        <v>16</v>
      </c>
      <c r="N409" s="170" t="s">
        <v>16</v>
      </c>
      <c r="O409" s="170" t="s">
        <v>16</v>
      </c>
      <c r="P409" s="170" t="s">
        <v>16</v>
      </c>
      <c r="Q409" s="170" t="s">
        <v>16</v>
      </c>
      <c r="R409" s="170" t="s">
        <v>16</v>
      </c>
      <c r="S409" s="170" t="s">
        <v>16</v>
      </c>
      <c r="T409" s="170" t="s">
        <v>16</v>
      </c>
      <c r="U409" s="170" t="s">
        <v>16</v>
      </c>
      <c r="V409" s="170" t="s">
        <v>16</v>
      </c>
      <c r="W409" s="170" t="s">
        <v>16</v>
      </c>
      <c r="X409" s="170" t="s">
        <v>16</v>
      </c>
      <c r="Y409" s="170" t="s">
        <v>16</v>
      </c>
      <c r="Z409" s="170" t="s">
        <v>16</v>
      </c>
      <c r="AA409" s="170" t="s">
        <v>16</v>
      </c>
      <c r="AB409" s="170" t="s">
        <v>16</v>
      </c>
      <c r="AC409" s="170" t="s">
        <v>16</v>
      </c>
      <c r="AD409" s="170" t="s">
        <v>16</v>
      </c>
      <c r="AE409" s="170" t="s">
        <v>16</v>
      </c>
      <c r="AF409" s="170" t="s">
        <v>16</v>
      </c>
      <c r="AG409" s="170" t="s">
        <v>16</v>
      </c>
      <c r="AH409" s="170" t="s">
        <v>16</v>
      </c>
      <c r="AI409" s="170" t="s">
        <v>16</v>
      </c>
      <c r="AJ409" s="170" t="s">
        <v>16</v>
      </c>
      <c r="AK409" s="170" t="s">
        <v>16</v>
      </c>
      <c r="AL409" s="170" t="s">
        <v>16</v>
      </c>
      <c r="AM409" s="170" t="s">
        <v>16</v>
      </c>
      <c r="AN409" s="170" t="s">
        <v>16</v>
      </c>
      <c r="AO409" s="170" t="s">
        <v>16</v>
      </c>
      <c r="AP409" s="170" t="s">
        <v>16</v>
      </c>
      <c r="AQ409" s="170" t="s">
        <v>16</v>
      </c>
      <c r="AR409" s="170" t="s">
        <v>16</v>
      </c>
      <c r="AS409" s="170" t="s">
        <v>16</v>
      </c>
      <c r="AT409" s="172" t="s">
        <v>16</v>
      </c>
      <c r="AU409" s="170" t="s">
        <v>16</v>
      </c>
      <c r="AV409" s="170" t="s">
        <v>16</v>
      </c>
      <c r="AW409" s="170" t="s">
        <v>16</v>
      </c>
      <c r="AX409" s="170" t="s">
        <v>16</v>
      </c>
      <c r="AY409" s="170" t="s">
        <v>16</v>
      </c>
      <c r="AZ409" s="171" t="s">
        <v>16</v>
      </c>
      <c r="BA409" s="171" t="s">
        <v>16</v>
      </c>
      <c r="BB409" s="170" t="s">
        <v>16</v>
      </c>
      <c r="BC409" s="172" t="s">
        <v>16</v>
      </c>
      <c r="BD409" s="172" t="s">
        <v>16</v>
      </c>
      <c r="BE409" s="171" t="s">
        <v>16</v>
      </c>
      <c r="BF409" s="170" t="s">
        <v>16</v>
      </c>
      <c r="BG409" s="170" t="s">
        <v>16</v>
      </c>
      <c r="BH409" s="170" t="s">
        <v>16</v>
      </c>
      <c r="BI409" s="170" t="s">
        <v>16</v>
      </c>
      <c r="BJ409" s="170"/>
      <c r="BK409" s="170"/>
    </row>
    <row r="410" spans="1:63" x14ac:dyDescent="0.25">
      <c r="A410" s="169">
        <v>303</v>
      </c>
      <c r="C410" s="174" t="s">
        <v>16</v>
      </c>
      <c r="D410" s="174" t="s">
        <v>16</v>
      </c>
      <c r="E410" s="173" t="s">
        <v>16</v>
      </c>
      <c r="F410" s="170" t="s">
        <v>16</v>
      </c>
      <c r="G410" s="170" t="s">
        <v>16</v>
      </c>
      <c r="H410" s="170" t="s">
        <v>16</v>
      </c>
      <c r="I410" s="170" t="s">
        <v>16</v>
      </c>
      <c r="J410" s="170" t="s">
        <v>16</v>
      </c>
      <c r="K410" s="170" t="s">
        <v>16</v>
      </c>
      <c r="L410" s="170" t="s">
        <v>16</v>
      </c>
      <c r="M410" s="170" t="s">
        <v>16</v>
      </c>
      <c r="N410" s="170" t="s">
        <v>16</v>
      </c>
      <c r="O410" s="170" t="s">
        <v>16</v>
      </c>
      <c r="P410" s="170" t="s">
        <v>16</v>
      </c>
      <c r="Q410" s="170" t="s">
        <v>16</v>
      </c>
      <c r="R410" s="170" t="s">
        <v>16</v>
      </c>
      <c r="S410" s="170" t="s">
        <v>16</v>
      </c>
      <c r="T410" s="170" t="s">
        <v>16</v>
      </c>
      <c r="U410" s="170" t="s">
        <v>16</v>
      </c>
      <c r="V410" s="170" t="s">
        <v>16</v>
      </c>
      <c r="W410" s="170" t="s">
        <v>16</v>
      </c>
      <c r="X410" s="170" t="s">
        <v>16</v>
      </c>
      <c r="Y410" s="170" t="s">
        <v>16</v>
      </c>
      <c r="Z410" s="170" t="s">
        <v>16</v>
      </c>
      <c r="AA410" s="170" t="s">
        <v>16</v>
      </c>
      <c r="AB410" s="170" t="s">
        <v>16</v>
      </c>
      <c r="AC410" s="170" t="s">
        <v>16</v>
      </c>
      <c r="AD410" s="170" t="s">
        <v>16</v>
      </c>
      <c r="AE410" s="170" t="s">
        <v>16</v>
      </c>
      <c r="AF410" s="170" t="s">
        <v>16</v>
      </c>
      <c r="AG410" s="170" t="s">
        <v>16</v>
      </c>
      <c r="AH410" s="170" t="s">
        <v>16</v>
      </c>
      <c r="AI410" s="170" t="s">
        <v>16</v>
      </c>
      <c r="AJ410" s="170" t="s">
        <v>16</v>
      </c>
      <c r="AK410" s="170" t="s">
        <v>16</v>
      </c>
      <c r="AL410" s="170" t="s">
        <v>16</v>
      </c>
      <c r="AM410" s="170" t="s">
        <v>16</v>
      </c>
      <c r="AN410" s="170" t="s">
        <v>16</v>
      </c>
      <c r="AO410" s="170" t="s">
        <v>16</v>
      </c>
      <c r="AP410" s="170" t="s">
        <v>16</v>
      </c>
      <c r="AQ410" s="170" t="s">
        <v>16</v>
      </c>
      <c r="AR410" s="170" t="s">
        <v>16</v>
      </c>
      <c r="AS410" s="170" t="s">
        <v>16</v>
      </c>
      <c r="AT410" s="172" t="s">
        <v>16</v>
      </c>
      <c r="AU410" s="170" t="s">
        <v>16</v>
      </c>
      <c r="AV410" s="170" t="s">
        <v>16</v>
      </c>
      <c r="AW410" s="170" t="s">
        <v>16</v>
      </c>
      <c r="AX410" s="170" t="s">
        <v>16</v>
      </c>
      <c r="AY410" s="170" t="s">
        <v>16</v>
      </c>
      <c r="AZ410" s="171" t="s">
        <v>16</v>
      </c>
      <c r="BA410" s="171" t="s">
        <v>16</v>
      </c>
      <c r="BB410" s="170" t="s">
        <v>16</v>
      </c>
      <c r="BC410" s="172" t="s">
        <v>16</v>
      </c>
      <c r="BD410" s="172" t="s">
        <v>16</v>
      </c>
      <c r="BE410" s="171" t="s">
        <v>16</v>
      </c>
      <c r="BF410" s="170" t="s">
        <v>16</v>
      </c>
      <c r="BG410" s="170" t="s">
        <v>16</v>
      </c>
      <c r="BH410" s="170" t="s">
        <v>16</v>
      </c>
      <c r="BI410" s="170" t="s">
        <v>16</v>
      </c>
      <c r="BJ410" s="170"/>
      <c r="BK410" s="170"/>
    </row>
    <row r="411" spans="1:63" x14ac:dyDescent="0.25">
      <c r="A411" s="169">
        <v>303</v>
      </c>
      <c r="C411" s="174" t="s">
        <v>16</v>
      </c>
      <c r="D411" s="174" t="s">
        <v>16</v>
      </c>
      <c r="E411" s="173" t="s">
        <v>16</v>
      </c>
      <c r="F411" s="170" t="s">
        <v>16</v>
      </c>
      <c r="G411" s="170" t="s">
        <v>16</v>
      </c>
      <c r="H411" s="170" t="s">
        <v>16</v>
      </c>
      <c r="I411" s="170" t="s">
        <v>16</v>
      </c>
      <c r="J411" s="170" t="s">
        <v>16</v>
      </c>
      <c r="K411" s="170" t="s">
        <v>16</v>
      </c>
      <c r="L411" s="170" t="s">
        <v>16</v>
      </c>
      <c r="M411" s="170" t="s">
        <v>16</v>
      </c>
      <c r="N411" s="170" t="s">
        <v>16</v>
      </c>
      <c r="O411" s="170" t="s">
        <v>16</v>
      </c>
      <c r="P411" s="170" t="s">
        <v>16</v>
      </c>
      <c r="Q411" s="170" t="s">
        <v>16</v>
      </c>
      <c r="R411" s="170" t="s">
        <v>16</v>
      </c>
      <c r="S411" s="170" t="s">
        <v>16</v>
      </c>
      <c r="T411" s="170" t="s">
        <v>16</v>
      </c>
      <c r="U411" s="170" t="s">
        <v>16</v>
      </c>
      <c r="V411" s="170" t="s">
        <v>16</v>
      </c>
      <c r="W411" s="170" t="s">
        <v>16</v>
      </c>
      <c r="X411" s="170" t="s">
        <v>16</v>
      </c>
      <c r="Y411" s="170" t="s">
        <v>16</v>
      </c>
      <c r="Z411" s="170" t="s">
        <v>16</v>
      </c>
      <c r="AA411" s="170" t="s">
        <v>16</v>
      </c>
      <c r="AB411" s="170" t="s">
        <v>16</v>
      </c>
      <c r="AC411" s="170" t="s">
        <v>16</v>
      </c>
      <c r="AD411" s="170" t="s">
        <v>16</v>
      </c>
      <c r="AE411" s="170" t="s">
        <v>16</v>
      </c>
      <c r="AF411" s="170" t="s">
        <v>16</v>
      </c>
      <c r="AG411" s="170" t="s">
        <v>16</v>
      </c>
      <c r="AH411" s="170" t="s">
        <v>16</v>
      </c>
      <c r="AI411" s="170" t="s">
        <v>16</v>
      </c>
      <c r="AJ411" s="170" t="s">
        <v>16</v>
      </c>
      <c r="AK411" s="170" t="s">
        <v>16</v>
      </c>
      <c r="AL411" s="170" t="s">
        <v>16</v>
      </c>
      <c r="AM411" s="170" t="s">
        <v>16</v>
      </c>
      <c r="AN411" s="170" t="s">
        <v>16</v>
      </c>
      <c r="AO411" s="170" t="s">
        <v>16</v>
      </c>
      <c r="AP411" s="170" t="s">
        <v>16</v>
      </c>
      <c r="AQ411" s="170" t="s">
        <v>16</v>
      </c>
      <c r="AR411" s="170" t="s">
        <v>16</v>
      </c>
      <c r="AS411" s="170" t="s">
        <v>16</v>
      </c>
      <c r="AT411" s="172" t="s">
        <v>16</v>
      </c>
      <c r="AU411" s="170" t="s">
        <v>16</v>
      </c>
      <c r="AV411" s="170" t="s">
        <v>16</v>
      </c>
      <c r="AW411" s="170" t="s">
        <v>16</v>
      </c>
      <c r="AX411" s="170" t="s">
        <v>16</v>
      </c>
      <c r="AY411" s="170" t="s">
        <v>16</v>
      </c>
      <c r="AZ411" s="171" t="s">
        <v>16</v>
      </c>
      <c r="BA411" s="171" t="s">
        <v>16</v>
      </c>
      <c r="BB411" s="170" t="s">
        <v>16</v>
      </c>
      <c r="BC411" s="172" t="s">
        <v>16</v>
      </c>
      <c r="BD411" s="172" t="s">
        <v>16</v>
      </c>
      <c r="BE411" s="171" t="s">
        <v>16</v>
      </c>
      <c r="BF411" s="170" t="s">
        <v>16</v>
      </c>
      <c r="BG411" s="170" t="s">
        <v>16</v>
      </c>
      <c r="BH411" s="170" t="s">
        <v>16</v>
      </c>
      <c r="BI411" s="170" t="s">
        <v>16</v>
      </c>
      <c r="BJ411" s="170"/>
      <c r="BK411" s="170"/>
    </row>
    <row r="412" spans="1:63" x14ac:dyDescent="0.25">
      <c r="A412" s="169">
        <v>303</v>
      </c>
      <c r="C412" s="174" t="s">
        <v>16</v>
      </c>
      <c r="D412" s="174" t="s">
        <v>16</v>
      </c>
      <c r="E412" s="173" t="s">
        <v>16</v>
      </c>
      <c r="F412" s="170" t="s">
        <v>16</v>
      </c>
      <c r="G412" s="170" t="s">
        <v>16</v>
      </c>
      <c r="H412" s="170" t="s">
        <v>16</v>
      </c>
      <c r="I412" s="170" t="s">
        <v>16</v>
      </c>
      <c r="J412" s="170" t="s">
        <v>16</v>
      </c>
      <c r="K412" s="170" t="s">
        <v>16</v>
      </c>
      <c r="L412" s="170" t="s">
        <v>16</v>
      </c>
      <c r="M412" s="170" t="s">
        <v>16</v>
      </c>
      <c r="N412" s="170" t="s">
        <v>16</v>
      </c>
      <c r="O412" s="170" t="s">
        <v>16</v>
      </c>
      <c r="P412" s="170" t="s">
        <v>16</v>
      </c>
      <c r="Q412" s="170" t="s">
        <v>16</v>
      </c>
      <c r="R412" s="170" t="s">
        <v>16</v>
      </c>
      <c r="S412" s="170" t="s">
        <v>16</v>
      </c>
      <c r="T412" s="170" t="s">
        <v>16</v>
      </c>
      <c r="U412" s="170" t="s">
        <v>16</v>
      </c>
      <c r="V412" s="170" t="s">
        <v>16</v>
      </c>
      <c r="W412" s="170" t="s">
        <v>16</v>
      </c>
      <c r="X412" s="170" t="s">
        <v>16</v>
      </c>
      <c r="Y412" s="170" t="s">
        <v>16</v>
      </c>
      <c r="Z412" s="170" t="s">
        <v>16</v>
      </c>
      <c r="AA412" s="170" t="s">
        <v>16</v>
      </c>
      <c r="AB412" s="170" t="s">
        <v>16</v>
      </c>
      <c r="AC412" s="170" t="s">
        <v>16</v>
      </c>
      <c r="AD412" s="170" t="s">
        <v>16</v>
      </c>
      <c r="AE412" s="170" t="s">
        <v>16</v>
      </c>
      <c r="AF412" s="170" t="s">
        <v>16</v>
      </c>
      <c r="AG412" s="170" t="s">
        <v>16</v>
      </c>
      <c r="AH412" s="170" t="s">
        <v>16</v>
      </c>
      <c r="AI412" s="170" t="s">
        <v>16</v>
      </c>
      <c r="AJ412" s="170" t="s">
        <v>16</v>
      </c>
      <c r="AK412" s="170" t="s">
        <v>16</v>
      </c>
      <c r="AL412" s="170" t="s">
        <v>16</v>
      </c>
      <c r="AM412" s="170" t="s">
        <v>16</v>
      </c>
      <c r="AN412" s="170" t="s">
        <v>16</v>
      </c>
      <c r="AO412" s="170" t="s">
        <v>16</v>
      </c>
      <c r="AP412" s="170" t="s">
        <v>16</v>
      </c>
      <c r="AQ412" s="170" t="s">
        <v>16</v>
      </c>
      <c r="AR412" s="170" t="s">
        <v>16</v>
      </c>
      <c r="AS412" s="170" t="s">
        <v>16</v>
      </c>
      <c r="AT412" s="172" t="s">
        <v>16</v>
      </c>
      <c r="AU412" s="170" t="s">
        <v>16</v>
      </c>
      <c r="AV412" s="170" t="s">
        <v>16</v>
      </c>
      <c r="AW412" s="170" t="s">
        <v>16</v>
      </c>
      <c r="AX412" s="170" t="s">
        <v>16</v>
      </c>
      <c r="AY412" s="170" t="s">
        <v>16</v>
      </c>
      <c r="AZ412" s="171" t="s">
        <v>16</v>
      </c>
      <c r="BA412" s="171" t="s">
        <v>16</v>
      </c>
      <c r="BB412" s="170" t="s">
        <v>16</v>
      </c>
      <c r="BC412" s="172" t="s">
        <v>16</v>
      </c>
      <c r="BD412" s="172" t="s">
        <v>16</v>
      </c>
      <c r="BE412" s="171" t="s">
        <v>16</v>
      </c>
      <c r="BF412" s="170" t="s">
        <v>16</v>
      </c>
      <c r="BG412" s="170" t="s">
        <v>16</v>
      </c>
      <c r="BH412" s="170" t="s">
        <v>16</v>
      </c>
      <c r="BI412" s="170" t="s">
        <v>16</v>
      </c>
      <c r="BJ412" s="170"/>
      <c r="BK412" s="170"/>
    </row>
    <row r="413" spans="1:63" x14ac:dyDescent="0.25">
      <c r="A413" s="169">
        <v>303</v>
      </c>
      <c r="C413" s="174" t="s">
        <v>16</v>
      </c>
      <c r="D413" s="174" t="s">
        <v>16</v>
      </c>
      <c r="E413" s="173" t="s">
        <v>16</v>
      </c>
      <c r="F413" s="170" t="s">
        <v>16</v>
      </c>
      <c r="G413" s="170" t="s">
        <v>16</v>
      </c>
      <c r="H413" s="170" t="s">
        <v>16</v>
      </c>
      <c r="I413" s="170" t="s">
        <v>16</v>
      </c>
      <c r="J413" s="170" t="s">
        <v>16</v>
      </c>
      <c r="K413" s="170" t="s">
        <v>16</v>
      </c>
      <c r="L413" s="170" t="s">
        <v>16</v>
      </c>
      <c r="M413" s="170" t="s">
        <v>16</v>
      </c>
      <c r="N413" s="170" t="s">
        <v>16</v>
      </c>
      <c r="O413" s="170" t="s">
        <v>16</v>
      </c>
      <c r="P413" s="170" t="s">
        <v>16</v>
      </c>
      <c r="Q413" s="170" t="s">
        <v>16</v>
      </c>
      <c r="R413" s="170" t="s">
        <v>16</v>
      </c>
      <c r="S413" s="170" t="s">
        <v>16</v>
      </c>
      <c r="T413" s="170" t="s">
        <v>16</v>
      </c>
      <c r="U413" s="170" t="s">
        <v>16</v>
      </c>
      <c r="V413" s="170" t="s">
        <v>16</v>
      </c>
      <c r="W413" s="170" t="s">
        <v>16</v>
      </c>
      <c r="X413" s="170" t="s">
        <v>16</v>
      </c>
      <c r="Y413" s="170" t="s">
        <v>16</v>
      </c>
      <c r="Z413" s="170" t="s">
        <v>16</v>
      </c>
      <c r="AA413" s="170" t="s">
        <v>16</v>
      </c>
      <c r="AB413" s="170" t="s">
        <v>16</v>
      </c>
      <c r="AC413" s="170" t="s">
        <v>16</v>
      </c>
      <c r="AD413" s="170" t="s">
        <v>16</v>
      </c>
      <c r="AE413" s="170" t="s">
        <v>16</v>
      </c>
      <c r="AF413" s="170" t="s">
        <v>16</v>
      </c>
      <c r="AG413" s="170" t="s">
        <v>16</v>
      </c>
      <c r="AH413" s="170" t="s">
        <v>16</v>
      </c>
      <c r="AI413" s="170" t="s">
        <v>16</v>
      </c>
      <c r="AJ413" s="170" t="s">
        <v>16</v>
      </c>
      <c r="AK413" s="170" t="s">
        <v>16</v>
      </c>
      <c r="AL413" s="170" t="s">
        <v>16</v>
      </c>
      <c r="AM413" s="170" t="s">
        <v>16</v>
      </c>
      <c r="AN413" s="170" t="s">
        <v>16</v>
      </c>
      <c r="AO413" s="170" t="s">
        <v>16</v>
      </c>
      <c r="AP413" s="170" t="s">
        <v>16</v>
      </c>
      <c r="AQ413" s="170" t="s">
        <v>16</v>
      </c>
      <c r="AR413" s="170" t="s">
        <v>16</v>
      </c>
      <c r="AS413" s="170" t="s">
        <v>16</v>
      </c>
      <c r="AT413" s="172" t="s">
        <v>16</v>
      </c>
      <c r="AU413" s="170" t="s">
        <v>16</v>
      </c>
      <c r="AV413" s="170" t="s">
        <v>16</v>
      </c>
      <c r="AW413" s="170" t="s">
        <v>16</v>
      </c>
      <c r="AX413" s="170" t="s">
        <v>16</v>
      </c>
      <c r="AY413" s="170" t="s">
        <v>16</v>
      </c>
      <c r="AZ413" s="171" t="s">
        <v>16</v>
      </c>
      <c r="BA413" s="171" t="s">
        <v>16</v>
      </c>
      <c r="BB413" s="170" t="s">
        <v>16</v>
      </c>
      <c r="BC413" s="172" t="s">
        <v>16</v>
      </c>
      <c r="BD413" s="172" t="s">
        <v>16</v>
      </c>
      <c r="BE413" s="171" t="s">
        <v>16</v>
      </c>
      <c r="BF413" s="170" t="s">
        <v>16</v>
      </c>
      <c r="BG413" s="170" t="s">
        <v>16</v>
      </c>
      <c r="BH413" s="170" t="s">
        <v>16</v>
      </c>
      <c r="BI413" s="170" t="s">
        <v>16</v>
      </c>
      <c r="BJ413" s="170"/>
      <c r="BK413" s="170"/>
    </row>
    <row r="414" spans="1:63" x14ac:dyDescent="0.25">
      <c r="A414" s="169">
        <v>303</v>
      </c>
      <c r="C414" s="174" t="s">
        <v>16</v>
      </c>
      <c r="D414" s="174" t="s">
        <v>16</v>
      </c>
      <c r="E414" s="173" t="s">
        <v>16</v>
      </c>
      <c r="F414" s="170" t="s">
        <v>16</v>
      </c>
      <c r="G414" s="170" t="s">
        <v>16</v>
      </c>
      <c r="H414" s="170" t="s">
        <v>16</v>
      </c>
      <c r="I414" s="170" t="s">
        <v>16</v>
      </c>
      <c r="J414" s="170" t="s">
        <v>16</v>
      </c>
      <c r="K414" s="170" t="s">
        <v>16</v>
      </c>
      <c r="L414" s="170" t="s">
        <v>16</v>
      </c>
      <c r="M414" s="170" t="s">
        <v>16</v>
      </c>
      <c r="N414" s="170" t="s">
        <v>16</v>
      </c>
      <c r="O414" s="170" t="s">
        <v>16</v>
      </c>
      <c r="P414" s="170" t="s">
        <v>16</v>
      </c>
      <c r="Q414" s="170" t="s">
        <v>16</v>
      </c>
      <c r="R414" s="170" t="s">
        <v>16</v>
      </c>
      <c r="S414" s="170" t="s">
        <v>16</v>
      </c>
      <c r="T414" s="170" t="s">
        <v>16</v>
      </c>
      <c r="U414" s="170" t="s">
        <v>16</v>
      </c>
      <c r="V414" s="170" t="s">
        <v>16</v>
      </c>
      <c r="W414" s="170" t="s">
        <v>16</v>
      </c>
      <c r="X414" s="170" t="s">
        <v>16</v>
      </c>
      <c r="Y414" s="170" t="s">
        <v>16</v>
      </c>
      <c r="Z414" s="170" t="s">
        <v>16</v>
      </c>
      <c r="AA414" s="170" t="s">
        <v>16</v>
      </c>
      <c r="AB414" s="170" t="s">
        <v>16</v>
      </c>
      <c r="AC414" s="170" t="s">
        <v>16</v>
      </c>
      <c r="AD414" s="170" t="s">
        <v>16</v>
      </c>
      <c r="AE414" s="170" t="s">
        <v>16</v>
      </c>
      <c r="AF414" s="170" t="s">
        <v>16</v>
      </c>
      <c r="AG414" s="170" t="s">
        <v>16</v>
      </c>
      <c r="AH414" s="170" t="s">
        <v>16</v>
      </c>
      <c r="AI414" s="170" t="s">
        <v>16</v>
      </c>
      <c r="AJ414" s="170" t="s">
        <v>16</v>
      </c>
      <c r="AK414" s="170" t="s">
        <v>16</v>
      </c>
      <c r="AL414" s="170" t="s">
        <v>16</v>
      </c>
      <c r="AM414" s="170" t="s">
        <v>16</v>
      </c>
      <c r="AN414" s="170" t="s">
        <v>16</v>
      </c>
      <c r="AO414" s="170" t="s">
        <v>16</v>
      </c>
      <c r="AP414" s="170" t="s">
        <v>16</v>
      </c>
      <c r="AQ414" s="170" t="s">
        <v>16</v>
      </c>
      <c r="AR414" s="170" t="s">
        <v>16</v>
      </c>
      <c r="AS414" s="170" t="s">
        <v>16</v>
      </c>
      <c r="AT414" s="172" t="s">
        <v>16</v>
      </c>
      <c r="AU414" s="170" t="s">
        <v>16</v>
      </c>
      <c r="AV414" s="170" t="s">
        <v>16</v>
      </c>
      <c r="AW414" s="170" t="s">
        <v>16</v>
      </c>
      <c r="AX414" s="170" t="s">
        <v>16</v>
      </c>
      <c r="AY414" s="170" t="s">
        <v>16</v>
      </c>
      <c r="AZ414" s="171" t="s">
        <v>16</v>
      </c>
      <c r="BA414" s="171" t="s">
        <v>16</v>
      </c>
      <c r="BB414" s="170" t="s">
        <v>16</v>
      </c>
      <c r="BC414" s="172" t="s">
        <v>16</v>
      </c>
      <c r="BD414" s="172" t="s">
        <v>16</v>
      </c>
      <c r="BE414" s="171" t="s">
        <v>16</v>
      </c>
      <c r="BF414" s="170" t="s">
        <v>16</v>
      </c>
      <c r="BG414" s="170" t="s">
        <v>16</v>
      </c>
      <c r="BH414" s="170" t="s">
        <v>16</v>
      </c>
      <c r="BI414" s="170" t="s">
        <v>16</v>
      </c>
      <c r="BJ414" s="170"/>
      <c r="BK414" s="170"/>
    </row>
    <row r="415" spans="1:63" x14ac:dyDescent="0.25">
      <c r="A415" s="169">
        <v>303</v>
      </c>
      <c r="C415" s="174" t="s">
        <v>16</v>
      </c>
      <c r="D415" s="174" t="s">
        <v>16</v>
      </c>
      <c r="E415" s="173" t="s">
        <v>16</v>
      </c>
      <c r="F415" s="170" t="s">
        <v>16</v>
      </c>
      <c r="G415" s="170" t="s">
        <v>16</v>
      </c>
      <c r="H415" s="170" t="s">
        <v>16</v>
      </c>
      <c r="I415" s="170" t="s">
        <v>16</v>
      </c>
      <c r="J415" s="170" t="s">
        <v>16</v>
      </c>
      <c r="K415" s="170" t="s">
        <v>16</v>
      </c>
      <c r="L415" s="170" t="s">
        <v>16</v>
      </c>
      <c r="M415" s="170" t="s">
        <v>16</v>
      </c>
      <c r="N415" s="170" t="s">
        <v>16</v>
      </c>
      <c r="O415" s="170" t="s">
        <v>16</v>
      </c>
      <c r="P415" s="170" t="s">
        <v>16</v>
      </c>
      <c r="Q415" s="170" t="s">
        <v>16</v>
      </c>
      <c r="R415" s="170" t="s">
        <v>16</v>
      </c>
      <c r="S415" s="170" t="s">
        <v>16</v>
      </c>
      <c r="T415" s="170" t="s">
        <v>16</v>
      </c>
      <c r="U415" s="170" t="s">
        <v>16</v>
      </c>
      <c r="V415" s="170" t="s">
        <v>16</v>
      </c>
      <c r="W415" s="170" t="s">
        <v>16</v>
      </c>
      <c r="X415" s="170" t="s">
        <v>16</v>
      </c>
      <c r="Y415" s="170" t="s">
        <v>16</v>
      </c>
      <c r="Z415" s="170" t="s">
        <v>16</v>
      </c>
      <c r="AA415" s="170" t="s">
        <v>16</v>
      </c>
      <c r="AB415" s="170" t="s">
        <v>16</v>
      </c>
      <c r="AC415" s="170" t="s">
        <v>16</v>
      </c>
      <c r="AD415" s="170" t="s">
        <v>16</v>
      </c>
      <c r="AE415" s="170" t="s">
        <v>16</v>
      </c>
      <c r="AF415" s="170" t="s">
        <v>16</v>
      </c>
      <c r="AG415" s="170" t="s">
        <v>16</v>
      </c>
      <c r="AH415" s="170" t="s">
        <v>16</v>
      </c>
      <c r="AI415" s="170" t="s">
        <v>16</v>
      </c>
      <c r="AJ415" s="170" t="s">
        <v>16</v>
      </c>
      <c r="AK415" s="170" t="s">
        <v>16</v>
      </c>
      <c r="AL415" s="170" t="s">
        <v>16</v>
      </c>
      <c r="AM415" s="170" t="s">
        <v>16</v>
      </c>
      <c r="AN415" s="170" t="s">
        <v>16</v>
      </c>
      <c r="AO415" s="170" t="s">
        <v>16</v>
      </c>
      <c r="AP415" s="170" t="s">
        <v>16</v>
      </c>
      <c r="AQ415" s="170" t="s">
        <v>16</v>
      </c>
      <c r="AR415" s="170" t="s">
        <v>16</v>
      </c>
      <c r="AS415" s="170" t="s">
        <v>16</v>
      </c>
      <c r="AT415" s="172" t="s">
        <v>16</v>
      </c>
      <c r="AU415" s="170" t="s">
        <v>16</v>
      </c>
      <c r="AV415" s="170" t="s">
        <v>16</v>
      </c>
      <c r="AW415" s="170" t="s">
        <v>16</v>
      </c>
      <c r="AX415" s="170" t="s">
        <v>16</v>
      </c>
      <c r="AY415" s="170" t="s">
        <v>16</v>
      </c>
      <c r="AZ415" s="171" t="s">
        <v>16</v>
      </c>
      <c r="BA415" s="171" t="s">
        <v>16</v>
      </c>
      <c r="BB415" s="170" t="s">
        <v>16</v>
      </c>
      <c r="BC415" s="172" t="s">
        <v>16</v>
      </c>
      <c r="BD415" s="172" t="s">
        <v>16</v>
      </c>
      <c r="BE415" s="171" t="s">
        <v>16</v>
      </c>
      <c r="BF415" s="170" t="s">
        <v>16</v>
      </c>
      <c r="BG415" s="170" t="s">
        <v>16</v>
      </c>
      <c r="BH415" s="170" t="s">
        <v>16</v>
      </c>
      <c r="BI415" s="170" t="s">
        <v>16</v>
      </c>
      <c r="BJ415" s="170"/>
      <c r="BK415" s="170"/>
    </row>
    <row r="416" spans="1:63" x14ac:dyDescent="0.25">
      <c r="A416" s="169">
        <v>303</v>
      </c>
      <c r="C416" s="174" t="s">
        <v>16</v>
      </c>
      <c r="D416" s="174" t="s">
        <v>16</v>
      </c>
      <c r="E416" s="173" t="s">
        <v>16</v>
      </c>
      <c r="F416" s="170" t="s">
        <v>16</v>
      </c>
      <c r="G416" s="170" t="s">
        <v>16</v>
      </c>
      <c r="H416" s="170" t="s">
        <v>16</v>
      </c>
      <c r="I416" s="170" t="s">
        <v>16</v>
      </c>
      <c r="J416" s="170" t="s">
        <v>16</v>
      </c>
      <c r="K416" s="170" t="s">
        <v>16</v>
      </c>
      <c r="L416" s="170" t="s">
        <v>16</v>
      </c>
      <c r="M416" s="170" t="s">
        <v>16</v>
      </c>
      <c r="N416" s="170" t="s">
        <v>16</v>
      </c>
      <c r="O416" s="170" t="s">
        <v>16</v>
      </c>
      <c r="P416" s="170" t="s">
        <v>16</v>
      </c>
      <c r="Q416" s="170" t="s">
        <v>16</v>
      </c>
      <c r="R416" s="170" t="s">
        <v>16</v>
      </c>
      <c r="S416" s="170" t="s">
        <v>16</v>
      </c>
      <c r="T416" s="170" t="s">
        <v>16</v>
      </c>
      <c r="U416" s="170" t="s">
        <v>16</v>
      </c>
      <c r="V416" s="170" t="s">
        <v>16</v>
      </c>
      <c r="W416" s="170" t="s">
        <v>16</v>
      </c>
      <c r="X416" s="170" t="s">
        <v>16</v>
      </c>
      <c r="Y416" s="170" t="s">
        <v>16</v>
      </c>
      <c r="Z416" s="170" t="s">
        <v>16</v>
      </c>
      <c r="AA416" s="170" t="s">
        <v>16</v>
      </c>
      <c r="AB416" s="170" t="s">
        <v>16</v>
      </c>
      <c r="AC416" s="170" t="s">
        <v>16</v>
      </c>
      <c r="AD416" s="170" t="s">
        <v>16</v>
      </c>
      <c r="AE416" s="170" t="s">
        <v>16</v>
      </c>
      <c r="AF416" s="170" t="s">
        <v>16</v>
      </c>
      <c r="AG416" s="170" t="s">
        <v>16</v>
      </c>
      <c r="AH416" s="170" t="s">
        <v>16</v>
      </c>
      <c r="AI416" s="170" t="s">
        <v>16</v>
      </c>
      <c r="AJ416" s="170" t="s">
        <v>16</v>
      </c>
      <c r="AK416" s="170" t="s">
        <v>16</v>
      </c>
      <c r="AL416" s="170" t="s">
        <v>16</v>
      </c>
      <c r="AM416" s="170" t="s">
        <v>16</v>
      </c>
      <c r="AN416" s="170" t="s">
        <v>16</v>
      </c>
      <c r="AO416" s="170" t="s">
        <v>16</v>
      </c>
      <c r="AP416" s="170" t="s">
        <v>16</v>
      </c>
      <c r="AQ416" s="170" t="s">
        <v>16</v>
      </c>
      <c r="AR416" s="170" t="s">
        <v>16</v>
      </c>
      <c r="AS416" s="170" t="s">
        <v>16</v>
      </c>
      <c r="AT416" s="172" t="s">
        <v>16</v>
      </c>
      <c r="AU416" s="170" t="s">
        <v>16</v>
      </c>
      <c r="AV416" s="170" t="s">
        <v>16</v>
      </c>
      <c r="AW416" s="170" t="s">
        <v>16</v>
      </c>
      <c r="AX416" s="170" t="s">
        <v>16</v>
      </c>
      <c r="AY416" s="170" t="s">
        <v>16</v>
      </c>
      <c r="AZ416" s="171" t="s">
        <v>16</v>
      </c>
      <c r="BA416" s="171" t="s">
        <v>16</v>
      </c>
      <c r="BB416" s="170" t="s">
        <v>16</v>
      </c>
      <c r="BC416" s="172" t="s">
        <v>16</v>
      </c>
      <c r="BD416" s="172" t="s">
        <v>16</v>
      </c>
      <c r="BE416" s="171" t="s">
        <v>16</v>
      </c>
      <c r="BF416" s="170" t="s">
        <v>16</v>
      </c>
      <c r="BG416" s="170" t="s">
        <v>16</v>
      </c>
      <c r="BH416" s="170" t="s">
        <v>16</v>
      </c>
      <c r="BI416" s="170" t="s">
        <v>16</v>
      </c>
      <c r="BJ416" s="170"/>
      <c r="BK416" s="170"/>
    </row>
    <row r="417" spans="1:63" x14ac:dyDescent="0.25">
      <c r="A417" s="169">
        <v>303</v>
      </c>
      <c r="C417" s="174" t="s">
        <v>16</v>
      </c>
      <c r="D417" s="174" t="s">
        <v>16</v>
      </c>
      <c r="E417" s="173" t="s">
        <v>16</v>
      </c>
      <c r="F417" s="170" t="s">
        <v>16</v>
      </c>
      <c r="G417" s="170" t="s">
        <v>16</v>
      </c>
      <c r="H417" s="170" t="s">
        <v>16</v>
      </c>
      <c r="I417" s="170" t="s">
        <v>16</v>
      </c>
      <c r="J417" s="170" t="s">
        <v>16</v>
      </c>
      <c r="K417" s="170" t="s">
        <v>16</v>
      </c>
      <c r="L417" s="170" t="s">
        <v>16</v>
      </c>
      <c r="M417" s="170" t="s">
        <v>16</v>
      </c>
      <c r="N417" s="170" t="s">
        <v>16</v>
      </c>
      <c r="O417" s="170" t="s">
        <v>16</v>
      </c>
      <c r="P417" s="170" t="s">
        <v>16</v>
      </c>
      <c r="Q417" s="170" t="s">
        <v>16</v>
      </c>
      <c r="R417" s="170" t="s">
        <v>16</v>
      </c>
      <c r="S417" s="170" t="s">
        <v>16</v>
      </c>
      <c r="T417" s="170" t="s">
        <v>16</v>
      </c>
      <c r="U417" s="170" t="s">
        <v>16</v>
      </c>
      <c r="V417" s="170" t="s">
        <v>16</v>
      </c>
      <c r="W417" s="170" t="s">
        <v>16</v>
      </c>
      <c r="X417" s="170" t="s">
        <v>16</v>
      </c>
      <c r="Y417" s="170" t="s">
        <v>16</v>
      </c>
      <c r="Z417" s="170" t="s">
        <v>16</v>
      </c>
      <c r="AA417" s="170" t="s">
        <v>16</v>
      </c>
      <c r="AB417" s="170" t="s">
        <v>16</v>
      </c>
      <c r="AC417" s="170" t="s">
        <v>16</v>
      </c>
      <c r="AD417" s="170" t="s">
        <v>16</v>
      </c>
      <c r="AE417" s="170" t="s">
        <v>16</v>
      </c>
      <c r="AF417" s="170" t="s">
        <v>16</v>
      </c>
      <c r="AG417" s="170" t="s">
        <v>16</v>
      </c>
      <c r="AH417" s="170" t="s">
        <v>16</v>
      </c>
      <c r="AI417" s="170" t="s">
        <v>16</v>
      </c>
      <c r="AJ417" s="170" t="s">
        <v>16</v>
      </c>
      <c r="AK417" s="170" t="s">
        <v>16</v>
      </c>
      <c r="AL417" s="170" t="s">
        <v>16</v>
      </c>
      <c r="AM417" s="170" t="s">
        <v>16</v>
      </c>
      <c r="AN417" s="170" t="s">
        <v>16</v>
      </c>
      <c r="AO417" s="170" t="s">
        <v>16</v>
      </c>
      <c r="AP417" s="170" t="s">
        <v>16</v>
      </c>
      <c r="AQ417" s="170" t="s">
        <v>16</v>
      </c>
      <c r="AR417" s="170" t="s">
        <v>16</v>
      </c>
      <c r="AS417" s="170" t="s">
        <v>16</v>
      </c>
      <c r="AT417" s="172" t="s">
        <v>16</v>
      </c>
      <c r="AU417" s="170" t="s">
        <v>16</v>
      </c>
      <c r="AV417" s="170" t="s">
        <v>16</v>
      </c>
      <c r="AW417" s="170" t="s">
        <v>16</v>
      </c>
      <c r="AX417" s="170" t="s">
        <v>16</v>
      </c>
      <c r="AY417" s="170" t="s">
        <v>16</v>
      </c>
      <c r="AZ417" s="171" t="s">
        <v>16</v>
      </c>
      <c r="BA417" s="171" t="s">
        <v>16</v>
      </c>
      <c r="BB417" s="170" t="s">
        <v>16</v>
      </c>
      <c r="BC417" s="172" t="s">
        <v>16</v>
      </c>
      <c r="BD417" s="172" t="s">
        <v>16</v>
      </c>
      <c r="BE417" s="171" t="s">
        <v>16</v>
      </c>
      <c r="BF417" s="170" t="s">
        <v>16</v>
      </c>
      <c r="BG417" s="170" t="s">
        <v>16</v>
      </c>
      <c r="BH417" s="170" t="s">
        <v>16</v>
      </c>
      <c r="BI417" s="170" t="s">
        <v>16</v>
      </c>
      <c r="BJ417" s="170"/>
      <c r="BK417" s="170"/>
    </row>
    <row r="418" spans="1:63" x14ac:dyDescent="0.25">
      <c r="A418" s="169">
        <v>303</v>
      </c>
      <c r="C418" s="174" t="s">
        <v>16</v>
      </c>
      <c r="D418" s="174" t="s">
        <v>16</v>
      </c>
      <c r="E418" s="173" t="s">
        <v>16</v>
      </c>
      <c r="F418" s="170" t="s">
        <v>16</v>
      </c>
      <c r="G418" s="170" t="s">
        <v>16</v>
      </c>
      <c r="H418" s="170" t="s">
        <v>16</v>
      </c>
      <c r="I418" s="170" t="s">
        <v>16</v>
      </c>
      <c r="J418" s="170" t="s">
        <v>16</v>
      </c>
      <c r="K418" s="170" t="s">
        <v>16</v>
      </c>
      <c r="L418" s="170" t="s">
        <v>16</v>
      </c>
      <c r="M418" s="170" t="s">
        <v>16</v>
      </c>
      <c r="N418" s="170" t="s">
        <v>16</v>
      </c>
      <c r="O418" s="170" t="s">
        <v>16</v>
      </c>
      <c r="P418" s="170" t="s">
        <v>16</v>
      </c>
      <c r="Q418" s="170" t="s">
        <v>16</v>
      </c>
      <c r="R418" s="170" t="s">
        <v>16</v>
      </c>
      <c r="S418" s="170" t="s">
        <v>16</v>
      </c>
      <c r="T418" s="170" t="s">
        <v>16</v>
      </c>
      <c r="U418" s="170" t="s">
        <v>16</v>
      </c>
      <c r="V418" s="170" t="s">
        <v>16</v>
      </c>
      <c r="W418" s="170" t="s">
        <v>16</v>
      </c>
      <c r="X418" s="170" t="s">
        <v>16</v>
      </c>
      <c r="Y418" s="170" t="s">
        <v>16</v>
      </c>
      <c r="Z418" s="170" t="s">
        <v>16</v>
      </c>
      <c r="AA418" s="170" t="s">
        <v>16</v>
      </c>
      <c r="AB418" s="170" t="s">
        <v>16</v>
      </c>
      <c r="AC418" s="170" t="s">
        <v>16</v>
      </c>
      <c r="AD418" s="170" t="s">
        <v>16</v>
      </c>
      <c r="AE418" s="170" t="s">
        <v>16</v>
      </c>
      <c r="AF418" s="170" t="s">
        <v>16</v>
      </c>
      <c r="AG418" s="170" t="s">
        <v>16</v>
      </c>
      <c r="AH418" s="170" t="s">
        <v>16</v>
      </c>
      <c r="AI418" s="170" t="s">
        <v>16</v>
      </c>
      <c r="AJ418" s="170" t="s">
        <v>16</v>
      </c>
      <c r="AK418" s="170" t="s">
        <v>16</v>
      </c>
      <c r="AL418" s="170" t="s">
        <v>16</v>
      </c>
      <c r="AM418" s="170" t="s">
        <v>16</v>
      </c>
      <c r="AN418" s="170" t="s">
        <v>16</v>
      </c>
      <c r="AO418" s="170" t="s">
        <v>16</v>
      </c>
      <c r="AP418" s="170" t="s">
        <v>16</v>
      </c>
      <c r="AQ418" s="170" t="s">
        <v>16</v>
      </c>
      <c r="AR418" s="170" t="s">
        <v>16</v>
      </c>
      <c r="AS418" s="170" t="s">
        <v>16</v>
      </c>
      <c r="AT418" s="172" t="s">
        <v>16</v>
      </c>
      <c r="AU418" s="170" t="s">
        <v>16</v>
      </c>
      <c r="AV418" s="170" t="s">
        <v>16</v>
      </c>
      <c r="AW418" s="170" t="s">
        <v>16</v>
      </c>
      <c r="AX418" s="170" t="s">
        <v>16</v>
      </c>
      <c r="AY418" s="170" t="s">
        <v>16</v>
      </c>
      <c r="AZ418" s="171" t="s">
        <v>16</v>
      </c>
      <c r="BA418" s="171" t="s">
        <v>16</v>
      </c>
      <c r="BB418" s="170" t="s">
        <v>16</v>
      </c>
      <c r="BC418" s="172" t="s">
        <v>16</v>
      </c>
      <c r="BD418" s="172" t="s">
        <v>16</v>
      </c>
      <c r="BE418" s="171" t="s">
        <v>16</v>
      </c>
      <c r="BF418" s="170" t="s">
        <v>16</v>
      </c>
      <c r="BG418" s="170" t="s">
        <v>16</v>
      </c>
      <c r="BH418" s="170" t="s">
        <v>16</v>
      </c>
      <c r="BI418" s="170" t="s">
        <v>16</v>
      </c>
      <c r="BJ418" s="170"/>
      <c r="BK418" s="170"/>
    </row>
    <row r="419" spans="1:63" x14ac:dyDescent="0.25">
      <c r="A419" s="169">
        <v>303</v>
      </c>
      <c r="C419" s="174" t="s">
        <v>16</v>
      </c>
      <c r="D419" s="174" t="s">
        <v>16</v>
      </c>
      <c r="E419" s="173" t="s">
        <v>16</v>
      </c>
      <c r="F419" s="170" t="s">
        <v>16</v>
      </c>
      <c r="G419" s="170" t="s">
        <v>16</v>
      </c>
      <c r="H419" s="170" t="s">
        <v>16</v>
      </c>
      <c r="I419" s="170" t="s">
        <v>16</v>
      </c>
      <c r="J419" s="170" t="s">
        <v>16</v>
      </c>
      <c r="K419" s="170" t="s">
        <v>16</v>
      </c>
      <c r="L419" s="170" t="s">
        <v>16</v>
      </c>
      <c r="M419" s="170" t="s">
        <v>16</v>
      </c>
      <c r="N419" s="170" t="s">
        <v>16</v>
      </c>
      <c r="O419" s="170" t="s">
        <v>16</v>
      </c>
      <c r="P419" s="170" t="s">
        <v>16</v>
      </c>
      <c r="Q419" s="170" t="s">
        <v>16</v>
      </c>
      <c r="R419" s="170" t="s">
        <v>16</v>
      </c>
      <c r="S419" s="170" t="s">
        <v>16</v>
      </c>
      <c r="T419" s="170" t="s">
        <v>16</v>
      </c>
      <c r="U419" s="170" t="s">
        <v>16</v>
      </c>
      <c r="V419" s="170" t="s">
        <v>16</v>
      </c>
      <c r="W419" s="170" t="s">
        <v>16</v>
      </c>
      <c r="X419" s="170" t="s">
        <v>16</v>
      </c>
      <c r="Y419" s="170" t="s">
        <v>16</v>
      </c>
      <c r="Z419" s="170" t="s">
        <v>16</v>
      </c>
      <c r="AA419" s="170" t="s">
        <v>16</v>
      </c>
      <c r="AB419" s="170" t="s">
        <v>16</v>
      </c>
      <c r="AC419" s="170" t="s">
        <v>16</v>
      </c>
      <c r="AD419" s="170" t="s">
        <v>16</v>
      </c>
      <c r="AE419" s="170" t="s">
        <v>16</v>
      </c>
      <c r="AF419" s="170" t="s">
        <v>16</v>
      </c>
      <c r="AG419" s="170" t="s">
        <v>16</v>
      </c>
      <c r="AH419" s="170" t="s">
        <v>16</v>
      </c>
      <c r="AI419" s="170" t="s">
        <v>16</v>
      </c>
      <c r="AJ419" s="170" t="s">
        <v>16</v>
      </c>
      <c r="AK419" s="170" t="s">
        <v>16</v>
      </c>
      <c r="AL419" s="170" t="s">
        <v>16</v>
      </c>
      <c r="AM419" s="170" t="s">
        <v>16</v>
      </c>
      <c r="AN419" s="170" t="s">
        <v>16</v>
      </c>
      <c r="AO419" s="170" t="s">
        <v>16</v>
      </c>
      <c r="AP419" s="170" t="s">
        <v>16</v>
      </c>
      <c r="AQ419" s="170" t="s">
        <v>16</v>
      </c>
      <c r="AR419" s="170" t="s">
        <v>16</v>
      </c>
      <c r="AS419" s="170" t="s">
        <v>16</v>
      </c>
      <c r="AT419" s="172" t="s">
        <v>16</v>
      </c>
      <c r="AU419" s="170" t="s">
        <v>16</v>
      </c>
      <c r="AV419" s="170" t="s">
        <v>16</v>
      </c>
      <c r="AW419" s="170" t="s">
        <v>16</v>
      </c>
      <c r="AX419" s="170" t="s">
        <v>16</v>
      </c>
      <c r="AY419" s="170" t="s">
        <v>16</v>
      </c>
      <c r="AZ419" s="171" t="s">
        <v>16</v>
      </c>
      <c r="BA419" s="171" t="s">
        <v>16</v>
      </c>
      <c r="BB419" s="170" t="s">
        <v>16</v>
      </c>
      <c r="BC419" s="172" t="s">
        <v>16</v>
      </c>
      <c r="BD419" s="172" t="s">
        <v>16</v>
      </c>
      <c r="BE419" s="171" t="s">
        <v>16</v>
      </c>
      <c r="BF419" s="170" t="s">
        <v>16</v>
      </c>
      <c r="BG419" s="170" t="s">
        <v>16</v>
      </c>
      <c r="BH419" s="170" t="s">
        <v>16</v>
      </c>
      <c r="BI419" s="170" t="s">
        <v>16</v>
      </c>
      <c r="BJ419" s="170"/>
      <c r="BK419" s="170"/>
    </row>
    <row r="420" spans="1:63" x14ac:dyDescent="0.25">
      <c r="A420" s="169">
        <v>303</v>
      </c>
      <c r="C420" s="174" t="s">
        <v>16</v>
      </c>
      <c r="D420" s="174" t="s">
        <v>16</v>
      </c>
      <c r="E420" s="173" t="s">
        <v>16</v>
      </c>
      <c r="F420" s="170" t="s">
        <v>16</v>
      </c>
      <c r="G420" s="170" t="s">
        <v>16</v>
      </c>
      <c r="H420" s="170" t="s">
        <v>16</v>
      </c>
      <c r="I420" s="170" t="s">
        <v>16</v>
      </c>
      <c r="J420" s="170" t="s">
        <v>16</v>
      </c>
      <c r="K420" s="170" t="s">
        <v>16</v>
      </c>
      <c r="L420" s="170" t="s">
        <v>16</v>
      </c>
      <c r="M420" s="170" t="s">
        <v>16</v>
      </c>
      <c r="N420" s="170" t="s">
        <v>16</v>
      </c>
      <c r="O420" s="170" t="s">
        <v>16</v>
      </c>
      <c r="P420" s="170" t="s">
        <v>16</v>
      </c>
      <c r="Q420" s="170" t="s">
        <v>16</v>
      </c>
      <c r="R420" s="170" t="s">
        <v>16</v>
      </c>
      <c r="S420" s="170" t="s">
        <v>16</v>
      </c>
      <c r="T420" s="170" t="s">
        <v>16</v>
      </c>
      <c r="U420" s="170" t="s">
        <v>16</v>
      </c>
      <c r="V420" s="170" t="s">
        <v>16</v>
      </c>
      <c r="W420" s="170" t="s">
        <v>16</v>
      </c>
      <c r="X420" s="170" t="s">
        <v>16</v>
      </c>
      <c r="Y420" s="170" t="s">
        <v>16</v>
      </c>
      <c r="Z420" s="170" t="s">
        <v>16</v>
      </c>
      <c r="AA420" s="170" t="s">
        <v>16</v>
      </c>
      <c r="AB420" s="170" t="s">
        <v>16</v>
      </c>
      <c r="AC420" s="170" t="s">
        <v>16</v>
      </c>
      <c r="AD420" s="170" t="s">
        <v>16</v>
      </c>
      <c r="AE420" s="170" t="s">
        <v>16</v>
      </c>
      <c r="AF420" s="170" t="s">
        <v>16</v>
      </c>
      <c r="AG420" s="170" t="s">
        <v>16</v>
      </c>
      <c r="AH420" s="170" t="s">
        <v>16</v>
      </c>
      <c r="AI420" s="170" t="s">
        <v>16</v>
      </c>
      <c r="AJ420" s="170" t="s">
        <v>16</v>
      </c>
      <c r="AK420" s="170" t="s">
        <v>16</v>
      </c>
      <c r="AL420" s="170" t="s">
        <v>16</v>
      </c>
      <c r="AM420" s="170" t="s">
        <v>16</v>
      </c>
      <c r="AN420" s="170" t="s">
        <v>16</v>
      </c>
      <c r="AO420" s="170" t="s">
        <v>16</v>
      </c>
      <c r="AP420" s="170" t="s">
        <v>16</v>
      </c>
      <c r="AQ420" s="170" t="s">
        <v>16</v>
      </c>
      <c r="AR420" s="170" t="s">
        <v>16</v>
      </c>
      <c r="AS420" s="170" t="s">
        <v>16</v>
      </c>
      <c r="AT420" s="172" t="s">
        <v>16</v>
      </c>
      <c r="AU420" s="170" t="s">
        <v>16</v>
      </c>
      <c r="AV420" s="170" t="s">
        <v>16</v>
      </c>
      <c r="AW420" s="170" t="s">
        <v>16</v>
      </c>
      <c r="AX420" s="170" t="s">
        <v>16</v>
      </c>
      <c r="AY420" s="170" t="s">
        <v>16</v>
      </c>
      <c r="AZ420" s="171" t="s">
        <v>16</v>
      </c>
      <c r="BA420" s="171" t="s">
        <v>16</v>
      </c>
      <c r="BB420" s="170" t="s">
        <v>16</v>
      </c>
      <c r="BC420" s="172" t="s">
        <v>16</v>
      </c>
      <c r="BD420" s="172" t="s">
        <v>16</v>
      </c>
      <c r="BE420" s="171" t="s">
        <v>16</v>
      </c>
      <c r="BF420" s="170" t="s">
        <v>16</v>
      </c>
      <c r="BG420" s="170" t="s">
        <v>16</v>
      </c>
      <c r="BH420" s="170" t="s">
        <v>16</v>
      </c>
      <c r="BI420" s="170" t="s">
        <v>16</v>
      </c>
      <c r="BJ420" s="170"/>
      <c r="BK420" s="170"/>
    </row>
    <row r="421" spans="1:63" x14ac:dyDescent="0.25">
      <c r="A421" s="169">
        <v>303</v>
      </c>
      <c r="C421" s="174" t="s">
        <v>16</v>
      </c>
      <c r="D421" s="174" t="s">
        <v>16</v>
      </c>
      <c r="E421" s="173" t="s">
        <v>16</v>
      </c>
      <c r="F421" s="170" t="s">
        <v>16</v>
      </c>
      <c r="G421" s="170" t="s">
        <v>16</v>
      </c>
      <c r="H421" s="170" t="s">
        <v>16</v>
      </c>
      <c r="I421" s="170" t="s">
        <v>16</v>
      </c>
      <c r="J421" s="170" t="s">
        <v>16</v>
      </c>
      <c r="K421" s="170" t="s">
        <v>16</v>
      </c>
      <c r="L421" s="170" t="s">
        <v>16</v>
      </c>
      <c r="M421" s="170" t="s">
        <v>16</v>
      </c>
      <c r="N421" s="170" t="s">
        <v>16</v>
      </c>
      <c r="O421" s="170" t="s">
        <v>16</v>
      </c>
      <c r="P421" s="170" t="s">
        <v>16</v>
      </c>
      <c r="Q421" s="170" t="s">
        <v>16</v>
      </c>
      <c r="R421" s="170" t="s">
        <v>16</v>
      </c>
      <c r="S421" s="170" t="s">
        <v>16</v>
      </c>
      <c r="T421" s="170" t="s">
        <v>16</v>
      </c>
      <c r="U421" s="170" t="s">
        <v>16</v>
      </c>
      <c r="V421" s="170" t="s">
        <v>16</v>
      </c>
      <c r="W421" s="170" t="s">
        <v>16</v>
      </c>
      <c r="X421" s="170" t="s">
        <v>16</v>
      </c>
      <c r="Y421" s="170" t="s">
        <v>16</v>
      </c>
      <c r="Z421" s="170" t="s">
        <v>16</v>
      </c>
      <c r="AA421" s="170" t="s">
        <v>16</v>
      </c>
      <c r="AB421" s="170" t="s">
        <v>16</v>
      </c>
      <c r="AC421" s="170" t="s">
        <v>16</v>
      </c>
      <c r="AD421" s="170" t="s">
        <v>16</v>
      </c>
      <c r="AE421" s="170" t="s">
        <v>16</v>
      </c>
      <c r="AF421" s="170" t="s">
        <v>16</v>
      </c>
      <c r="AG421" s="170" t="s">
        <v>16</v>
      </c>
      <c r="AH421" s="170" t="s">
        <v>16</v>
      </c>
      <c r="AI421" s="170" t="s">
        <v>16</v>
      </c>
      <c r="AJ421" s="170" t="s">
        <v>16</v>
      </c>
      <c r="AK421" s="170" t="s">
        <v>16</v>
      </c>
      <c r="AL421" s="170" t="s">
        <v>16</v>
      </c>
      <c r="AM421" s="170" t="s">
        <v>16</v>
      </c>
      <c r="AN421" s="170" t="s">
        <v>16</v>
      </c>
      <c r="AO421" s="170" t="s">
        <v>16</v>
      </c>
      <c r="AP421" s="170" t="s">
        <v>16</v>
      </c>
      <c r="AQ421" s="170" t="s">
        <v>16</v>
      </c>
      <c r="AR421" s="170" t="s">
        <v>16</v>
      </c>
      <c r="AS421" s="170" t="s">
        <v>16</v>
      </c>
      <c r="AT421" s="172" t="s">
        <v>16</v>
      </c>
      <c r="AU421" s="170" t="s">
        <v>16</v>
      </c>
      <c r="AV421" s="170" t="s">
        <v>16</v>
      </c>
      <c r="AW421" s="170" t="s">
        <v>16</v>
      </c>
      <c r="AX421" s="170" t="s">
        <v>16</v>
      </c>
      <c r="AY421" s="170" t="s">
        <v>16</v>
      </c>
      <c r="AZ421" s="171" t="s">
        <v>16</v>
      </c>
      <c r="BA421" s="171" t="s">
        <v>16</v>
      </c>
      <c r="BB421" s="170" t="s">
        <v>16</v>
      </c>
      <c r="BC421" s="172" t="s">
        <v>16</v>
      </c>
      <c r="BD421" s="172" t="s">
        <v>16</v>
      </c>
      <c r="BE421" s="171" t="s">
        <v>16</v>
      </c>
      <c r="BF421" s="170" t="s">
        <v>16</v>
      </c>
      <c r="BG421" s="170" t="s">
        <v>16</v>
      </c>
      <c r="BH421" s="170" t="s">
        <v>16</v>
      </c>
      <c r="BI421" s="170" t="s">
        <v>16</v>
      </c>
      <c r="BJ421" s="170"/>
      <c r="BK421" s="170"/>
    </row>
    <row r="422" spans="1:63" x14ac:dyDescent="0.25">
      <c r="A422" s="169">
        <v>303</v>
      </c>
      <c r="C422" s="174" t="s">
        <v>16</v>
      </c>
      <c r="D422" s="174" t="s">
        <v>16</v>
      </c>
      <c r="E422" s="173" t="s">
        <v>16</v>
      </c>
      <c r="F422" s="170" t="s">
        <v>16</v>
      </c>
      <c r="G422" s="170" t="s">
        <v>16</v>
      </c>
      <c r="H422" s="170" t="s">
        <v>16</v>
      </c>
      <c r="I422" s="170" t="s">
        <v>16</v>
      </c>
      <c r="J422" s="170" t="s">
        <v>16</v>
      </c>
      <c r="K422" s="170" t="s">
        <v>16</v>
      </c>
      <c r="L422" s="170" t="s">
        <v>16</v>
      </c>
      <c r="M422" s="170" t="s">
        <v>16</v>
      </c>
      <c r="N422" s="170" t="s">
        <v>16</v>
      </c>
      <c r="O422" s="170" t="s">
        <v>16</v>
      </c>
      <c r="P422" s="170" t="s">
        <v>16</v>
      </c>
      <c r="Q422" s="170" t="s">
        <v>16</v>
      </c>
      <c r="R422" s="170" t="s">
        <v>16</v>
      </c>
      <c r="S422" s="170" t="s">
        <v>16</v>
      </c>
      <c r="T422" s="170" t="s">
        <v>16</v>
      </c>
      <c r="U422" s="170" t="s">
        <v>16</v>
      </c>
      <c r="V422" s="170" t="s">
        <v>16</v>
      </c>
      <c r="W422" s="170" t="s">
        <v>16</v>
      </c>
      <c r="X422" s="170" t="s">
        <v>16</v>
      </c>
      <c r="Y422" s="170" t="s">
        <v>16</v>
      </c>
      <c r="Z422" s="170" t="s">
        <v>16</v>
      </c>
      <c r="AA422" s="170" t="s">
        <v>16</v>
      </c>
      <c r="AB422" s="170" t="s">
        <v>16</v>
      </c>
      <c r="AC422" s="170" t="s">
        <v>16</v>
      </c>
      <c r="AD422" s="170" t="s">
        <v>16</v>
      </c>
      <c r="AE422" s="170" t="s">
        <v>16</v>
      </c>
      <c r="AF422" s="170" t="s">
        <v>16</v>
      </c>
      <c r="AG422" s="170" t="s">
        <v>16</v>
      </c>
      <c r="AH422" s="170" t="s">
        <v>16</v>
      </c>
      <c r="AI422" s="170" t="s">
        <v>16</v>
      </c>
      <c r="AJ422" s="170" t="s">
        <v>16</v>
      </c>
      <c r="AK422" s="170" t="s">
        <v>16</v>
      </c>
      <c r="AL422" s="170" t="s">
        <v>16</v>
      </c>
      <c r="AM422" s="170" t="s">
        <v>16</v>
      </c>
      <c r="AN422" s="170" t="s">
        <v>16</v>
      </c>
      <c r="AO422" s="170" t="s">
        <v>16</v>
      </c>
      <c r="AP422" s="170" t="s">
        <v>16</v>
      </c>
      <c r="AQ422" s="170" t="s">
        <v>16</v>
      </c>
      <c r="AR422" s="170" t="s">
        <v>16</v>
      </c>
      <c r="AS422" s="170" t="s">
        <v>16</v>
      </c>
      <c r="AT422" s="172" t="s">
        <v>16</v>
      </c>
      <c r="AU422" s="170" t="s">
        <v>16</v>
      </c>
      <c r="AV422" s="170" t="s">
        <v>16</v>
      </c>
      <c r="AW422" s="170" t="s">
        <v>16</v>
      </c>
      <c r="AX422" s="170" t="s">
        <v>16</v>
      </c>
      <c r="AY422" s="170" t="s">
        <v>16</v>
      </c>
      <c r="AZ422" s="171" t="s">
        <v>16</v>
      </c>
      <c r="BA422" s="171" t="s">
        <v>16</v>
      </c>
      <c r="BB422" s="170" t="s">
        <v>16</v>
      </c>
      <c r="BC422" s="172" t="s">
        <v>16</v>
      </c>
      <c r="BD422" s="172" t="s">
        <v>16</v>
      </c>
      <c r="BE422" s="171" t="s">
        <v>16</v>
      </c>
      <c r="BF422" s="170" t="s">
        <v>16</v>
      </c>
      <c r="BG422" s="170" t="s">
        <v>16</v>
      </c>
      <c r="BH422" s="170" t="s">
        <v>16</v>
      </c>
      <c r="BI422" s="170" t="s">
        <v>16</v>
      </c>
      <c r="BJ422" s="170"/>
      <c r="BK422" s="170"/>
    </row>
    <row r="423" spans="1:63" x14ac:dyDescent="0.25">
      <c r="A423" s="169">
        <v>303</v>
      </c>
      <c r="C423" s="174" t="s">
        <v>16</v>
      </c>
      <c r="D423" s="174" t="s">
        <v>16</v>
      </c>
      <c r="E423" s="173" t="s">
        <v>16</v>
      </c>
      <c r="F423" s="170" t="s">
        <v>16</v>
      </c>
      <c r="G423" s="170" t="s">
        <v>16</v>
      </c>
      <c r="H423" s="170" t="s">
        <v>16</v>
      </c>
      <c r="I423" s="170" t="s">
        <v>16</v>
      </c>
      <c r="J423" s="170" t="s">
        <v>16</v>
      </c>
      <c r="K423" s="170" t="s">
        <v>16</v>
      </c>
      <c r="L423" s="170" t="s">
        <v>16</v>
      </c>
      <c r="M423" s="170" t="s">
        <v>16</v>
      </c>
      <c r="N423" s="170" t="s">
        <v>16</v>
      </c>
      <c r="O423" s="170" t="s">
        <v>16</v>
      </c>
      <c r="P423" s="170" t="s">
        <v>16</v>
      </c>
      <c r="Q423" s="170" t="s">
        <v>16</v>
      </c>
      <c r="R423" s="170" t="s">
        <v>16</v>
      </c>
      <c r="S423" s="170" t="s">
        <v>16</v>
      </c>
      <c r="T423" s="170" t="s">
        <v>16</v>
      </c>
      <c r="U423" s="170" t="s">
        <v>16</v>
      </c>
      <c r="V423" s="170" t="s">
        <v>16</v>
      </c>
      <c r="W423" s="170" t="s">
        <v>16</v>
      </c>
      <c r="X423" s="170" t="s">
        <v>16</v>
      </c>
      <c r="Y423" s="170" t="s">
        <v>16</v>
      </c>
      <c r="Z423" s="170" t="s">
        <v>16</v>
      </c>
      <c r="AA423" s="170" t="s">
        <v>16</v>
      </c>
      <c r="AB423" s="170" t="s">
        <v>16</v>
      </c>
      <c r="AC423" s="170" t="s">
        <v>16</v>
      </c>
      <c r="AD423" s="170" t="s">
        <v>16</v>
      </c>
      <c r="AE423" s="170" t="s">
        <v>16</v>
      </c>
      <c r="AF423" s="170" t="s">
        <v>16</v>
      </c>
      <c r="AG423" s="170" t="s">
        <v>16</v>
      </c>
      <c r="AH423" s="170" t="s">
        <v>16</v>
      </c>
      <c r="AI423" s="170" t="s">
        <v>16</v>
      </c>
      <c r="AJ423" s="170" t="s">
        <v>16</v>
      </c>
      <c r="AK423" s="170" t="s">
        <v>16</v>
      </c>
      <c r="AL423" s="170" t="s">
        <v>16</v>
      </c>
      <c r="AM423" s="170" t="s">
        <v>16</v>
      </c>
      <c r="AN423" s="170" t="s">
        <v>16</v>
      </c>
      <c r="AO423" s="170" t="s">
        <v>16</v>
      </c>
      <c r="AP423" s="170" t="s">
        <v>16</v>
      </c>
      <c r="AQ423" s="170" t="s">
        <v>16</v>
      </c>
      <c r="AR423" s="170" t="s">
        <v>16</v>
      </c>
      <c r="AS423" s="170" t="s">
        <v>16</v>
      </c>
      <c r="AT423" s="172" t="s">
        <v>16</v>
      </c>
      <c r="AU423" s="170" t="s">
        <v>16</v>
      </c>
      <c r="AV423" s="170" t="s">
        <v>16</v>
      </c>
      <c r="AW423" s="170" t="s">
        <v>16</v>
      </c>
      <c r="AX423" s="170" t="s">
        <v>16</v>
      </c>
      <c r="AY423" s="170" t="s">
        <v>16</v>
      </c>
      <c r="AZ423" s="171" t="s">
        <v>16</v>
      </c>
      <c r="BA423" s="171" t="s">
        <v>16</v>
      </c>
      <c r="BB423" s="170" t="s">
        <v>16</v>
      </c>
      <c r="BC423" s="172" t="s">
        <v>16</v>
      </c>
      <c r="BD423" s="172" t="s">
        <v>16</v>
      </c>
      <c r="BE423" s="171" t="s">
        <v>16</v>
      </c>
      <c r="BF423" s="170" t="s">
        <v>16</v>
      </c>
      <c r="BG423" s="170" t="s">
        <v>16</v>
      </c>
      <c r="BH423" s="170" t="s">
        <v>16</v>
      </c>
      <c r="BI423" s="170" t="s">
        <v>16</v>
      </c>
      <c r="BJ423" s="170"/>
      <c r="BK423" s="170"/>
    </row>
    <row r="424" spans="1:63" x14ac:dyDescent="0.25">
      <c r="A424" s="169">
        <v>303</v>
      </c>
      <c r="C424" s="174" t="s">
        <v>16</v>
      </c>
      <c r="D424" s="174" t="s">
        <v>16</v>
      </c>
      <c r="E424" s="173" t="s">
        <v>16</v>
      </c>
      <c r="F424" s="170" t="s">
        <v>16</v>
      </c>
      <c r="G424" s="170" t="s">
        <v>16</v>
      </c>
      <c r="H424" s="170" t="s">
        <v>16</v>
      </c>
      <c r="I424" s="170" t="s">
        <v>16</v>
      </c>
      <c r="J424" s="170" t="s">
        <v>16</v>
      </c>
      <c r="K424" s="170" t="s">
        <v>16</v>
      </c>
      <c r="L424" s="170" t="s">
        <v>16</v>
      </c>
      <c r="M424" s="170" t="s">
        <v>16</v>
      </c>
      <c r="N424" s="170" t="s">
        <v>16</v>
      </c>
      <c r="O424" s="170" t="s">
        <v>16</v>
      </c>
      <c r="P424" s="170" t="s">
        <v>16</v>
      </c>
      <c r="Q424" s="170" t="s">
        <v>16</v>
      </c>
      <c r="R424" s="170" t="s">
        <v>16</v>
      </c>
      <c r="S424" s="170" t="s">
        <v>16</v>
      </c>
      <c r="T424" s="170" t="s">
        <v>16</v>
      </c>
      <c r="U424" s="170" t="s">
        <v>16</v>
      </c>
      <c r="V424" s="170" t="s">
        <v>16</v>
      </c>
      <c r="W424" s="170" t="s">
        <v>16</v>
      </c>
      <c r="X424" s="170" t="s">
        <v>16</v>
      </c>
      <c r="Y424" s="170" t="s">
        <v>16</v>
      </c>
      <c r="Z424" s="170" t="s">
        <v>16</v>
      </c>
      <c r="AA424" s="170" t="s">
        <v>16</v>
      </c>
      <c r="AB424" s="170" t="s">
        <v>16</v>
      </c>
      <c r="AC424" s="170" t="s">
        <v>16</v>
      </c>
      <c r="AD424" s="170" t="s">
        <v>16</v>
      </c>
      <c r="AE424" s="170" t="s">
        <v>16</v>
      </c>
      <c r="AF424" s="170" t="s">
        <v>16</v>
      </c>
      <c r="AG424" s="170" t="s">
        <v>16</v>
      </c>
      <c r="AH424" s="170" t="s">
        <v>16</v>
      </c>
      <c r="AI424" s="170" t="s">
        <v>16</v>
      </c>
      <c r="AJ424" s="170" t="s">
        <v>16</v>
      </c>
      <c r="AK424" s="170" t="s">
        <v>16</v>
      </c>
      <c r="AL424" s="170" t="s">
        <v>16</v>
      </c>
      <c r="AM424" s="170" t="s">
        <v>16</v>
      </c>
      <c r="AN424" s="170" t="s">
        <v>16</v>
      </c>
      <c r="AO424" s="170" t="s">
        <v>16</v>
      </c>
      <c r="AP424" s="170" t="s">
        <v>16</v>
      </c>
      <c r="AQ424" s="170" t="s">
        <v>16</v>
      </c>
      <c r="AR424" s="170" t="s">
        <v>16</v>
      </c>
      <c r="AS424" s="170" t="s">
        <v>16</v>
      </c>
      <c r="AT424" s="172" t="s">
        <v>16</v>
      </c>
      <c r="AU424" s="170" t="s">
        <v>16</v>
      </c>
      <c r="AV424" s="170" t="s">
        <v>16</v>
      </c>
      <c r="AW424" s="170" t="s">
        <v>16</v>
      </c>
      <c r="AX424" s="170" t="s">
        <v>16</v>
      </c>
      <c r="AY424" s="170" t="s">
        <v>16</v>
      </c>
      <c r="AZ424" s="171" t="s">
        <v>16</v>
      </c>
      <c r="BA424" s="171" t="s">
        <v>16</v>
      </c>
      <c r="BB424" s="170" t="s">
        <v>16</v>
      </c>
      <c r="BC424" s="172" t="s">
        <v>16</v>
      </c>
      <c r="BD424" s="172" t="s">
        <v>16</v>
      </c>
      <c r="BE424" s="171" t="s">
        <v>16</v>
      </c>
      <c r="BF424" s="170" t="s">
        <v>16</v>
      </c>
      <c r="BG424" s="170" t="s">
        <v>16</v>
      </c>
      <c r="BH424" s="170" t="s">
        <v>16</v>
      </c>
      <c r="BI424" s="170" t="s">
        <v>16</v>
      </c>
      <c r="BJ424" s="170"/>
      <c r="BK424" s="170"/>
    </row>
    <row r="425" spans="1:63" x14ac:dyDescent="0.25">
      <c r="A425" s="169">
        <v>303</v>
      </c>
      <c r="C425" s="174" t="s">
        <v>16</v>
      </c>
      <c r="D425" s="174" t="s">
        <v>16</v>
      </c>
      <c r="E425" s="173" t="s">
        <v>16</v>
      </c>
      <c r="F425" s="170" t="s">
        <v>16</v>
      </c>
      <c r="G425" s="170" t="s">
        <v>16</v>
      </c>
      <c r="H425" s="170" t="s">
        <v>16</v>
      </c>
      <c r="I425" s="170" t="s">
        <v>16</v>
      </c>
      <c r="J425" s="170" t="s">
        <v>16</v>
      </c>
      <c r="K425" s="170" t="s">
        <v>16</v>
      </c>
      <c r="L425" s="170" t="s">
        <v>16</v>
      </c>
      <c r="M425" s="170" t="s">
        <v>16</v>
      </c>
      <c r="N425" s="170" t="s">
        <v>16</v>
      </c>
      <c r="O425" s="170" t="s">
        <v>16</v>
      </c>
      <c r="P425" s="170" t="s">
        <v>16</v>
      </c>
      <c r="Q425" s="170" t="s">
        <v>16</v>
      </c>
      <c r="R425" s="170" t="s">
        <v>16</v>
      </c>
      <c r="S425" s="170" t="s">
        <v>16</v>
      </c>
      <c r="T425" s="170" t="s">
        <v>16</v>
      </c>
      <c r="U425" s="170" t="s">
        <v>16</v>
      </c>
      <c r="V425" s="170" t="s">
        <v>16</v>
      </c>
      <c r="W425" s="170" t="s">
        <v>16</v>
      </c>
      <c r="X425" s="170" t="s">
        <v>16</v>
      </c>
      <c r="Y425" s="170" t="s">
        <v>16</v>
      </c>
      <c r="Z425" s="170" t="s">
        <v>16</v>
      </c>
      <c r="AA425" s="170" t="s">
        <v>16</v>
      </c>
      <c r="AB425" s="170" t="s">
        <v>16</v>
      </c>
      <c r="AC425" s="170" t="s">
        <v>16</v>
      </c>
      <c r="AD425" s="170" t="s">
        <v>16</v>
      </c>
      <c r="AE425" s="170" t="s">
        <v>16</v>
      </c>
      <c r="AF425" s="170" t="s">
        <v>16</v>
      </c>
      <c r="AG425" s="170" t="s">
        <v>16</v>
      </c>
      <c r="AH425" s="170" t="s">
        <v>16</v>
      </c>
      <c r="AI425" s="170" t="s">
        <v>16</v>
      </c>
      <c r="AJ425" s="170" t="s">
        <v>16</v>
      </c>
      <c r="AK425" s="170" t="s">
        <v>16</v>
      </c>
      <c r="AL425" s="170" t="s">
        <v>16</v>
      </c>
      <c r="AM425" s="170" t="s">
        <v>16</v>
      </c>
      <c r="AN425" s="170" t="s">
        <v>16</v>
      </c>
      <c r="AO425" s="170" t="s">
        <v>16</v>
      </c>
      <c r="AP425" s="170" t="s">
        <v>16</v>
      </c>
      <c r="AQ425" s="170" t="s">
        <v>16</v>
      </c>
      <c r="AR425" s="170" t="s">
        <v>16</v>
      </c>
      <c r="AS425" s="170" t="s">
        <v>16</v>
      </c>
      <c r="AT425" s="172" t="s">
        <v>16</v>
      </c>
      <c r="AU425" s="170" t="s">
        <v>16</v>
      </c>
      <c r="AV425" s="170" t="s">
        <v>16</v>
      </c>
      <c r="AW425" s="170" t="s">
        <v>16</v>
      </c>
      <c r="AX425" s="170" t="s">
        <v>16</v>
      </c>
      <c r="AY425" s="170" t="s">
        <v>16</v>
      </c>
      <c r="AZ425" s="171" t="s">
        <v>16</v>
      </c>
      <c r="BA425" s="171" t="s">
        <v>16</v>
      </c>
      <c r="BB425" s="170" t="s">
        <v>16</v>
      </c>
      <c r="BC425" s="172" t="s">
        <v>16</v>
      </c>
      <c r="BD425" s="172" t="s">
        <v>16</v>
      </c>
      <c r="BE425" s="171" t="s">
        <v>16</v>
      </c>
      <c r="BF425" s="170" t="s">
        <v>16</v>
      </c>
      <c r="BG425" s="170" t="s">
        <v>16</v>
      </c>
      <c r="BH425" s="170" t="s">
        <v>16</v>
      </c>
      <c r="BI425" s="170" t="s">
        <v>16</v>
      </c>
      <c r="BJ425" s="170"/>
      <c r="BK425" s="170"/>
    </row>
    <row r="426" spans="1:63" x14ac:dyDescent="0.25">
      <c r="A426" s="169">
        <v>303</v>
      </c>
      <c r="C426" s="174" t="s">
        <v>16</v>
      </c>
      <c r="D426" s="174" t="s">
        <v>16</v>
      </c>
      <c r="E426" s="173" t="s">
        <v>16</v>
      </c>
      <c r="F426" s="170" t="s">
        <v>16</v>
      </c>
      <c r="G426" s="170" t="s">
        <v>16</v>
      </c>
      <c r="H426" s="170" t="s">
        <v>16</v>
      </c>
      <c r="I426" s="170" t="s">
        <v>16</v>
      </c>
      <c r="J426" s="170" t="s">
        <v>16</v>
      </c>
      <c r="K426" s="170" t="s">
        <v>16</v>
      </c>
      <c r="L426" s="170" t="s">
        <v>16</v>
      </c>
      <c r="M426" s="170" t="s">
        <v>16</v>
      </c>
      <c r="N426" s="170" t="s">
        <v>16</v>
      </c>
      <c r="O426" s="170" t="s">
        <v>16</v>
      </c>
      <c r="P426" s="170" t="s">
        <v>16</v>
      </c>
      <c r="Q426" s="170" t="s">
        <v>16</v>
      </c>
      <c r="R426" s="170" t="s">
        <v>16</v>
      </c>
      <c r="S426" s="170" t="s">
        <v>16</v>
      </c>
      <c r="T426" s="170" t="s">
        <v>16</v>
      </c>
      <c r="U426" s="170" t="s">
        <v>16</v>
      </c>
      <c r="V426" s="170" t="s">
        <v>16</v>
      </c>
      <c r="W426" s="170" t="s">
        <v>16</v>
      </c>
      <c r="X426" s="170" t="s">
        <v>16</v>
      </c>
      <c r="Y426" s="170" t="s">
        <v>16</v>
      </c>
      <c r="Z426" s="170" t="s">
        <v>16</v>
      </c>
      <c r="AA426" s="170" t="s">
        <v>16</v>
      </c>
      <c r="AB426" s="170" t="s">
        <v>16</v>
      </c>
      <c r="AC426" s="170" t="s">
        <v>16</v>
      </c>
      <c r="AD426" s="170" t="s">
        <v>16</v>
      </c>
      <c r="AE426" s="170" t="s">
        <v>16</v>
      </c>
      <c r="AF426" s="170" t="s">
        <v>16</v>
      </c>
      <c r="AG426" s="170" t="s">
        <v>16</v>
      </c>
      <c r="AH426" s="170" t="s">
        <v>16</v>
      </c>
      <c r="AI426" s="170" t="s">
        <v>16</v>
      </c>
      <c r="AJ426" s="170" t="s">
        <v>16</v>
      </c>
      <c r="AK426" s="170" t="s">
        <v>16</v>
      </c>
      <c r="AL426" s="170" t="s">
        <v>16</v>
      </c>
      <c r="AM426" s="170" t="s">
        <v>16</v>
      </c>
      <c r="AN426" s="170" t="s">
        <v>16</v>
      </c>
      <c r="AO426" s="170" t="s">
        <v>16</v>
      </c>
      <c r="AP426" s="170" t="s">
        <v>16</v>
      </c>
      <c r="AQ426" s="170" t="s">
        <v>16</v>
      </c>
      <c r="AR426" s="170" t="s">
        <v>16</v>
      </c>
      <c r="AS426" s="170" t="s">
        <v>16</v>
      </c>
      <c r="AT426" s="172" t="s">
        <v>16</v>
      </c>
      <c r="AU426" s="170" t="s">
        <v>16</v>
      </c>
      <c r="AV426" s="170" t="s">
        <v>16</v>
      </c>
      <c r="AW426" s="170" t="s">
        <v>16</v>
      </c>
      <c r="AX426" s="170" t="s">
        <v>16</v>
      </c>
      <c r="AY426" s="170" t="s">
        <v>16</v>
      </c>
      <c r="AZ426" s="171" t="s">
        <v>16</v>
      </c>
      <c r="BA426" s="171" t="s">
        <v>16</v>
      </c>
      <c r="BB426" s="170" t="s">
        <v>16</v>
      </c>
      <c r="BC426" s="172" t="s">
        <v>16</v>
      </c>
      <c r="BD426" s="172" t="s">
        <v>16</v>
      </c>
      <c r="BE426" s="171" t="s">
        <v>16</v>
      </c>
      <c r="BF426" s="170" t="s">
        <v>16</v>
      </c>
      <c r="BG426" s="170" t="s">
        <v>16</v>
      </c>
      <c r="BH426" s="170" t="s">
        <v>16</v>
      </c>
      <c r="BI426" s="170" t="s">
        <v>16</v>
      </c>
      <c r="BJ426" s="170"/>
      <c r="BK426" s="170"/>
    </row>
    <row r="427" spans="1:63" x14ac:dyDescent="0.25">
      <c r="A427" s="169">
        <v>303</v>
      </c>
      <c r="C427" s="174" t="s">
        <v>16</v>
      </c>
      <c r="D427" s="174" t="s">
        <v>16</v>
      </c>
      <c r="E427" s="173" t="s">
        <v>16</v>
      </c>
      <c r="F427" s="170" t="s">
        <v>16</v>
      </c>
      <c r="G427" s="170" t="s">
        <v>16</v>
      </c>
      <c r="H427" s="170" t="s">
        <v>16</v>
      </c>
      <c r="I427" s="170" t="s">
        <v>16</v>
      </c>
      <c r="J427" s="170" t="s">
        <v>16</v>
      </c>
      <c r="K427" s="170" t="s">
        <v>16</v>
      </c>
      <c r="L427" s="170" t="s">
        <v>16</v>
      </c>
      <c r="M427" s="170" t="s">
        <v>16</v>
      </c>
      <c r="N427" s="170" t="s">
        <v>16</v>
      </c>
      <c r="O427" s="170" t="s">
        <v>16</v>
      </c>
      <c r="P427" s="170" t="s">
        <v>16</v>
      </c>
      <c r="Q427" s="170" t="s">
        <v>16</v>
      </c>
      <c r="R427" s="170" t="s">
        <v>16</v>
      </c>
      <c r="S427" s="170" t="s">
        <v>16</v>
      </c>
      <c r="T427" s="170" t="s">
        <v>16</v>
      </c>
      <c r="U427" s="170" t="s">
        <v>16</v>
      </c>
      <c r="V427" s="170" t="s">
        <v>16</v>
      </c>
      <c r="W427" s="170" t="s">
        <v>16</v>
      </c>
      <c r="X427" s="170" t="s">
        <v>16</v>
      </c>
      <c r="Y427" s="170" t="s">
        <v>16</v>
      </c>
      <c r="Z427" s="170" t="s">
        <v>16</v>
      </c>
      <c r="AA427" s="170" t="s">
        <v>16</v>
      </c>
      <c r="AB427" s="170" t="s">
        <v>16</v>
      </c>
      <c r="AC427" s="170" t="s">
        <v>16</v>
      </c>
      <c r="AD427" s="170" t="s">
        <v>16</v>
      </c>
      <c r="AE427" s="170" t="s">
        <v>16</v>
      </c>
      <c r="AF427" s="170" t="s">
        <v>16</v>
      </c>
      <c r="AG427" s="170" t="s">
        <v>16</v>
      </c>
      <c r="AH427" s="170" t="s">
        <v>16</v>
      </c>
      <c r="AI427" s="170" t="s">
        <v>16</v>
      </c>
      <c r="AJ427" s="170" t="s">
        <v>16</v>
      </c>
      <c r="AK427" s="170" t="s">
        <v>16</v>
      </c>
      <c r="AL427" s="170" t="s">
        <v>16</v>
      </c>
      <c r="AM427" s="170" t="s">
        <v>16</v>
      </c>
      <c r="AN427" s="170" t="s">
        <v>16</v>
      </c>
      <c r="AO427" s="170" t="s">
        <v>16</v>
      </c>
      <c r="AP427" s="170" t="s">
        <v>16</v>
      </c>
      <c r="AQ427" s="170" t="s">
        <v>16</v>
      </c>
      <c r="AR427" s="170" t="s">
        <v>16</v>
      </c>
      <c r="AS427" s="170" t="s">
        <v>16</v>
      </c>
      <c r="AT427" s="172" t="s">
        <v>16</v>
      </c>
      <c r="AU427" s="170" t="s">
        <v>16</v>
      </c>
      <c r="AV427" s="170" t="s">
        <v>16</v>
      </c>
      <c r="AW427" s="170" t="s">
        <v>16</v>
      </c>
      <c r="AX427" s="170" t="s">
        <v>16</v>
      </c>
      <c r="AY427" s="170" t="s">
        <v>16</v>
      </c>
      <c r="AZ427" s="171" t="s">
        <v>16</v>
      </c>
      <c r="BA427" s="171" t="s">
        <v>16</v>
      </c>
      <c r="BB427" s="170" t="s">
        <v>16</v>
      </c>
      <c r="BC427" s="172" t="s">
        <v>16</v>
      </c>
      <c r="BD427" s="172" t="s">
        <v>16</v>
      </c>
      <c r="BE427" s="171" t="s">
        <v>16</v>
      </c>
      <c r="BF427" s="170" t="s">
        <v>16</v>
      </c>
      <c r="BG427" s="170" t="s">
        <v>16</v>
      </c>
      <c r="BH427" s="170" t="s">
        <v>16</v>
      </c>
      <c r="BI427" s="170" t="s">
        <v>16</v>
      </c>
      <c r="BJ427" s="170"/>
      <c r="BK427" s="170"/>
    </row>
    <row r="428" spans="1:63" x14ac:dyDescent="0.25">
      <c r="A428" s="169">
        <v>303</v>
      </c>
      <c r="C428" s="174" t="s">
        <v>16</v>
      </c>
      <c r="D428" s="174" t="s">
        <v>16</v>
      </c>
      <c r="E428" s="173" t="s">
        <v>16</v>
      </c>
      <c r="F428" s="170" t="s">
        <v>16</v>
      </c>
      <c r="G428" s="170" t="s">
        <v>16</v>
      </c>
      <c r="H428" s="170" t="s">
        <v>16</v>
      </c>
      <c r="I428" s="170" t="s">
        <v>16</v>
      </c>
      <c r="J428" s="170" t="s">
        <v>16</v>
      </c>
      <c r="K428" s="170" t="s">
        <v>16</v>
      </c>
      <c r="L428" s="170" t="s">
        <v>16</v>
      </c>
      <c r="M428" s="170" t="s">
        <v>16</v>
      </c>
      <c r="N428" s="170" t="s">
        <v>16</v>
      </c>
      <c r="O428" s="170" t="s">
        <v>16</v>
      </c>
      <c r="P428" s="170" t="s">
        <v>16</v>
      </c>
      <c r="Q428" s="170" t="s">
        <v>16</v>
      </c>
      <c r="R428" s="170" t="s">
        <v>16</v>
      </c>
      <c r="S428" s="170" t="s">
        <v>16</v>
      </c>
      <c r="T428" s="170" t="s">
        <v>16</v>
      </c>
      <c r="U428" s="170" t="s">
        <v>16</v>
      </c>
      <c r="V428" s="170" t="s">
        <v>16</v>
      </c>
      <c r="W428" s="170" t="s">
        <v>16</v>
      </c>
      <c r="X428" s="170" t="s">
        <v>16</v>
      </c>
      <c r="Y428" s="170" t="s">
        <v>16</v>
      </c>
      <c r="Z428" s="170" t="s">
        <v>16</v>
      </c>
      <c r="AA428" s="170" t="s">
        <v>16</v>
      </c>
      <c r="AB428" s="170" t="s">
        <v>16</v>
      </c>
      <c r="AC428" s="170" t="s">
        <v>16</v>
      </c>
      <c r="AD428" s="170" t="s">
        <v>16</v>
      </c>
      <c r="AE428" s="170" t="s">
        <v>16</v>
      </c>
      <c r="AF428" s="170" t="s">
        <v>16</v>
      </c>
      <c r="AG428" s="170" t="s">
        <v>16</v>
      </c>
      <c r="AH428" s="170" t="s">
        <v>16</v>
      </c>
      <c r="AI428" s="170" t="s">
        <v>16</v>
      </c>
      <c r="AJ428" s="170" t="s">
        <v>16</v>
      </c>
      <c r="AK428" s="170" t="s">
        <v>16</v>
      </c>
      <c r="AL428" s="170" t="s">
        <v>16</v>
      </c>
      <c r="AM428" s="170" t="s">
        <v>16</v>
      </c>
      <c r="AN428" s="170" t="s">
        <v>16</v>
      </c>
      <c r="AO428" s="170" t="s">
        <v>16</v>
      </c>
      <c r="AP428" s="170" t="s">
        <v>16</v>
      </c>
      <c r="AQ428" s="170" t="s">
        <v>16</v>
      </c>
      <c r="AR428" s="170" t="s">
        <v>16</v>
      </c>
      <c r="AS428" s="170" t="s">
        <v>16</v>
      </c>
      <c r="AT428" s="172" t="s">
        <v>16</v>
      </c>
      <c r="AU428" s="170" t="s">
        <v>16</v>
      </c>
      <c r="AV428" s="170" t="s">
        <v>16</v>
      </c>
      <c r="AW428" s="170" t="s">
        <v>16</v>
      </c>
      <c r="AX428" s="170" t="s">
        <v>16</v>
      </c>
      <c r="AY428" s="170" t="s">
        <v>16</v>
      </c>
      <c r="AZ428" s="171" t="s">
        <v>16</v>
      </c>
      <c r="BA428" s="171" t="s">
        <v>16</v>
      </c>
      <c r="BB428" s="170" t="s">
        <v>16</v>
      </c>
      <c r="BC428" s="172" t="s">
        <v>16</v>
      </c>
      <c r="BD428" s="172" t="s">
        <v>16</v>
      </c>
      <c r="BE428" s="171" t="s">
        <v>16</v>
      </c>
      <c r="BF428" s="170" t="s">
        <v>16</v>
      </c>
      <c r="BG428" s="170" t="s">
        <v>16</v>
      </c>
      <c r="BH428" s="170" t="s">
        <v>16</v>
      </c>
      <c r="BI428" s="170" t="s">
        <v>16</v>
      </c>
      <c r="BJ428" s="170"/>
      <c r="BK428" s="170"/>
    </row>
    <row r="429" spans="1:63" x14ac:dyDescent="0.25">
      <c r="A429" s="169">
        <v>303</v>
      </c>
      <c r="C429" s="174" t="s">
        <v>16</v>
      </c>
      <c r="D429" s="174" t="s">
        <v>16</v>
      </c>
      <c r="E429" s="173" t="s">
        <v>16</v>
      </c>
      <c r="F429" s="170" t="s">
        <v>16</v>
      </c>
      <c r="G429" s="170" t="s">
        <v>16</v>
      </c>
      <c r="H429" s="170" t="s">
        <v>16</v>
      </c>
      <c r="I429" s="170" t="s">
        <v>16</v>
      </c>
      <c r="J429" s="170" t="s">
        <v>16</v>
      </c>
      <c r="K429" s="170" t="s">
        <v>16</v>
      </c>
      <c r="L429" s="170" t="s">
        <v>16</v>
      </c>
      <c r="M429" s="170" t="s">
        <v>16</v>
      </c>
      <c r="N429" s="170" t="s">
        <v>16</v>
      </c>
      <c r="O429" s="170" t="s">
        <v>16</v>
      </c>
      <c r="P429" s="170" t="s">
        <v>16</v>
      </c>
      <c r="Q429" s="170" t="s">
        <v>16</v>
      </c>
      <c r="R429" s="170" t="s">
        <v>16</v>
      </c>
      <c r="S429" s="170" t="s">
        <v>16</v>
      </c>
      <c r="T429" s="170" t="s">
        <v>16</v>
      </c>
      <c r="U429" s="170" t="s">
        <v>16</v>
      </c>
      <c r="V429" s="170" t="s">
        <v>16</v>
      </c>
      <c r="W429" s="170" t="s">
        <v>16</v>
      </c>
      <c r="X429" s="170" t="s">
        <v>16</v>
      </c>
      <c r="Y429" s="170" t="s">
        <v>16</v>
      </c>
      <c r="Z429" s="170" t="s">
        <v>16</v>
      </c>
      <c r="AA429" s="170" t="s">
        <v>16</v>
      </c>
      <c r="AB429" s="170" t="s">
        <v>16</v>
      </c>
      <c r="AC429" s="170" t="s">
        <v>16</v>
      </c>
      <c r="AD429" s="170" t="s">
        <v>16</v>
      </c>
      <c r="AE429" s="170" t="s">
        <v>16</v>
      </c>
      <c r="AF429" s="170" t="s">
        <v>16</v>
      </c>
      <c r="AG429" s="170" t="s">
        <v>16</v>
      </c>
      <c r="AH429" s="170" t="s">
        <v>16</v>
      </c>
      <c r="AI429" s="170" t="s">
        <v>16</v>
      </c>
      <c r="AJ429" s="170" t="s">
        <v>16</v>
      </c>
      <c r="AK429" s="170" t="s">
        <v>16</v>
      </c>
      <c r="AL429" s="170" t="s">
        <v>16</v>
      </c>
      <c r="AM429" s="170" t="s">
        <v>16</v>
      </c>
      <c r="AN429" s="170" t="s">
        <v>16</v>
      </c>
      <c r="AO429" s="170" t="s">
        <v>16</v>
      </c>
      <c r="AP429" s="170" t="s">
        <v>16</v>
      </c>
      <c r="AQ429" s="170" t="s">
        <v>16</v>
      </c>
      <c r="AR429" s="170" t="s">
        <v>16</v>
      </c>
      <c r="AS429" s="170" t="s">
        <v>16</v>
      </c>
      <c r="AT429" s="172" t="s">
        <v>16</v>
      </c>
      <c r="AU429" s="170" t="s">
        <v>16</v>
      </c>
      <c r="AV429" s="170" t="s">
        <v>16</v>
      </c>
      <c r="AW429" s="170" t="s">
        <v>16</v>
      </c>
      <c r="AX429" s="170" t="s">
        <v>16</v>
      </c>
      <c r="AY429" s="170" t="s">
        <v>16</v>
      </c>
      <c r="AZ429" s="171" t="s">
        <v>16</v>
      </c>
      <c r="BA429" s="171" t="s">
        <v>16</v>
      </c>
      <c r="BB429" s="170" t="s">
        <v>16</v>
      </c>
      <c r="BC429" s="172" t="s">
        <v>16</v>
      </c>
      <c r="BD429" s="172" t="s">
        <v>16</v>
      </c>
      <c r="BE429" s="171" t="s">
        <v>16</v>
      </c>
      <c r="BF429" s="170" t="s">
        <v>16</v>
      </c>
      <c r="BG429" s="170" t="s">
        <v>16</v>
      </c>
      <c r="BH429" s="170" t="s">
        <v>16</v>
      </c>
      <c r="BI429" s="170" t="s">
        <v>16</v>
      </c>
      <c r="BJ429" s="170"/>
      <c r="BK429" s="170"/>
    </row>
    <row r="430" spans="1:63" x14ac:dyDescent="0.25">
      <c r="A430" s="169">
        <v>303</v>
      </c>
      <c r="C430" s="174" t="s">
        <v>16</v>
      </c>
      <c r="D430" s="174" t="s">
        <v>16</v>
      </c>
      <c r="E430" s="173" t="s">
        <v>16</v>
      </c>
      <c r="F430" s="170" t="s">
        <v>16</v>
      </c>
      <c r="G430" s="170" t="s">
        <v>16</v>
      </c>
      <c r="H430" s="170" t="s">
        <v>16</v>
      </c>
      <c r="I430" s="170" t="s">
        <v>16</v>
      </c>
      <c r="J430" s="170" t="s">
        <v>16</v>
      </c>
      <c r="K430" s="170" t="s">
        <v>16</v>
      </c>
      <c r="L430" s="170" t="s">
        <v>16</v>
      </c>
      <c r="M430" s="170" t="s">
        <v>16</v>
      </c>
      <c r="N430" s="170" t="s">
        <v>16</v>
      </c>
      <c r="O430" s="170" t="s">
        <v>16</v>
      </c>
      <c r="P430" s="170" t="s">
        <v>16</v>
      </c>
      <c r="Q430" s="170" t="s">
        <v>16</v>
      </c>
      <c r="R430" s="170" t="s">
        <v>16</v>
      </c>
      <c r="S430" s="170" t="s">
        <v>16</v>
      </c>
      <c r="T430" s="170" t="s">
        <v>16</v>
      </c>
      <c r="U430" s="170" t="s">
        <v>16</v>
      </c>
      <c r="V430" s="170" t="s">
        <v>16</v>
      </c>
      <c r="W430" s="170" t="s">
        <v>16</v>
      </c>
      <c r="X430" s="170" t="s">
        <v>16</v>
      </c>
      <c r="Y430" s="170" t="s">
        <v>16</v>
      </c>
      <c r="Z430" s="170" t="s">
        <v>16</v>
      </c>
      <c r="AA430" s="170" t="s">
        <v>16</v>
      </c>
      <c r="AB430" s="170" t="s">
        <v>16</v>
      </c>
      <c r="AC430" s="170" t="s">
        <v>16</v>
      </c>
      <c r="AD430" s="170" t="s">
        <v>16</v>
      </c>
      <c r="AE430" s="170" t="s">
        <v>16</v>
      </c>
      <c r="AF430" s="170" t="s">
        <v>16</v>
      </c>
      <c r="AG430" s="170" t="s">
        <v>16</v>
      </c>
      <c r="AH430" s="170" t="s">
        <v>16</v>
      </c>
      <c r="AI430" s="170" t="s">
        <v>16</v>
      </c>
      <c r="AJ430" s="170" t="s">
        <v>16</v>
      </c>
      <c r="AK430" s="170" t="s">
        <v>16</v>
      </c>
      <c r="AL430" s="170" t="s">
        <v>16</v>
      </c>
      <c r="AM430" s="170" t="s">
        <v>16</v>
      </c>
      <c r="AN430" s="170" t="s">
        <v>16</v>
      </c>
      <c r="AO430" s="170" t="s">
        <v>16</v>
      </c>
      <c r="AP430" s="170" t="s">
        <v>16</v>
      </c>
      <c r="AQ430" s="170" t="s">
        <v>16</v>
      </c>
      <c r="AR430" s="170" t="s">
        <v>16</v>
      </c>
      <c r="AS430" s="170" t="s">
        <v>16</v>
      </c>
      <c r="AT430" s="172" t="s">
        <v>16</v>
      </c>
      <c r="AU430" s="170" t="s">
        <v>16</v>
      </c>
      <c r="AV430" s="170" t="s">
        <v>16</v>
      </c>
      <c r="AW430" s="170" t="s">
        <v>16</v>
      </c>
      <c r="AX430" s="170" t="s">
        <v>16</v>
      </c>
      <c r="AY430" s="170" t="s">
        <v>16</v>
      </c>
      <c r="AZ430" s="171" t="s">
        <v>16</v>
      </c>
      <c r="BA430" s="171" t="s">
        <v>16</v>
      </c>
      <c r="BB430" s="170" t="s">
        <v>16</v>
      </c>
      <c r="BC430" s="172" t="s">
        <v>16</v>
      </c>
      <c r="BD430" s="172" t="s">
        <v>16</v>
      </c>
      <c r="BE430" s="171" t="s">
        <v>16</v>
      </c>
      <c r="BF430" s="170" t="s">
        <v>16</v>
      </c>
      <c r="BG430" s="170" t="s">
        <v>16</v>
      </c>
      <c r="BH430" s="170" t="s">
        <v>16</v>
      </c>
      <c r="BI430" s="170" t="s">
        <v>16</v>
      </c>
      <c r="BJ430" s="170"/>
      <c r="BK430" s="170"/>
    </row>
    <row r="431" spans="1:63" x14ac:dyDescent="0.25">
      <c r="A431" s="169">
        <v>303</v>
      </c>
      <c r="C431" s="174" t="s">
        <v>16</v>
      </c>
      <c r="D431" s="174" t="s">
        <v>16</v>
      </c>
      <c r="E431" s="173" t="s">
        <v>16</v>
      </c>
      <c r="F431" s="170" t="s">
        <v>16</v>
      </c>
      <c r="G431" s="170" t="s">
        <v>16</v>
      </c>
      <c r="H431" s="170" t="s">
        <v>16</v>
      </c>
      <c r="I431" s="170" t="s">
        <v>16</v>
      </c>
      <c r="J431" s="170" t="s">
        <v>16</v>
      </c>
      <c r="K431" s="170" t="s">
        <v>16</v>
      </c>
      <c r="L431" s="170" t="s">
        <v>16</v>
      </c>
      <c r="M431" s="170" t="s">
        <v>16</v>
      </c>
      <c r="N431" s="170" t="s">
        <v>16</v>
      </c>
      <c r="O431" s="170" t="s">
        <v>16</v>
      </c>
      <c r="P431" s="170" t="s">
        <v>16</v>
      </c>
      <c r="Q431" s="170" t="s">
        <v>16</v>
      </c>
      <c r="R431" s="170" t="s">
        <v>16</v>
      </c>
      <c r="S431" s="170" t="s">
        <v>16</v>
      </c>
      <c r="T431" s="170" t="s">
        <v>16</v>
      </c>
      <c r="U431" s="170" t="s">
        <v>16</v>
      </c>
      <c r="V431" s="170" t="s">
        <v>16</v>
      </c>
      <c r="W431" s="170" t="s">
        <v>16</v>
      </c>
      <c r="X431" s="170" t="s">
        <v>16</v>
      </c>
      <c r="Y431" s="170" t="s">
        <v>16</v>
      </c>
      <c r="Z431" s="170" t="s">
        <v>16</v>
      </c>
      <c r="AA431" s="170" t="s">
        <v>16</v>
      </c>
      <c r="AB431" s="170" t="s">
        <v>16</v>
      </c>
      <c r="AC431" s="170" t="s">
        <v>16</v>
      </c>
      <c r="AD431" s="170" t="s">
        <v>16</v>
      </c>
      <c r="AE431" s="170" t="s">
        <v>16</v>
      </c>
      <c r="AF431" s="170" t="s">
        <v>16</v>
      </c>
      <c r="AG431" s="170" t="s">
        <v>16</v>
      </c>
      <c r="AH431" s="170" t="s">
        <v>16</v>
      </c>
      <c r="AI431" s="170" t="s">
        <v>16</v>
      </c>
      <c r="AJ431" s="170" t="s">
        <v>16</v>
      </c>
      <c r="AK431" s="170" t="s">
        <v>16</v>
      </c>
      <c r="AL431" s="170" t="s">
        <v>16</v>
      </c>
      <c r="AM431" s="170" t="s">
        <v>16</v>
      </c>
      <c r="AN431" s="170" t="s">
        <v>16</v>
      </c>
      <c r="AO431" s="170" t="s">
        <v>16</v>
      </c>
      <c r="AP431" s="170" t="s">
        <v>16</v>
      </c>
      <c r="AQ431" s="170" t="s">
        <v>16</v>
      </c>
      <c r="AR431" s="170" t="s">
        <v>16</v>
      </c>
      <c r="AS431" s="170" t="s">
        <v>16</v>
      </c>
      <c r="AT431" s="172" t="s">
        <v>16</v>
      </c>
      <c r="AU431" s="170" t="s">
        <v>16</v>
      </c>
      <c r="AV431" s="170" t="s">
        <v>16</v>
      </c>
      <c r="AW431" s="170" t="s">
        <v>16</v>
      </c>
      <c r="AX431" s="170" t="s">
        <v>16</v>
      </c>
      <c r="AY431" s="170" t="s">
        <v>16</v>
      </c>
      <c r="AZ431" s="171" t="s">
        <v>16</v>
      </c>
      <c r="BA431" s="171" t="s">
        <v>16</v>
      </c>
      <c r="BB431" s="170" t="s">
        <v>16</v>
      </c>
      <c r="BC431" s="172" t="s">
        <v>16</v>
      </c>
      <c r="BD431" s="172" t="s">
        <v>16</v>
      </c>
      <c r="BE431" s="171" t="s">
        <v>16</v>
      </c>
      <c r="BF431" s="170" t="s">
        <v>16</v>
      </c>
      <c r="BG431" s="170" t="s">
        <v>16</v>
      </c>
      <c r="BH431" s="170" t="s">
        <v>16</v>
      </c>
      <c r="BI431" s="170" t="s">
        <v>16</v>
      </c>
      <c r="BJ431" s="170"/>
      <c r="BK431" s="170"/>
    </row>
    <row r="432" spans="1:63" x14ac:dyDescent="0.25">
      <c r="A432" s="169">
        <v>303</v>
      </c>
      <c r="C432" s="174" t="s">
        <v>16</v>
      </c>
      <c r="D432" s="174" t="s">
        <v>16</v>
      </c>
      <c r="E432" s="173" t="s">
        <v>16</v>
      </c>
      <c r="F432" s="170" t="s">
        <v>16</v>
      </c>
      <c r="G432" s="170" t="s">
        <v>16</v>
      </c>
      <c r="H432" s="170" t="s">
        <v>16</v>
      </c>
      <c r="I432" s="170" t="s">
        <v>16</v>
      </c>
      <c r="J432" s="170" t="s">
        <v>16</v>
      </c>
      <c r="K432" s="170" t="s">
        <v>16</v>
      </c>
      <c r="L432" s="170" t="s">
        <v>16</v>
      </c>
      <c r="M432" s="170" t="s">
        <v>16</v>
      </c>
      <c r="N432" s="170" t="s">
        <v>16</v>
      </c>
      <c r="O432" s="170" t="s">
        <v>16</v>
      </c>
      <c r="P432" s="170" t="s">
        <v>16</v>
      </c>
      <c r="Q432" s="170" t="s">
        <v>16</v>
      </c>
      <c r="R432" s="170" t="s">
        <v>16</v>
      </c>
      <c r="S432" s="170" t="s">
        <v>16</v>
      </c>
      <c r="T432" s="170" t="s">
        <v>16</v>
      </c>
      <c r="U432" s="170" t="s">
        <v>16</v>
      </c>
      <c r="V432" s="170" t="s">
        <v>16</v>
      </c>
      <c r="W432" s="170" t="s">
        <v>16</v>
      </c>
      <c r="X432" s="170" t="s">
        <v>16</v>
      </c>
      <c r="Y432" s="170" t="s">
        <v>16</v>
      </c>
      <c r="Z432" s="170" t="s">
        <v>16</v>
      </c>
      <c r="AA432" s="170" t="s">
        <v>16</v>
      </c>
      <c r="AB432" s="170" t="s">
        <v>16</v>
      </c>
      <c r="AC432" s="170" t="s">
        <v>16</v>
      </c>
      <c r="AD432" s="170" t="s">
        <v>16</v>
      </c>
      <c r="AE432" s="170" t="s">
        <v>16</v>
      </c>
      <c r="AF432" s="170" t="s">
        <v>16</v>
      </c>
      <c r="AG432" s="170" t="s">
        <v>16</v>
      </c>
      <c r="AH432" s="170" t="s">
        <v>16</v>
      </c>
      <c r="AI432" s="170" t="s">
        <v>16</v>
      </c>
      <c r="AJ432" s="170" t="s">
        <v>16</v>
      </c>
      <c r="AK432" s="170" t="s">
        <v>16</v>
      </c>
      <c r="AL432" s="170" t="s">
        <v>16</v>
      </c>
      <c r="AM432" s="170" t="s">
        <v>16</v>
      </c>
      <c r="AN432" s="170" t="s">
        <v>16</v>
      </c>
      <c r="AO432" s="170" t="s">
        <v>16</v>
      </c>
      <c r="AP432" s="170" t="s">
        <v>16</v>
      </c>
      <c r="AQ432" s="170" t="s">
        <v>16</v>
      </c>
      <c r="AR432" s="170" t="s">
        <v>16</v>
      </c>
      <c r="AS432" s="170" t="s">
        <v>16</v>
      </c>
      <c r="AT432" s="172" t="s">
        <v>16</v>
      </c>
      <c r="AU432" s="170" t="s">
        <v>16</v>
      </c>
      <c r="AV432" s="170" t="s">
        <v>16</v>
      </c>
      <c r="AW432" s="170" t="s">
        <v>16</v>
      </c>
      <c r="AX432" s="170" t="s">
        <v>16</v>
      </c>
      <c r="AY432" s="170" t="s">
        <v>16</v>
      </c>
      <c r="AZ432" s="171" t="s">
        <v>16</v>
      </c>
      <c r="BA432" s="171" t="s">
        <v>16</v>
      </c>
      <c r="BB432" s="170" t="s">
        <v>16</v>
      </c>
      <c r="BC432" s="172" t="s">
        <v>16</v>
      </c>
      <c r="BD432" s="172" t="s">
        <v>16</v>
      </c>
      <c r="BE432" s="171" t="s">
        <v>16</v>
      </c>
      <c r="BF432" s="170" t="s">
        <v>16</v>
      </c>
      <c r="BG432" s="170" t="s">
        <v>16</v>
      </c>
      <c r="BH432" s="170" t="s">
        <v>16</v>
      </c>
      <c r="BI432" s="170" t="s">
        <v>16</v>
      </c>
      <c r="BJ432" s="170"/>
      <c r="BK432" s="170"/>
    </row>
    <row r="433" spans="1:63" x14ac:dyDescent="0.25">
      <c r="A433" s="169">
        <v>303</v>
      </c>
      <c r="C433" s="174" t="s">
        <v>16</v>
      </c>
      <c r="D433" s="174" t="s">
        <v>16</v>
      </c>
      <c r="E433" s="173" t="s">
        <v>16</v>
      </c>
      <c r="F433" s="170" t="s">
        <v>16</v>
      </c>
      <c r="G433" s="170" t="s">
        <v>16</v>
      </c>
      <c r="H433" s="170" t="s">
        <v>16</v>
      </c>
      <c r="I433" s="170" t="s">
        <v>16</v>
      </c>
      <c r="J433" s="170" t="s">
        <v>16</v>
      </c>
      <c r="K433" s="170" t="s">
        <v>16</v>
      </c>
      <c r="L433" s="170" t="s">
        <v>16</v>
      </c>
      <c r="M433" s="170" t="s">
        <v>16</v>
      </c>
      <c r="N433" s="170" t="s">
        <v>16</v>
      </c>
      <c r="O433" s="170" t="s">
        <v>16</v>
      </c>
      <c r="P433" s="170" t="s">
        <v>16</v>
      </c>
      <c r="Q433" s="170" t="s">
        <v>16</v>
      </c>
      <c r="R433" s="170" t="s">
        <v>16</v>
      </c>
      <c r="S433" s="170" t="s">
        <v>16</v>
      </c>
      <c r="T433" s="170" t="s">
        <v>16</v>
      </c>
      <c r="U433" s="170" t="s">
        <v>16</v>
      </c>
      <c r="V433" s="170" t="s">
        <v>16</v>
      </c>
      <c r="W433" s="170" t="s">
        <v>16</v>
      </c>
      <c r="X433" s="170" t="s">
        <v>16</v>
      </c>
      <c r="Y433" s="170" t="s">
        <v>16</v>
      </c>
      <c r="Z433" s="170" t="s">
        <v>16</v>
      </c>
      <c r="AA433" s="170" t="s">
        <v>16</v>
      </c>
      <c r="AB433" s="170" t="s">
        <v>16</v>
      </c>
      <c r="AC433" s="170" t="s">
        <v>16</v>
      </c>
      <c r="AD433" s="170" t="s">
        <v>16</v>
      </c>
      <c r="AE433" s="170" t="s">
        <v>16</v>
      </c>
      <c r="AF433" s="170" t="s">
        <v>16</v>
      </c>
      <c r="AG433" s="170" t="s">
        <v>16</v>
      </c>
      <c r="AH433" s="170" t="s">
        <v>16</v>
      </c>
      <c r="AI433" s="170" t="s">
        <v>16</v>
      </c>
      <c r="AJ433" s="170" t="s">
        <v>16</v>
      </c>
      <c r="AK433" s="170" t="s">
        <v>16</v>
      </c>
      <c r="AL433" s="170" t="s">
        <v>16</v>
      </c>
      <c r="AM433" s="170" t="s">
        <v>16</v>
      </c>
      <c r="AN433" s="170" t="s">
        <v>16</v>
      </c>
      <c r="AO433" s="170" t="s">
        <v>16</v>
      </c>
      <c r="AP433" s="170" t="s">
        <v>16</v>
      </c>
      <c r="AQ433" s="170" t="s">
        <v>16</v>
      </c>
      <c r="AR433" s="170" t="s">
        <v>16</v>
      </c>
      <c r="AS433" s="170" t="s">
        <v>16</v>
      </c>
      <c r="AT433" s="172" t="s">
        <v>16</v>
      </c>
      <c r="AU433" s="170" t="s">
        <v>16</v>
      </c>
      <c r="AV433" s="170" t="s">
        <v>16</v>
      </c>
      <c r="AW433" s="170" t="s">
        <v>16</v>
      </c>
      <c r="AX433" s="170" t="s">
        <v>16</v>
      </c>
      <c r="AY433" s="170" t="s">
        <v>16</v>
      </c>
      <c r="AZ433" s="171" t="s">
        <v>16</v>
      </c>
      <c r="BA433" s="171" t="s">
        <v>16</v>
      </c>
      <c r="BB433" s="170" t="s">
        <v>16</v>
      </c>
      <c r="BC433" s="172" t="s">
        <v>16</v>
      </c>
      <c r="BD433" s="172" t="s">
        <v>16</v>
      </c>
      <c r="BE433" s="171" t="s">
        <v>16</v>
      </c>
      <c r="BF433" s="170" t="s">
        <v>16</v>
      </c>
      <c r="BG433" s="170" t="s">
        <v>16</v>
      </c>
      <c r="BH433" s="170" t="s">
        <v>16</v>
      </c>
      <c r="BI433" s="170" t="s">
        <v>16</v>
      </c>
      <c r="BJ433" s="170"/>
      <c r="BK433" s="170"/>
    </row>
    <row r="434" spans="1:63" x14ac:dyDescent="0.25">
      <c r="A434" s="169">
        <v>303</v>
      </c>
      <c r="C434" s="174" t="s">
        <v>16</v>
      </c>
      <c r="D434" s="174" t="s">
        <v>16</v>
      </c>
      <c r="E434" s="173" t="s">
        <v>16</v>
      </c>
      <c r="F434" s="170" t="s">
        <v>16</v>
      </c>
      <c r="G434" s="170" t="s">
        <v>16</v>
      </c>
      <c r="H434" s="170" t="s">
        <v>16</v>
      </c>
      <c r="I434" s="170" t="s">
        <v>16</v>
      </c>
      <c r="J434" s="170" t="s">
        <v>16</v>
      </c>
      <c r="K434" s="170" t="s">
        <v>16</v>
      </c>
      <c r="L434" s="170" t="s">
        <v>16</v>
      </c>
      <c r="M434" s="170" t="s">
        <v>16</v>
      </c>
      <c r="N434" s="170" t="s">
        <v>16</v>
      </c>
      <c r="O434" s="170" t="s">
        <v>16</v>
      </c>
      <c r="P434" s="170" t="s">
        <v>16</v>
      </c>
      <c r="Q434" s="170" t="s">
        <v>16</v>
      </c>
      <c r="R434" s="170" t="s">
        <v>16</v>
      </c>
      <c r="S434" s="170" t="s">
        <v>16</v>
      </c>
      <c r="T434" s="170" t="s">
        <v>16</v>
      </c>
      <c r="U434" s="170" t="s">
        <v>16</v>
      </c>
      <c r="V434" s="170" t="s">
        <v>16</v>
      </c>
      <c r="W434" s="170" t="s">
        <v>16</v>
      </c>
      <c r="X434" s="170" t="s">
        <v>16</v>
      </c>
      <c r="Y434" s="170" t="s">
        <v>16</v>
      </c>
      <c r="Z434" s="170" t="s">
        <v>16</v>
      </c>
      <c r="AA434" s="170" t="s">
        <v>16</v>
      </c>
      <c r="AB434" s="170" t="s">
        <v>16</v>
      </c>
      <c r="AC434" s="170" t="s">
        <v>16</v>
      </c>
      <c r="AD434" s="170" t="s">
        <v>16</v>
      </c>
      <c r="AE434" s="170" t="s">
        <v>16</v>
      </c>
      <c r="AF434" s="170" t="s">
        <v>16</v>
      </c>
      <c r="AG434" s="170" t="s">
        <v>16</v>
      </c>
      <c r="AH434" s="170" t="s">
        <v>16</v>
      </c>
      <c r="AI434" s="170" t="s">
        <v>16</v>
      </c>
      <c r="AJ434" s="170" t="s">
        <v>16</v>
      </c>
      <c r="AK434" s="170" t="s">
        <v>16</v>
      </c>
      <c r="AL434" s="170" t="s">
        <v>16</v>
      </c>
      <c r="AM434" s="170" t="s">
        <v>16</v>
      </c>
      <c r="AN434" s="170" t="s">
        <v>16</v>
      </c>
      <c r="AO434" s="170" t="s">
        <v>16</v>
      </c>
      <c r="AP434" s="170" t="s">
        <v>16</v>
      </c>
      <c r="AQ434" s="170" t="s">
        <v>16</v>
      </c>
      <c r="AR434" s="170" t="s">
        <v>16</v>
      </c>
      <c r="AS434" s="170" t="s">
        <v>16</v>
      </c>
      <c r="AT434" s="172" t="s">
        <v>16</v>
      </c>
      <c r="AU434" s="170" t="s">
        <v>16</v>
      </c>
      <c r="AV434" s="170" t="s">
        <v>16</v>
      </c>
      <c r="AW434" s="170" t="s">
        <v>16</v>
      </c>
      <c r="AX434" s="170" t="s">
        <v>16</v>
      </c>
      <c r="AY434" s="170" t="s">
        <v>16</v>
      </c>
      <c r="AZ434" s="171" t="s">
        <v>16</v>
      </c>
      <c r="BA434" s="171" t="s">
        <v>16</v>
      </c>
      <c r="BB434" s="170" t="s">
        <v>16</v>
      </c>
      <c r="BC434" s="172" t="s">
        <v>16</v>
      </c>
      <c r="BD434" s="172" t="s">
        <v>16</v>
      </c>
      <c r="BE434" s="171" t="s">
        <v>16</v>
      </c>
      <c r="BF434" s="170" t="s">
        <v>16</v>
      </c>
      <c r="BG434" s="170" t="s">
        <v>16</v>
      </c>
      <c r="BH434" s="170" t="s">
        <v>16</v>
      </c>
      <c r="BI434" s="170" t="s">
        <v>16</v>
      </c>
      <c r="BJ434" s="170"/>
      <c r="BK434" s="170"/>
    </row>
    <row r="435" spans="1:63" x14ac:dyDescent="0.25">
      <c r="A435" s="169">
        <v>303</v>
      </c>
      <c r="C435" s="174" t="s">
        <v>16</v>
      </c>
      <c r="D435" s="174" t="s">
        <v>16</v>
      </c>
      <c r="E435" s="173" t="s">
        <v>16</v>
      </c>
      <c r="F435" s="170" t="s">
        <v>16</v>
      </c>
      <c r="G435" s="170" t="s">
        <v>16</v>
      </c>
      <c r="H435" s="170" t="s">
        <v>16</v>
      </c>
      <c r="I435" s="170" t="s">
        <v>16</v>
      </c>
      <c r="J435" s="170" t="s">
        <v>16</v>
      </c>
      <c r="K435" s="170" t="s">
        <v>16</v>
      </c>
      <c r="L435" s="170" t="s">
        <v>16</v>
      </c>
      <c r="M435" s="170" t="s">
        <v>16</v>
      </c>
      <c r="N435" s="170" t="s">
        <v>16</v>
      </c>
      <c r="O435" s="170" t="s">
        <v>16</v>
      </c>
      <c r="P435" s="170" t="s">
        <v>16</v>
      </c>
      <c r="Q435" s="170" t="s">
        <v>16</v>
      </c>
      <c r="R435" s="170" t="s">
        <v>16</v>
      </c>
      <c r="S435" s="170" t="s">
        <v>16</v>
      </c>
      <c r="T435" s="170" t="s">
        <v>16</v>
      </c>
      <c r="U435" s="170" t="s">
        <v>16</v>
      </c>
      <c r="V435" s="170" t="s">
        <v>16</v>
      </c>
      <c r="W435" s="170" t="s">
        <v>16</v>
      </c>
      <c r="X435" s="170" t="s">
        <v>16</v>
      </c>
      <c r="Y435" s="170" t="s">
        <v>16</v>
      </c>
      <c r="Z435" s="170" t="s">
        <v>16</v>
      </c>
      <c r="AA435" s="170" t="s">
        <v>16</v>
      </c>
      <c r="AB435" s="170" t="s">
        <v>16</v>
      </c>
      <c r="AC435" s="170" t="s">
        <v>16</v>
      </c>
      <c r="AD435" s="170" t="s">
        <v>16</v>
      </c>
      <c r="AE435" s="170" t="s">
        <v>16</v>
      </c>
      <c r="AF435" s="170" t="s">
        <v>16</v>
      </c>
      <c r="AG435" s="170" t="s">
        <v>16</v>
      </c>
      <c r="AH435" s="170" t="s">
        <v>16</v>
      </c>
      <c r="AI435" s="170" t="s">
        <v>16</v>
      </c>
      <c r="AJ435" s="170" t="s">
        <v>16</v>
      </c>
      <c r="AK435" s="170" t="s">
        <v>16</v>
      </c>
      <c r="AL435" s="170" t="s">
        <v>16</v>
      </c>
      <c r="AM435" s="170" t="s">
        <v>16</v>
      </c>
      <c r="AN435" s="170" t="s">
        <v>16</v>
      </c>
      <c r="AO435" s="170" t="s">
        <v>16</v>
      </c>
      <c r="AP435" s="170" t="s">
        <v>16</v>
      </c>
      <c r="AQ435" s="170" t="s">
        <v>16</v>
      </c>
      <c r="AR435" s="170" t="s">
        <v>16</v>
      </c>
      <c r="AS435" s="170" t="s">
        <v>16</v>
      </c>
      <c r="AT435" s="172" t="s">
        <v>16</v>
      </c>
      <c r="AU435" s="170" t="s">
        <v>16</v>
      </c>
      <c r="AV435" s="170" t="s">
        <v>16</v>
      </c>
      <c r="AW435" s="170" t="s">
        <v>16</v>
      </c>
      <c r="AX435" s="170" t="s">
        <v>16</v>
      </c>
      <c r="AY435" s="170" t="s">
        <v>16</v>
      </c>
      <c r="AZ435" s="171" t="s">
        <v>16</v>
      </c>
      <c r="BA435" s="171" t="s">
        <v>16</v>
      </c>
      <c r="BB435" s="170" t="s">
        <v>16</v>
      </c>
      <c r="BC435" s="172" t="s">
        <v>16</v>
      </c>
      <c r="BD435" s="172" t="s">
        <v>16</v>
      </c>
      <c r="BE435" s="171" t="s">
        <v>16</v>
      </c>
      <c r="BF435" s="170" t="s">
        <v>16</v>
      </c>
      <c r="BG435" s="170" t="s">
        <v>16</v>
      </c>
      <c r="BH435" s="170" t="s">
        <v>16</v>
      </c>
      <c r="BI435" s="170" t="s">
        <v>16</v>
      </c>
      <c r="BJ435" s="170"/>
      <c r="BK435" s="170"/>
    </row>
    <row r="436" spans="1:63" x14ac:dyDescent="0.25">
      <c r="A436" s="169">
        <v>303</v>
      </c>
      <c r="C436" s="174" t="s">
        <v>16</v>
      </c>
      <c r="D436" s="174" t="s">
        <v>16</v>
      </c>
      <c r="E436" s="173" t="s">
        <v>16</v>
      </c>
      <c r="F436" s="170" t="s">
        <v>16</v>
      </c>
      <c r="G436" s="170" t="s">
        <v>16</v>
      </c>
      <c r="H436" s="170" t="s">
        <v>16</v>
      </c>
      <c r="I436" s="170" t="s">
        <v>16</v>
      </c>
      <c r="J436" s="170" t="s">
        <v>16</v>
      </c>
      <c r="K436" s="170" t="s">
        <v>16</v>
      </c>
      <c r="L436" s="170" t="s">
        <v>16</v>
      </c>
      <c r="M436" s="170" t="s">
        <v>16</v>
      </c>
      <c r="N436" s="170" t="s">
        <v>16</v>
      </c>
      <c r="O436" s="170" t="s">
        <v>16</v>
      </c>
      <c r="P436" s="170" t="s">
        <v>16</v>
      </c>
      <c r="Q436" s="170" t="s">
        <v>16</v>
      </c>
      <c r="R436" s="170" t="s">
        <v>16</v>
      </c>
      <c r="S436" s="170" t="s">
        <v>16</v>
      </c>
      <c r="T436" s="170" t="s">
        <v>16</v>
      </c>
      <c r="U436" s="170" t="s">
        <v>16</v>
      </c>
      <c r="V436" s="170" t="s">
        <v>16</v>
      </c>
      <c r="W436" s="170" t="s">
        <v>16</v>
      </c>
      <c r="X436" s="170" t="s">
        <v>16</v>
      </c>
      <c r="Y436" s="170" t="s">
        <v>16</v>
      </c>
      <c r="Z436" s="170" t="s">
        <v>16</v>
      </c>
      <c r="AA436" s="170" t="s">
        <v>16</v>
      </c>
      <c r="AB436" s="170" t="s">
        <v>16</v>
      </c>
      <c r="AC436" s="170" t="s">
        <v>16</v>
      </c>
      <c r="AD436" s="170" t="s">
        <v>16</v>
      </c>
      <c r="AE436" s="170" t="s">
        <v>16</v>
      </c>
      <c r="AF436" s="170" t="s">
        <v>16</v>
      </c>
      <c r="AG436" s="170" t="s">
        <v>16</v>
      </c>
      <c r="AH436" s="170" t="s">
        <v>16</v>
      </c>
      <c r="AI436" s="170" t="s">
        <v>16</v>
      </c>
      <c r="AJ436" s="170" t="s">
        <v>16</v>
      </c>
      <c r="AK436" s="170" t="s">
        <v>16</v>
      </c>
      <c r="AL436" s="170" t="s">
        <v>16</v>
      </c>
      <c r="AM436" s="170" t="s">
        <v>16</v>
      </c>
      <c r="AN436" s="170" t="s">
        <v>16</v>
      </c>
      <c r="AO436" s="170" t="s">
        <v>16</v>
      </c>
      <c r="AP436" s="170" t="s">
        <v>16</v>
      </c>
      <c r="AQ436" s="170" t="s">
        <v>16</v>
      </c>
      <c r="AR436" s="170" t="s">
        <v>16</v>
      </c>
      <c r="AS436" s="170" t="s">
        <v>16</v>
      </c>
      <c r="AT436" s="172" t="s">
        <v>16</v>
      </c>
      <c r="AU436" s="170" t="s">
        <v>16</v>
      </c>
      <c r="AV436" s="170" t="s">
        <v>16</v>
      </c>
      <c r="AW436" s="170" t="s">
        <v>16</v>
      </c>
      <c r="AX436" s="170" t="s">
        <v>16</v>
      </c>
      <c r="AY436" s="170" t="s">
        <v>16</v>
      </c>
      <c r="AZ436" s="171" t="s">
        <v>16</v>
      </c>
      <c r="BA436" s="171" t="s">
        <v>16</v>
      </c>
      <c r="BB436" s="170" t="s">
        <v>16</v>
      </c>
      <c r="BC436" s="172" t="s">
        <v>16</v>
      </c>
      <c r="BD436" s="172" t="s">
        <v>16</v>
      </c>
      <c r="BE436" s="171" t="s">
        <v>16</v>
      </c>
      <c r="BF436" s="170" t="s">
        <v>16</v>
      </c>
      <c r="BG436" s="170" t="s">
        <v>16</v>
      </c>
      <c r="BH436" s="170" t="s">
        <v>16</v>
      </c>
      <c r="BI436" s="170" t="s">
        <v>16</v>
      </c>
      <c r="BJ436" s="170"/>
      <c r="BK436" s="170"/>
    </row>
    <row r="437" spans="1:63" x14ac:dyDescent="0.25">
      <c r="A437" s="169">
        <v>303</v>
      </c>
      <c r="C437" s="174" t="s">
        <v>16</v>
      </c>
      <c r="D437" s="174" t="s">
        <v>16</v>
      </c>
      <c r="E437" s="173" t="s">
        <v>16</v>
      </c>
      <c r="F437" s="170" t="s">
        <v>16</v>
      </c>
      <c r="G437" s="170" t="s">
        <v>16</v>
      </c>
      <c r="H437" s="170" t="s">
        <v>16</v>
      </c>
      <c r="I437" s="170" t="s">
        <v>16</v>
      </c>
      <c r="J437" s="170" t="s">
        <v>16</v>
      </c>
      <c r="K437" s="170" t="s">
        <v>16</v>
      </c>
      <c r="L437" s="170" t="s">
        <v>16</v>
      </c>
      <c r="M437" s="170" t="s">
        <v>16</v>
      </c>
      <c r="N437" s="170" t="s">
        <v>16</v>
      </c>
      <c r="O437" s="170" t="s">
        <v>16</v>
      </c>
      <c r="P437" s="170" t="s">
        <v>16</v>
      </c>
      <c r="Q437" s="170" t="s">
        <v>16</v>
      </c>
      <c r="R437" s="170" t="s">
        <v>16</v>
      </c>
      <c r="S437" s="170" t="s">
        <v>16</v>
      </c>
      <c r="T437" s="170" t="s">
        <v>16</v>
      </c>
      <c r="U437" s="170" t="s">
        <v>16</v>
      </c>
      <c r="V437" s="170" t="s">
        <v>16</v>
      </c>
      <c r="W437" s="170" t="s">
        <v>16</v>
      </c>
      <c r="X437" s="170" t="s">
        <v>16</v>
      </c>
      <c r="Y437" s="170" t="s">
        <v>16</v>
      </c>
      <c r="Z437" s="170" t="s">
        <v>16</v>
      </c>
      <c r="AA437" s="170" t="s">
        <v>16</v>
      </c>
      <c r="AB437" s="170" t="s">
        <v>16</v>
      </c>
      <c r="AC437" s="170" t="s">
        <v>16</v>
      </c>
      <c r="AD437" s="170" t="s">
        <v>16</v>
      </c>
      <c r="AE437" s="170" t="s">
        <v>16</v>
      </c>
      <c r="AF437" s="170" t="s">
        <v>16</v>
      </c>
      <c r="AG437" s="170" t="s">
        <v>16</v>
      </c>
      <c r="AH437" s="170" t="s">
        <v>16</v>
      </c>
      <c r="AI437" s="170" t="s">
        <v>16</v>
      </c>
      <c r="AJ437" s="170" t="s">
        <v>16</v>
      </c>
      <c r="AK437" s="170" t="s">
        <v>16</v>
      </c>
      <c r="AL437" s="170" t="s">
        <v>16</v>
      </c>
      <c r="AM437" s="170" t="s">
        <v>16</v>
      </c>
      <c r="AN437" s="170" t="s">
        <v>16</v>
      </c>
      <c r="AO437" s="170" t="s">
        <v>16</v>
      </c>
      <c r="AP437" s="170" t="s">
        <v>16</v>
      </c>
      <c r="AQ437" s="170" t="s">
        <v>16</v>
      </c>
      <c r="AR437" s="170" t="s">
        <v>16</v>
      </c>
      <c r="AS437" s="170" t="s">
        <v>16</v>
      </c>
      <c r="AT437" s="172" t="s">
        <v>16</v>
      </c>
      <c r="AU437" s="170" t="s">
        <v>16</v>
      </c>
      <c r="AV437" s="170" t="s">
        <v>16</v>
      </c>
      <c r="AW437" s="170" t="s">
        <v>16</v>
      </c>
      <c r="AX437" s="170" t="s">
        <v>16</v>
      </c>
      <c r="AY437" s="170" t="s">
        <v>16</v>
      </c>
      <c r="AZ437" s="171" t="s">
        <v>16</v>
      </c>
      <c r="BA437" s="171" t="s">
        <v>16</v>
      </c>
      <c r="BB437" s="170" t="s">
        <v>16</v>
      </c>
      <c r="BC437" s="172" t="s">
        <v>16</v>
      </c>
      <c r="BD437" s="172" t="s">
        <v>16</v>
      </c>
      <c r="BE437" s="171" t="s">
        <v>16</v>
      </c>
      <c r="BF437" s="170" t="s">
        <v>16</v>
      </c>
      <c r="BG437" s="170" t="s">
        <v>16</v>
      </c>
      <c r="BH437" s="170" t="s">
        <v>16</v>
      </c>
      <c r="BI437" s="170" t="s">
        <v>16</v>
      </c>
      <c r="BJ437" s="170"/>
      <c r="BK437" s="170"/>
    </row>
    <row r="438" spans="1:63" x14ac:dyDescent="0.25">
      <c r="A438" s="169">
        <v>303</v>
      </c>
      <c r="C438" s="174" t="s">
        <v>16</v>
      </c>
      <c r="D438" s="174" t="s">
        <v>16</v>
      </c>
      <c r="E438" s="173" t="s">
        <v>16</v>
      </c>
      <c r="F438" s="170" t="s">
        <v>16</v>
      </c>
      <c r="G438" s="170" t="s">
        <v>16</v>
      </c>
      <c r="H438" s="170" t="s">
        <v>16</v>
      </c>
      <c r="I438" s="170" t="s">
        <v>16</v>
      </c>
      <c r="J438" s="170" t="s">
        <v>16</v>
      </c>
      <c r="K438" s="170" t="s">
        <v>16</v>
      </c>
      <c r="L438" s="170" t="s">
        <v>16</v>
      </c>
      <c r="M438" s="170" t="s">
        <v>16</v>
      </c>
      <c r="N438" s="170" t="s">
        <v>16</v>
      </c>
      <c r="O438" s="170" t="s">
        <v>16</v>
      </c>
      <c r="P438" s="170" t="s">
        <v>16</v>
      </c>
      <c r="Q438" s="170" t="s">
        <v>16</v>
      </c>
      <c r="R438" s="170" t="s">
        <v>16</v>
      </c>
      <c r="S438" s="170" t="s">
        <v>16</v>
      </c>
      <c r="T438" s="170" t="s">
        <v>16</v>
      </c>
      <c r="U438" s="170" t="s">
        <v>16</v>
      </c>
      <c r="V438" s="170" t="s">
        <v>16</v>
      </c>
      <c r="W438" s="170" t="s">
        <v>16</v>
      </c>
      <c r="X438" s="170" t="s">
        <v>16</v>
      </c>
      <c r="Y438" s="170" t="s">
        <v>16</v>
      </c>
      <c r="Z438" s="170" t="s">
        <v>16</v>
      </c>
      <c r="AA438" s="170" t="s">
        <v>16</v>
      </c>
      <c r="AB438" s="170" t="s">
        <v>16</v>
      </c>
      <c r="AC438" s="170" t="s">
        <v>16</v>
      </c>
      <c r="AD438" s="170" t="s">
        <v>16</v>
      </c>
      <c r="AE438" s="170" t="s">
        <v>16</v>
      </c>
      <c r="AF438" s="170" t="s">
        <v>16</v>
      </c>
      <c r="AG438" s="170" t="s">
        <v>16</v>
      </c>
      <c r="AH438" s="170" t="s">
        <v>16</v>
      </c>
      <c r="AI438" s="170" t="s">
        <v>16</v>
      </c>
      <c r="AJ438" s="170" t="s">
        <v>16</v>
      </c>
      <c r="AK438" s="170" t="s">
        <v>16</v>
      </c>
      <c r="AL438" s="170" t="s">
        <v>16</v>
      </c>
      <c r="AM438" s="170" t="s">
        <v>16</v>
      </c>
      <c r="AN438" s="170" t="s">
        <v>16</v>
      </c>
      <c r="AO438" s="170" t="s">
        <v>16</v>
      </c>
      <c r="AP438" s="170" t="s">
        <v>16</v>
      </c>
      <c r="AQ438" s="170" t="s">
        <v>16</v>
      </c>
      <c r="AR438" s="170" t="s">
        <v>16</v>
      </c>
      <c r="AS438" s="170" t="s">
        <v>16</v>
      </c>
      <c r="AT438" s="172" t="s">
        <v>16</v>
      </c>
      <c r="AU438" s="170" t="s">
        <v>16</v>
      </c>
      <c r="AV438" s="170" t="s">
        <v>16</v>
      </c>
      <c r="AW438" s="170" t="s">
        <v>16</v>
      </c>
      <c r="AX438" s="170" t="s">
        <v>16</v>
      </c>
      <c r="AY438" s="170" t="s">
        <v>16</v>
      </c>
      <c r="AZ438" s="171" t="s">
        <v>16</v>
      </c>
      <c r="BA438" s="171" t="s">
        <v>16</v>
      </c>
      <c r="BB438" s="170" t="s">
        <v>16</v>
      </c>
      <c r="BC438" s="172" t="s">
        <v>16</v>
      </c>
      <c r="BD438" s="172" t="s">
        <v>16</v>
      </c>
      <c r="BE438" s="171" t="s">
        <v>16</v>
      </c>
      <c r="BF438" s="170" t="s">
        <v>16</v>
      </c>
      <c r="BG438" s="170" t="s">
        <v>16</v>
      </c>
      <c r="BH438" s="170" t="s">
        <v>16</v>
      </c>
      <c r="BI438" s="170" t="s">
        <v>16</v>
      </c>
      <c r="BJ438" s="170"/>
      <c r="BK438" s="170"/>
    </row>
    <row r="439" spans="1:63" x14ac:dyDescent="0.25">
      <c r="A439" s="169">
        <v>303</v>
      </c>
      <c r="C439" s="174" t="s">
        <v>16</v>
      </c>
      <c r="D439" s="174" t="s">
        <v>16</v>
      </c>
      <c r="E439" s="173" t="s">
        <v>16</v>
      </c>
      <c r="F439" s="170" t="s">
        <v>16</v>
      </c>
      <c r="G439" s="170" t="s">
        <v>16</v>
      </c>
      <c r="H439" s="170" t="s">
        <v>16</v>
      </c>
      <c r="I439" s="170" t="s">
        <v>16</v>
      </c>
      <c r="J439" s="170" t="s">
        <v>16</v>
      </c>
      <c r="K439" s="170" t="s">
        <v>16</v>
      </c>
      <c r="L439" s="170" t="s">
        <v>16</v>
      </c>
      <c r="M439" s="170" t="s">
        <v>16</v>
      </c>
      <c r="N439" s="170" t="s">
        <v>16</v>
      </c>
      <c r="O439" s="170" t="s">
        <v>16</v>
      </c>
      <c r="P439" s="170" t="s">
        <v>16</v>
      </c>
      <c r="Q439" s="170" t="s">
        <v>16</v>
      </c>
      <c r="R439" s="170" t="s">
        <v>16</v>
      </c>
      <c r="S439" s="170" t="s">
        <v>16</v>
      </c>
      <c r="T439" s="170" t="s">
        <v>16</v>
      </c>
      <c r="U439" s="170" t="s">
        <v>16</v>
      </c>
      <c r="V439" s="170" t="s">
        <v>16</v>
      </c>
      <c r="W439" s="170" t="s">
        <v>16</v>
      </c>
      <c r="X439" s="170" t="s">
        <v>16</v>
      </c>
      <c r="Y439" s="170" t="s">
        <v>16</v>
      </c>
      <c r="Z439" s="170" t="s">
        <v>16</v>
      </c>
      <c r="AA439" s="170" t="s">
        <v>16</v>
      </c>
      <c r="AB439" s="170" t="s">
        <v>16</v>
      </c>
      <c r="AC439" s="170" t="s">
        <v>16</v>
      </c>
      <c r="AD439" s="170" t="s">
        <v>16</v>
      </c>
      <c r="AE439" s="170" t="s">
        <v>16</v>
      </c>
      <c r="AF439" s="170" t="s">
        <v>16</v>
      </c>
      <c r="AG439" s="170" t="s">
        <v>16</v>
      </c>
      <c r="AH439" s="170" t="s">
        <v>16</v>
      </c>
      <c r="AI439" s="170" t="s">
        <v>16</v>
      </c>
      <c r="AJ439" s="170" t="s">
        <v>16</v>
      </c>
      <c r="AK439" s="170" t="s">
        <v>16</v>
      </c>
      <c r="AL439" s="170" t="s">
        <v>16</v>
      </c>
      <c r="AM439" s="170" t="s">
        <v>16</v>
      </c>
      <c r="AN439" s="170" t="s">
        <v>16</v>
      </c>
      <c r="AO439" s="170" t="s">
        <v>16</v>
      </c>
      <c r="AP439" s="170" t="s">
        <v>16</v>
      </c>
      <c r="AQ439" s="170" t="s">
        <v>16</v>
      </c>
      <c r="AR439" s="170" t="s">
        <v>16</v>
      </c>
      <c r="AS439" s="170" t="s">
        <v>16</v>
      </c>
      <c r="AT439" s="172" t="s">
        <v>16</v>
      </c>
      <c r="AU439" s="170" t="s">
        <v>16</v>
      </c>
      <c r="AV439" s="170" t="s">
        <v>16</v>
      </c>
      <c r="AW439" s="170" t="s">
        <v>16</v>
      </c>
      <c r="AX439" s="170" t="s">
        <v>16</v>
      </c>
      <c r="AY439" s="170" t="s">
        <v>16</v>
      </c>
      <c r="AZ439" s="171" t="s">
        <v>16</v>
      </c>
      <c r="BA439" s="171" t="s">
        <v>16</v>
      </c>
      <c r="BB439" s="170" t="s">
        <v>16</v>
      </c>
      <c r="BC439" s="172" t="s">
        <v>16</v>
      </c>
      <c r="BD439" s="172" t="s">
        <v>16</v>
      </c>
      <c r="BE439" s="171" t="s">
        <v>16</v>
      </c>
      <c r="BF439" s="170" t="s">
        <v>16</v>
      </c>
      <c r="BG439" s="170" t="s">
        <v>16</v>
      </c>
      <c r="BH439" s="170" t="s">
        <v>16</v>
      </c>
      <c r="BI439" s="170" t="s">
        <v>16</v>
      </c>
      <c r="BJ439" s="170"/>
      <c r="BK439" s="170"/>
    </row>
    <row r="440" spans="1:63" x14ac:dyDescent="0.25">
      <c r="A440" s="169">
        <v>303</v>
      </c>
      <c r="C440" s="174" t="s">
        <v>16</v>
      </c>
      <c r="D440" s="174" t="s">
        <v>16</v>
      </c>
      <c r="E440" s="173" t="s">
        <v>16</v>
      </c>
      <c r="F440" s="170" t="s">
        <v>16</v>
      </c>
      <c r="G440" s="170" t="s">
        <v>16</v>
      </c>
      <c r="H440" s="170" t="s">
        <v>16</v>
      </c>
      <c r="I440" s="170" t="s">
        <v>16</v>
      </c>
      <c r="J440" s="170" t="s">
        <v>16</v>
      </c>
      <c r="K440" s="170" t="s">
        <v>16</v>
      </c>
      <c r="L440" s="170" t="s">
        <v>16</v>
      </c>
      <c r="M440" s="170" t="s">
        <v>16</v>
      </c>
      <c r="N440" s="170" t="s">
        <v>16</v>
      </c>
      <c r="O440" s="170" t="s">
        <v>16</v>
      </c>
      <c r="P440" s="170" t="s">
        <v>16</v>
      </c>
      <c r="Q440" s="170" t="s">
        <v>16</v>
      </c>
      <c r="R440" s="170" t="s">
        <v>16</v>
      </c>
      <c r="S440" s="170" t="s">
        <v>16</v>
      </c>
      <c r="T440" s="170" t="s">
        <v>16</v>
      </c>
      <c r="U440" s="170" t="s">
        <v>16</v>
      </c>
      <c r="V440" s="170" t="s">
        <v>16</v>
      </c>
      <c r="W440" s="170" t="s">
        <v>16</v>
      </c>
      <c r="X440" s="170" t="s">
        <v>16</v>
      </c>
      <c r="Y440" s="170" t="s">
        <v>16</v>
      </c>
      <c r="Z440" s="170" t="s">
        <v>16</v>
      </c>
      <c r="AA440" s="170" t="s">
        <v>16</v>
      </c>
      <c r="AB440" s="170" t="s">
        <v>16</v>
      </c>
      <c r="AC440" s="170" t="s">
        <v>16</v>
      </c>
      <c r="AD440" s="170" t="s">
        <v>16</v>
      </c>
      <c r="AE440" s="170" t="s">
        <v>16</v>
      </c>
      <c r="AF440" s="170" t="s">
        <v>16</v>
      </c>
      <c r="AG440" s="170" t="s">
        <v>16</v>
      </c>
      <c r="AH440" s="170" t="s">
        <v>16</v>
      </c>
      <c r="AI440" s="170" t="s">
        <v>16</v>
      </c>
      <c r="AJ440" s="170" t="s">
        <v>16</v>
      </c>
      <c r="AK440" s="170" t="s">
        <v>16</v>
      </c>
      <c r="AL440" s="170" t="s">
        <v>16</v>
      </c>
      <c r="AM440" s="170" t="s">
        <v>16</v>
      </c>
      <c r="AN440" s="170" t="s">
        <v>16</v>
      </c>
      <c r="AO440" s="170" t="s">
        <v>16</v>
      </c>
      <c r="AP440" s="170" t="s">
        <v>16</v>
      </c>
      <c r="AQ440" s="170" t="s">
        <v>16</v>
      </c>
      <c r="AR440" s="170" t="s">
        <v>16</v>
      </c>
      <c r="AS440" s="170" t="s">
        <v>16</v>
      </c>
      <c r="AT440" s="172" t="s">
        <v>16</v>
      </c>
      <c r="AU440" s="170" t="s">
        <v>16</v>
      </c>
      <c r="AV440" s="170" t="s">
        <v>16</v>
      </c>
      <c r="AW440" s="170" t="s">
        <v>16</v>
      </c>
      <c r="AX440" s="170" t="s">
        <v>16</v>
      </c>
      <c r="AY440" s="170" t="s">
        <v>16</v>
      </c>
      <c r="AZ440" s="171" t="s">
        <v>16</v>
      </c>
      <c r="BA440" s="171" t="s">
        <v>16</v>
      </c>
      <c r="BB440" s="170" t="s">
        <v>16</v>
      </c>
      <c r="BC440" s="172" t="s">
        <v>16</v>
      </c>
      <c r="BD440" s="172" t="s">
        <v>16</v>
      </c>
      <c r="BE440" s="171" t="s">
        <v>16</v>
      </c>
      <c r="BF440" s="170" t="s">
        <v>16</v>
      </c>
      <c r="BG440" s="170" t="s">
        <v>16</v>
      </c>
      <c r="BH440" s="170" t="s">
        <v>16</v>
      </c>
      <c r="BI440" s="170" t="s">
        <v>16</v>
      </c>
      <c r="BJ440" s="170"/>
      <c r="BK440" s="170"/>
    </row>
    <row r="441" spans="1:63" x14ac:dyDescent="0.25">
      <c r="A441" s="169">
        <v>303</v>
      </c>
      <c r="C441" s="174" t="s">
        <v>16</v>
      </c>
      <c r="D441" s="174" t="s">
        <v>16</v>
      </c>
      <c r="E441" s="173" t="s">
        <v>16</v>
      </c>
      <c r="F441" s="170" t="s">
        <v>16</v>
      </c>
      <c r="G441" s="170" t="s">
        <v>16</v>
      </c>
      <c r="H441" s="170" t="s">
        <v>16</v>
      </c>
      <c r="I441" s="170" t="s">
        <v>16</v>
      </c>
      <c r="J441" s="170" t="s">
        <v>16</v>
      </c>
      <c r="K441" s="170" t="s">
        <v>16</v>
      </c>
      <c r="L441" s="170" t="s">
        <v>16</v>
      </c>
      <c r="M441" s="170" t="s">
        <v>16</v>
      </c>
      <c r="N441" s="170" t="s">
        <v>16</v>
      </c>
      <c r="O441" s="170" t="s">
        <v>16</v>
      </c>
      <c r="P441" s="170" t="s">
        <v>16</v>
      </c>
      <c r="Q441" s="170" t="s">
        <v>16</v>
      </c>
      <c r="R441" s="170" t="s">
        <v>16</v>
      </c>
      <c r="S441" s="170" t="s">
        <v>16</v>
      </c>
      <c r="T441" s="170" t="s">
        <v>16</v>
      </c>
      <c r="U441" s="170" t="s">
        <v>16</v>
      </c>
      <c r="V441" s="170" t="s">
        <v>16</v>
      </c>
      <c r="W441" s="170" t="s">
        <v>16</v>
      </c>
      <c r="X441" s="170" t="s">
        <v>16</v>
      </c>
      <c r="Y441" s="170" t="s">
        <v>16</v>
      </c>
      <c r="Z441" s="170" t="s">
        <v>16</v>
      </c>
      <c r="AA441" s="170" t="s">
        <v>16</v>
      </c>
      <c r="AB441" s="170" t="s">
        <v>16</v>
      </c>
      <c r="AC441" s="170" t="s">
        <v>16</v>
      </c>
      <c r="AD441" s="170" t="s">
        <v>16</v>
      </c>
      <c r="AE441" s="170" t="s">
        <v>16</v>
      </c>
      <c r="AF441" s="170" t="s">
        <v>16</v>
      </c>
      <c r="AG441" s="170" t="s">
        <v>16</v>
      </c>
      <c r="AH441" s="170" t="s">
        <v>16</v>
      </c>
      <c r="AI441" s="170" t="s">
        <v>16</v>
      </c>
      <c r="AJ441" s="170" t="s">
        <v>16</v>
      </c>
      <c r="AK441" s="170" t="s">
        <v>16</v>
      </c>
      <c r="AL441" s="170" t="s">
        <v>16</v>
      </c>
      <c r="AM441" s="170" t="s">
        <v>16</v>
      </c>
      <c r="AN441" s="170" t="s">
        <v>16</v>
      </c>
      <c r="AO441" s="170" t="s">
        <v>16</v>
      </c>
      <c r="AP441" s="170" t="s">
        <v>16</v>
      </c>
      <c r="AQ441" s="170" t="s">
        <v>16</v>
      </c>
      <c r="AR441" s="170" t="s">
        <v>16</v>
      </c>
      <c r="AS441" s="170" t="s">
        <v>16</v>
      </c>
      <c r="AT441" s="172" t="s">
        <v>16</v>
      </c>
      <c r="AU441" s="170" t="s">
        <v>16</v>
      </c>
      <c r="AV441" s="170" t="s">
        <v>16</v>
      </c>
      <c r="AW441" s="170" t="s">
        <v>16</v>
      </c>
      <c r="AX441" s="170" t="s">
        <v>16</v>
      </c>
      <c r="AY441" s="170" t="s">
        <v>16</v>
      </c>
      <c r="AZ441" s="171" t="s">
        <v>16</v>
      </c>
      <c r="BA441" s="171" t="s">
        <v>16</v>
      </c>
      <c r="BB441" s="170" t="s">
        <v>16</v>
      </c>
      <c r="BC441" s="172" t="s">
        <v>16</v>
      </c>
      <c r="BD441" s="172" t="s">
        <v>16</v>
      </c>
      <c r="BE441" s="171" t="s">
        <v>16</v>
      </c>
      <c r="BF441" s="170" t="s">
        <v>16</v>
      </c>
      <c r="BG441" s="170" t="s">
        <v>16</v>
      </c>
      <c r="BH441" s="170" t="s">
        <v>16</v>
      </c>
      <c r="BI441" s="170" t="s">
        <v>16</v>
      </c>
      <c r="BJ441" s="170"/>
      <c r="BK441" s="170"/>
    </row>
    <row r="442" spans="1:63" x14ac:dyDescent="0.25">
      <c r="A442" s="169">
        <v>303</v>
      </c>
      <c r="C442" s="174" t="s">
        <v>16</v>
      </c>
      <c r="D442" s="174" t="s">
        <v>16</v>
      </c>
      <c r="E442" s="173" t="s">
        <v>16</v>
      </c>
      <c r="F442" s="170" t="s">
        <v>16</v>
      </c>
      <c r="G442" s="170" t="s">
        <v>16</v>
      </c>
      <c r="H442" s="170" t="s">
        <v>16</v>
      </c>
      <c r="I442" s="170" t="s">
        <v>16</v>
      </c>
      <c r="J442" s="170" t="s">
        <v>16</v>
      </c>
      <c r="K442" s="170" t="s">
        <v>16</v>
      </c>
      <c r="L442" s="170" t="s">
        <v>16</v>
      </c>
      <c r="M442" s="170" t="s">
        <v>16</v>
      </c>
      <c r="N442" s="170" t="s">
        <v>16</v>
      </c>
      <c r="O442" s="170" t="s">
        <v>16</v>
      </c>
      <c r="P442" s="170" t="s">
        <v>16</v>
      </c>
      <c r="Q442" s="170" t="s">
        <v>16</v>
      </c>
      <c r="R442" s="170" t="s">
        <v>16</v>
      </c>
      <c r="S442" s="170" t="s">
        <v>16</v>
      </c>
      <c r="T442" s="170" t="s">
        <v>16</v>
      </c>
      <c r="U442" s="170" t="s">
        <v>16</v>
      </c>
      <c r="V442" s="170" t="s">
        <v>16</v>
      </c>
      <c r="W442" s="170" t="s">
        <v>16</v>
      </c>
      <c r="X442" s="170" t="s">
        <v>16</v>
      </c>
      <c r="Y442" s="170" t="s">
        <v>16</v>
      </c>
      <c r="Z442" s="170" t="s">
        <v>16</v>
      </c>
      <c r="AA442" s="170" t="s">
        <v>16</v>
      </c>
      <c r="AB442" s="170" t="s">
        <v>16</v>
      </c>
      <c r="AC442" s="170" t="s">
        <v>16</v>
      </c>
      <c r="AD442" s="170" t="s">
        <v>16</v>
      </c>
      <c r="AE442" s="170" t="s">
        <v>16</v>
      </c>
      <c r="AF442" s="170" t="s">
        <v>16</v>
      </c>
      <c r="AG442" s="170" t="s">
        <v>16</v>
      </c>
      <c r="AH442" s="170" t="s">
        <v>16</v>
      </c>
      <c r="AI442" s="170" t="s">
        <v>16</v>
      </c>
      <c r="AJ442" s="170" t="s">
        <v>16</v>
      </c>
      <c r="AK442" s="170" t="s">
        <v>16</v>
      </c>
      <c r="AL442" s="170" t="s">
        <v>16</v>
      </c>
      <c r="AM442" s="170" t="s">
        <v>16</v>
      </c>
      <c r="AN442" s="170" t="s">
        <v>16</v>
      </c>
      <c r="AO442" s="170" t="s">
        <v>16</v>
      </c>
      <c r="AP442" s="170" t="s">
        <v>16</v>
      </c>
      <c r="AQ442" s="170" t="s">
        <v>16</v>
      </c>
      <c r="AR442" s="170" t="s">
        <v>16</v>
      </c>
      <c r="AS442" s="170" t="s">
        <v>16</v>
      </c>
      <c r="AT442" s="172" t="s">
        <v>16</v>
      </c>
      <c r="AU442" s="170" t="s">
        <v>16</v>
      </c>
      <c r="AV442" s="170" t="s">
        <v>16</v>
      </c>
      <c r="AW442" s="170" t="s">
        <v>16</v>
      </c>
      <c r="AX442" s="170" t="s">
        <v>16</v>
      </c>
      <c r="AY442" s="170" t="s">
        <v>16</v>
      </c>
      <c r="AZ442" s="171" t="s">
        <v>16</v>
      </c>
      <c r="BA442" s="171" t="s">
        <v>16</v>
      </c>
      <c r="BB442" s="170" t="s">
        <v>16</v>
      </c>
      <c r="BC442" s="172" t="s">
        <v>16</v>
      </c>
      <c r="BD442" s="172" t="s">
        <v>16</v>
      </c>
      <c r="BE442" s="171" t="s">
        <v>16</v>
      </c>
      <c r="BF442" s="170" t="s">
        <v>16</v>
      </c>
      <c r="BG442" s="170" t="s">
        <v>16</v>
      </c>
      <c r="BH442" s="170" t="s">
        <v>16</v>
      </c>
      <c r="BI442" s="170" t="s">
        <v>16</v>
      </c>
      <c r="BJ442" s="170"/>
      <c r="BK442" s="170"/>
    </row>
    <row r="443" spans="1:63" x14ac:dyDescent="0.25">
      <c r="A443" s="169">
        <v>303</v>
      </c>
      <c r="C443" s="174" t="s">
        <v>16</v>
      </c>
      <c r="D443" s="174" t="s">
        <v>16</v>
      </c>
      <c r="E443" s="173" t="s">
        <v>16</v>
      </c>
      <c r="F443" s="170" t="s">
        <v>16</v>
      </c>
      <c r="G443" s="170" t="s">
        <v>16</v>
      </c>
      <c r="H443" s="170" t="s">
        <v>16</v>
      </c>
      <c r="I443" s="170" t="s">
        <v>16</v>
      </c>
      <c r="J443" s="170" t="s">
        <v>16</v>
      </c>
      <c r="K443" s="170" t="s">
        <v>16</v>
      </c>
      <c r="L443" s="170" t="s">
        <v>16</v>
      </c>
      <c r="M443" s="170" t="s">
        <v>16</v>
      </c>
      <c r="N443" s="170" t="s">
        <v>16</v>
      </c>
      <c r="O443" s="170" t="s">
        <v>16</v>
      </c>
      <c r="P443" s="170" t="s">
        <v>16</v>
      </c>
      <c r="Q443" s="170" t="s">
        <v>16</v>
      </c>
      <c r="R443" s="170" t="s">
        <v>16</v>
      </c>
      <c r="S443" s="170" t="s">
        <v>16</v>
      </c>
      <c r="T443" s="170" t="s">
        <v>16</v>
      </c>
      <c r="U443" s="170" t="s">
        <v>16</v>
      </c>
      <c r="V443" s="170" t="s">
        <v>16</v>
      </c>
      <c r="W443" s="170" t="s">
        <v>16</v>
      </c>
      <c r="X443" s="170" t="s">
        <v>16</v>
      </c>
      <c r="Y443" s="170" t="s">
        <v>16</v>
      </c>
      <c r="Z443" s="170" t="s">
        <v>16</v>
      </c>
      <c r="AA443" s="170" t="s">
        <v>16</v>
      </c>
      <c r="AB443" s="170" t="s">
        <v>16</v>
      </c>
      <c r="AC443" s="170" t="s">
        <v>16</v>
      </c>
      <c r="AD443" s="170" t="s">
        <v>16</v>
      </c>
      <c r="AE443" s="170" t="s">
        <v>16</v>
      </c>
      <c r="AF443" s="170" t="s">
        <v>16</v>
      </c>
      <c r="AG443" s="170" t="s">
        <v>16</v>
      </c>
      <c r="AH443" s="170" t="s">
        <v>16</v>
      </c>
      <c r="AI443" s="170" t="s">
        <v>16</v>
      </c>
      <c r="AJ443" s="170" t="s">
        <v>16</v>
      </c>
      <c r="AK443" s="170" t="s">
        <v>16</v>
      </c>
      <c r="AL443" s="170" t="s">
        <v>16</v>
      </c>
      <c r="AM443" s="170" t="s">
        <v>16</v>
      </c>
      <c r="AN443" s="170" t="s">
        <v>16</v>
      </c>
      <c r="AO443" s="170" t="s">
        <v>16</v>
      </c>
      <c r="AP443" s="170" t="s">
        <v>16</v>
      </c>
      <c r="AQ443" s="170" t="s">
        <v>16</v>
      </c>
      <c r="AR443" s="170" t="s">
        <v>16</v>
      </c>
      <c r="AS443" s="170" t="s">
        <v>16</v>
      </c>
      <c r="AT443" s="172" t="s">
        <v>16</v>
      </c>
      <c r="AU443" s="170" t="s">
        <v>16</v>
      </c>
      <c r="AV443" s="170" t="s">
        <v>16</v>
      </c>
      <c r="AW443" s="170" t="s">
        <v>16</v>
      </c>
      <c r="AX443" s="170" t="s">
        <v>16</v>
      </c>
      <c r="AY443" s="170" t="s">
        <v>16</v>
      </c>
      <c r="AZ443" s="171" t="s">
        <v>16</v>
      </c>
      <c r="BA443" s="171" t="s">
        <v>16</v>
      </c>
      <c r="BB443" s="170" t="s">
        <v>16</v>
      </c>
      <c r="BC443" s="172" t="s">
        <v>16</v>
      </c>
      <c r="BD443" s="172" t="s">
        <v>16</v>
      </c>
      <c r="BE443" s="171" t="s">
        <v>16</v>
      </c>
      <c r="BF443" s="170" t="s">
        <v>16</v>
      </c>
      <c r="BG443" s="170" t="s">
        <v>16</v>
      </c>
      <c r="BH443" s="170" t="s">
        <v>16</v>
      </c>
      <c r="BI443" s="170" t="s">
        <v>16</v>
      </c>
      <c r="BJ443" s="170"/>
      <c r="BK443" s="170"/>
    </row>
    <row r="444" spans="1:63" x14ac:dyDescent="0.25">
      <c r="A444" s="169">
        <v>303</v>
      </c>
      <c r="C444" s="174" t="s">
        <v>16</v>
      </c>
      <c r="D444" s="174" t="s">
        <v>16</v>
      </c>
      <c r="E444" s="173" t="s">
        <v>16</v>
      </c>
      <c r="F444" s="170" t="s">
        <v>16</v>
      </c>
      <c r="G444" s="170" t="s">
        <v>16</v>
      </c>
      <c r="H444" s="170" t="s">
        <v>16</v>
      </c>
      <c r="I444" s="170" t="s">
        <v>16</v>
      </c>
      <c r="J444" s="170" t="s">
        <v>16</v>
      </c>
      <c r="K444" s="170" t="s">
        <v>16</v>
      </c>
      <c r="L444" s="170" t="s">
        <v>16</v>
      </c>
      <c r="M444" s="170" t="s">
        <v>16</v>
      </c>
      <c r="N444" s="170" t="s">
        <v>16</v>
      </c>
      <c r="O444" s="170" t="s">
        <v>16</v>
      </c>
      <c r="P444" s="170" t="s">
        <v>16</v>
      </c>
      <c r="Q444" s="170" t="s">
        <v>16</v>
      </c>
      <c r="R444" s="170" t="s">
        <v>16</v>
      </c>
      <c r="S444" s="170" t="s">
        <v>16</v>
      </c>
      <c r="T444" s="170" t="s">
        <v>16</v>
      </c>
      <c r="U444" s="170" t="s">
        <v>16</v>
      </c>
      <c r="V444" s="170" t="s">
        <v>16</v>
      </c>
      <c r="W444" s="170" t="s">
        <v>16</v>
      </c>
      <c r="X444" s="170" t="s">
        <v>16</v>
      </c>
      <c r="Y444" s="170" t="s">
        <v>16</v>
      </c>
      <c r="Z444" s="170" t="s">
        <v>16</v>
      </c>
      <c r="AA444" s="170" t="s">
        <v>16</v>
      </c>
      <c r="AB444" s="170" t="s">
        <v>16</v>
      </c>
      <c r="AC444" s="170" t="s">
        <v>16</v>
      </c>
      <c r="AD444" s="170" t="s">
        <v>16</v>
      </c>
      <c r="AE444" s="170" t="s">
        <v>16</v>
      </c>
      <c r="AF444" s="170" t="s">
        <v>16</v>
      </c>
      <c r="AG444" s="170" t="s">
        <v>16</v>
      </c>
      <c r="AH444" s="170" t="s">
        <v>16</v>
      </c>
      <c r="AI444" s="170" t="s">
        <v>16</v>
      </c>
      <c r="AJ444" s="170" t="s">
        <v>16</v>
      </c>
      <c r="AK444" s="170" t="s">
        <v>16</v>
      </c>
      <c r="AL444" s="170" t="s">
        <v>16</v>
      </c>
      <c r="AM444" s="170" t="s">
        <v>16</v>
      </c>
      <c r="AN444" s="170" t="s">
        <v>16</v>
      </c>
      <c r="AO444" s="170" t="s">
        <v>16</v>
      </c>
      <c r="AP444" s="170" t="s">
        <v>16</v>
      </c>
      <c r="AQ444" s="170" t="s">
        <v>16</v>
      </c>
      <c r="AR444" s="170" t="s">
        <v>16</v>
      </c>
      <c r="AS444" s="170" t="s">
        <v>16</v>
      </c>
      <c r="AT444" s="172" t="s">
        <v>16</v>
      </c>
      <c r="AU444" s="170" t="s">
        <v>16</v>
      </c>
      <c r="AV444" s="170" t="s">
        <v>16</v>
      </c>
      <c r="AW444" s="170" t="s">
        <v>16</v>
      </c>
      <c r="AX444" s="170" t="s">
        <v>16</v>
      </c>
      <c r="AY444" s="170" t="s">
        <v>16</v>
      </c>
      <c r="AZ444" s="171" t="s">
        <v>16</v>
      </c>
      <c r="BA444" s="171" t="s">
        <v>16</v>
      </c>
      <c r="BB444" s="170" t="s">
        <v>16</v>
      </c>
      <c r="BC444" s="172" t="s">
        <v>16</v>
      </c>
      <c r="BD444" s="172" t="s">
        <v>16</v>
      </c>
      <c r="BE444" s="171" t="s">
        <v>16</v>
      </c>
      <c r="BF444" s="170" t="s">
        <v>16</v>
      </c>
      <c r="BG444" s="170" t="s">
        <v>16</v>
      </c>
      <c r="BH444" s="170" t="s">
        <v>16</v>
      </c>
      <c r="BI444" s="170" t="s">
        <v>16</v>
      </c>
      <c r="BJ444" s="170"/>
      <c r="BK444" s="170"/>
    </row>
    <row r="445" spans="1:63" x14ac:dyDescent="0.25">
      <c r="A445" s="169">
        <v>303</v>
      </c>
      <c r="C445" s="174" t="s">
        <v>16</v>
      </c>
      <c r="D445" s="174" t="s">
        <v>16</v>
      </c>
      <c r="E445" s="173" t="s">
        <v>16</v>
      </c>
      <c r="F445" s="170" t="s">
        <v>16</v>
      </c>
      <c r="G445" s="170" t="s">
        <v>16</v>
      </c>
      <c r="H445" s="170" t="s">
        <v>16</v>
      </c>
      <c r="I445" s="170" t="s">
        <v>16</v>
      </c>
      <c r="J445" s="170" t="s">
        <v>16</v>
      </c>
      <c r="K445" s="170" t="s">
        <v>16</v>
      </c>
      <c r="L445" s="170" t="s">
        <v>16</v>
      </c>
      <c r="M445" s="170" t="s">
        <v>16</v>
      </c>
      <c r="N445" s="170" t="s">
        <v>16</v>
      </c>
      <c r="O445" s="170" t="s">
        <v>16</v>
      </c>
      <c r="P445" s="170" t="s">
        <v>16</v>
      </c>
      <c r="Q445" s="170" t="s">
        <v>16</v>
      </c>
      <c r="R445" s="170" t="s">
        <v>16</v>
      </c>
      <c r="S445" s="170" t="s">
        <v>16</v>
      </c>
      <c r="T445" s="170" t="s">
        <v>16</v>
      </c>
      <c r="U445" s="170" t="s">
        <v>16</v>
      </c>
      <c r="V445" s="170" t="s">
        <v>16</v>
      </c>
      <c r="W445" s="170" t="s">
        <v>16</v>
      </c>
      <c r="X445" s="170" t="s">
        <v>16</v>
      </c>
      <c r="Y445" s="170" t="s">
        <v>16</v>
      </c>
      <c r="Z445" s="170" t="s">
        <v>16</v>
      </c>
      <c r="AA445" s="170" t="s">
        <v>16</v>
      </c>
      <c r="AB445" s="170" t="s">
        <v>16</v>
      </c>
      <c r="AC445" s="170" t="s">
        <v>16</v>
      </c>
      <c r="AD445" s="170" t="s">
        <v>16</v>
      </c>
      <c r="AE445" s="170" t="s">
        <v>16</v>
      </c>
      <c r="AF445" s="170" t="s">
        <v>16</v>
      </c>
      <c r="AG445" s="170" t="s">
        <v>16</v>
      </c>
      <c r="AH445" s="170" t="s">
        <v>16</v>
      </c>
      <c r="AI445" s="170" t="s">
        <v>16</v>
      </c>
      <c r="AJ445" s="170" t="s">
        <v>16</v>
      </c>
      <c r="AK445" s="170" t="s">
        <v>16</v>
      </c>
      <c r="AL445" s="170" t="s">
        <v>16</v>
      </c>
      <c r="AM445" s="170" t="s">
        <v>16</v>
      </c>
      <c r="AN445" s="170" t="s">
        <v>16</v>
      </c>
      <c r="AO445" s="170" t="s">
        <v>16</v>
      </c>
      <c r="AP445" s="170" t="s">
        <v>16</v>
      </c>
      <c r="AQ445" s="170" t="s">
        <v>16</v>
      </c>
      <c r="AR445" s="170" t="s">
        <v>16</v>
      </c>
      <c r="AS445" s="170" t="s">
        <v>16</v>
      </c>
      <c r="AT445" s="172" t="s">
        <v>16</v>
      </c>
      <c r="AU445" s="170" t="s">
        <v>16</v>
      </c>
      <c r="AV445" s="170" t="s">
        <v>16</v>
      </c>
      <c r="AW445" s="170" t="s">
        <v>16</v>
      </c>
      <c r="AX445" s="170" t="s">
        <v>16</v>
      </c>
      <c r="AY445" s="170" t="s">
        <v>16</v>
      </c>
      <c r="AZ445" s="171" t="s">
        <v>16</v>
      </c>
      <c r="BA445" s="171" t="s">
        <v>16</v>
      </c>
      <c r="BB445" s="170" t="s">
        <v>16</v>
      </c>
      <c r="BC445" s="172" t="s">
        <v>16</v>
      </c>
      <c r="BD445" s="172" t="s">
        <v>16</v>
      </c>
      <c r="BE445" s="171" t="s">
        <v>16</v>
      </c>
      <c r="BF445" s="170" t="s">
        <v>16</v>
      </c>
      <c r="BG445" s="170" t="s">
        <v>16</v>
      </c>
      <c r="BH445" s="170" t="s">
        <v>16</v>
      </c>
      <c r="BI445" s="170" t="s">
        <v>16</v>
      </c>
      <c r="BJ445" s="170"/>
      <c r="BK445" s="170"/>
    </row>
    <row r="446" spans="1:63" x14ac:dyDescent="0.25">
      <c r="A446" s="169">
        <v>303</v>
      </c>
      <c r="C446" s="174" t="s">
        <v>16</v>
      </c>
      <c r="D446" s="174" t="s">
        <v>16</v>
      </c>
      <c r="E446" s="173" t="s">
        <v>16</v>
      </c>
      <c r="F446" s="170" t="s">
        <v>16</v>
      </c>
      <c r="G446" s="170" t="s">
        <v>16</v>
      </c>
      <c r="H446" s="170" t="s">
        <v>16</v>
      </c>
      <c r="I446" s="170" t="s">
        <v>16</v>
      </c>
      <c r="J446" s="170" t="s">
        <v>16</v>
      </c>
      <c r="K446" s="170" t="s">
        <v>16</v>
      </c>
      <c r="L446" s="170" t="s">
        <v>16</v>
      </c>
      <c r="M446" s="170" t="s">
        <v>16</v>
      </c>
      <c r="N446" s="170" t="s">
        <v>16</v>
      </c>
      <c r="O446" s="170" t="s">
        <v>16</v>
      </c>
      <c r="P446" s="170" t="s">
        <v>16</v>
      </c>
      <c r="Q446" s="170" t="s">
        <v>16</v>
      </c>
      <c r="R446" s="170" t="s">
        <v>16</v>
      </c>
      <c r="S446" s="170" t="s">
        <v>16</v>
      </c>
      <c r="T446" s="170" t="s">
        <v>16</v>
      </c>
      <c r="U446" s="170" t="s">
        <v>16</v>
      </c>
      <c r="V446" s="170" t="s">
        <v>16</v>
      </c>
      <c r="W446" s="170" t="s">
        <v>16</v>
      </c>
      <c r="X446" s="170" t="s">
        <v>16</v>
      </c>
      <c r="Y446" s="170" t="s">
        <v>16</v>
      </c>
      <c r="Z446" s="170" t="s">
        <v>16</v>
      </c>
      <c r="AA446" s="170" t="s">
        <v>16</v>
      </c>
      <c r="AB446" s="170" t="s">
        <v>16</v>
      </c>
      <c r="AC446" s="170" t="s">
        <v>16</v>
      </c>
      <c r="AD446" s="170" t="s">
        <v>16</v>
      </c>
      <c r="AE446" s="170" t="s">
        <v>16</v>
      </c>
      <c r="AF446" s="170" t="s">
        <v>16</v>
      </c>
      <c r="AG446" s="170" t="s">
        <v>16</v>
      </c>
      <c r="AH446" s="170" t="s">
        <v>16</v>
      </c>
      <c r="AI446" s="170" t="s">
        <v>16</v>
      </c>
      <c r="AJ446" s="170" t="s">
        <v>16</v>
      </c>
      <c r="AK446" s="170" t="s">
        <v>16</v>
      </c>
      <c r="AL446" s="170" t="s">
        <v>16</v>
      </c>
      <c r="AM446" s="170" t="s">
        <v>16</v>
      </c>
      <c r="AN446" s="170" t="s">
        <v>16</v>
      </c>
      <c r="AO446" s="170" t="s">
        <v>16</v>
      </c>
      <c r="AP446" s="170" t="s">
        <v>16</v>
      </c>
      <c r="AQ446" s="170" t="s">
        <v>16</v>
      </c>
      <c r="AR446" s="170" t="s">
        <v>16</v>
      </c>
      <c r="AS446" s="170" t="s">
        <v>16</v>
      </c>
      <c r="AT446" s="172" t="s">
        <v>16</v>
      </c>
      <c r="AU446" s="170" t="s">
        <v>16</v>
      </c>
      <c r="AV446" s="170" t="s">
        <v>16</v>
      </c>
      <c r="AW446" s="170" t="s">
        <v>16</v>
      </c>
      <c r="AX446" s="170" t="s">
        <v>16</v>
      </c>
      <c r="AY446" s="170" t="s">
        <v>16</v>
      </c>
      <c r="AZ446" s="171" t="s">
        <v>16</v>
      </c>
      <c r="BA446" s="171" t="s">
        <v>16</v>
      </c>
      <c r="BB446" s="170" t="s">
        <v>16</v>
      </c>
      <c r="BC446" s="172" t="s">
        <v>16</v>
      </c>
      <c r="BD446" s="172" t="s">
        <v>16</v>
      </c>
      <c r="BE446" s="171" t="s">
        <v>16</v>
      </c>
      <c r="BF446" s="170" t="s">
        <v>16</v>
      </c>
      <c r="BG446" s="170" t="s">
        <v>16</v>
      </c>
      <c r="BH446" s="170" t="s">
        <v>16</v>
      </c>
      <c r="BI446" s="170" t="s">
        <v>16</v>
      </c>
      <c r="BJ446" s="170"/>
      <c r="BK446" s="170"/>
    </row>
    <row r="447" spans="1:63" x14ac:dyDescent="0.25">
      <c r="A447" s="169">
        <v>303</v>
      </c>
      <c r="C447" s="174" t="s">
        <v>16</v>
      </c>
      <c r="D447" s="174" t="s">
        <v>16</v>
      </c>
      <c r="E447" s="173" t="s">
        <v>16</v>
      </c>
      <c r="F447" s="170" t="s">
        <v>16</v>
      </c>
      <c r="G447" s="170" t="s">
        <v>16</v>
      </c>
      <c r="H447" s="170" t="s">
        <v>16</v>
      </c>
      <c r="I447" s="170" t="s">
        <v>16</v>
      </c>
      <c r="J447" s="170" t="s">
        <v>16</v>
      </c>
      <c r="K447" s="170" t="s">
        <v>16</v>
      </c>
      <c r="L447" s="170" t="s">
        <v>16</v>
      </c>
      <c r="M447" s="170" t="s">
        <v>16</v>
      </c>
      <c r="N447" s="170" t="s">
        <v>16</v>
      </c>
      <c r="O447" s="170" t="s">
        <v>16</v>
      </c>
      <c r="P447" s="170" t="s">
        <v>16</v>
      </c>
      <c r="Q447" s="170" t="s">
        <v>16</v>
      </c>
      <c r="R447" s="170" t="s">
        <v>16</v>
      </c>
      <c r="S447" s="170" t="s">
        <v>16</v>
      </c>
      <c r="T447" s="170" t="s">
        <v>16</v>
      </c>
      <c r="U447" s="170" t="s">
        <v>16</v>
      </c>
      <c r="V447" s="170" t="s">
        <v>16</v>
      </c>
      <c r="W447" s="170" t="s">
        <v>16</v>
      </c>
      <c r="X447" s="170" t="s">
        <v>16</v>
      </c>
      <c r="Y447" s="170" t="s">
        <v>16</v>
      </c>
      <c r="Z447" s="170" t="s">
        <v>16</v>
      </c>
      <c r="AA447" s="170" t="s">
        <v>16</v>
      </c>
      <c r="AB447" s="170" t="s">
        <v>16</v>
      </c>
      <c r="AC447" s="170" t="s">
        <v>16</v>
      </c>
      <c r="AD447" s="170" t="s">
        <v>16</v>
      </c>
      <c r="AE447" s="170" t="s">
        <v>16</v>
      </c>
      <c r="AF447" s="170" t="s">
        <v>16</v>
      </c>
      <c r="AG447" s="170" t="s">
        <v>16</v>
      </c>
      <c r="AH447" s="170" t="s">
        <v>16</v>
      </c>
      <c r="AI447" s="170" t="s">
        <v>16</v>
      </c>
      <c r="AJ447" s="170" t="s">
        <v>16</v>
      </c>
      <c r="AK447" s="170" t="s">
        <v>16</v>
      </c>
      <c r="AL447" s="170" t="s">
        <v>16</v>
      </c>
      <c r="AM447" s="170" t="s">
        <v>16</v>
      </c>
      <c r="AN447" s="170" t="s">
        <v>16</v>
      </c>
      <c r="AO447" s="170" t="s">
        <v>16</v>
      </c>
      <c r="AP447" s="170" t="s">
        <v>16</v>
      </c>
      <c r="AQ447" s="170" t="s">
        <v>16</v>
      </c>
      <c r="AR447" s="170" t="s">
        <v>16</v>
      </c>
      <c r="AS447" s="170" t="s">
        <v>16</v>
      </c>
      <c r="AT447" s="172" t="s">
        <v>16</v>
      </c>
      <c r="AU447" s="170" t="s">
        <v>16</v>
      </c>
      <c r="AV447" s="170" t="s">
        <v>16</v>
      </c>
      <c r="AW447" s="170" t="s">
        <v>16</v>
      </c>
      <c r="AX447" s="170" t="s">
        <v>16</v>
      </c>
      <c r="AY447" s="170" t="s">
        <v>16</v>
      </c>
      <c r="AZ447" s="171" t="s">
        <v>16</v>
      </c>
      <c r="BA447" s="171" t="s">
        <v>16</v>
      </c>
      <c r="BB447" s="170" t="s">
        <v>16</v>
      </c>
      <c r="BC447" s="172" t="s">
        <v>16</v>
      </c>
      <c r="BD447" s="172" t="s">
        <v>16</v>
      </c>
      <c r="BE447" s="171" t="s">
        <v>16</v>
      </c>
      <c r="BF447" s="170" t="s">
        <v>16</v>
      </c>
      <c r="BG447" s="170" t="s">
        <v>16</v>
      </c>
      <c r="BH447" s="170" t="s">
        <v>16</v>
      </c>
      <c r="BI447" s="170" t="s">
        <v>16</v>
      </c>
      <c r="BJ447" s="170"/>
      <c r="BK447" s="170"/>
    </row>
    <row r="448" spans="1:63" x14ac:dyDescent="0.25">
      <c r="A448" s="169">
        <v>303</v>
      </c>
      <c r="C448" s="174" t="s">
        <v>16</v>
      </c>
      <c r="D448" s="174" t="s">
        <v>16</v>
      </c>
      <c r="E448" s="173" t="s">
        <v>16</v>
      </c>
      <c r="F448" s="170" t="s">
        <v>16</v>
      </c>
      <c r="G448" s="170" t="s">
        <v>16</v>
      </c>
      <c r="H448" s="170" t="s">
        <v>16</v>
      </c>
      <c r="I448" s="170" t="s">
        <v>16</v>
      </c>
      <c r="J448" s="170" t="s">
        <v>16</v>
      </c>
      <c r="K448" s="170" t="s">
        <v>16</v>
      </c>
      <c r="L448" s="170" t="s">
        <v>16</v>
      </c>
      <c r="M448" s="170" t="s">
        <v>16</v>
      </c>
      <c r="N448" s="170" t="s">
        <v>16</v>
      </c>
      <c r="O448" s="170" t="s">
        <v>16</v>
      </c>
      <c r="P448" s="170" t="s">
        <v>16</v>
      </c>
      <c r="Q448" s="170" t="s">
        <v>16</v>
      </c>
      <c r="R448" s="170" t="s">
        <v>16</v>
      </c>
      <c r="S448" s="170" t="s">
        <v>16</v>
      </c>
      <c r="T448" s="170" t="s">
        <v>16</v>
      </c>
      <c r="U448" s="170" t="s">
        <v>16</v>
      </c>
      <c r="V448" s="170" t="s">
        <v>16</v>
      </c>
      <c r="W448" s="170" t="s">
        <v>16</v>
      </c>
      <c r="X448" s="170" t="s">
        <v>16</v>
      </c>
      <c r="Y448" s="170" t="s">
        <v>16</v>
      </c>
      <c r="Z448" s="170" t="s">
        <v>16</v>
      </c>
      <c r="AA448" s="170" t="s">
        <v>16</v>
      </c>
      <c r="AB448" s="170" t="s">
        <v>16</v>
      </c>
      <c r="AC448" s="170" t="s">
        <v>16</v>
      </c>
      <c r="AD448" s="170" t="s">
        <v>16</v>
      </c>
      <c r="AE448" s="170" t="s">
        <v>16</v>
      </c>
      <c r="AF448" s="170" t="s">
        <v>16</v>
      </c>
      <c r="AG448" s="170" t="s">
        <v>16</v>
      </c>
      <c r="AH448" s="170" t="s">
        <v>16</v>
      </c>
      <c r="AI448" s="170" t="s">
        <v>16</v>
      </c>
      <c r="AJ448" s="170" t="s">
        <v>16</v>
      </c>
      <c r="AK448" s="170" t="s">
        <v>16</v>
      </c>
      <c r="AL448" s="170" t="s">
        <v>16</v>
      </c>
      <c r="AM448" s="170" t="s">
        <v>16</v>
      </c>
      <c r="AN448" s="170" t="s">
        <v>16</v>
      </c>
      <c r="AO448" s="170" t="s">
        <v>16</v>
      </c>
      <c r="AP448" s="170" t="s">
        <v>16</v>
      </c>
      <c r="AQ448" s="170" t="s">
        <v>16</v>
      </c>
      <c r="AR448" s="170" t="s">
        <v>16</v>
      </c>
      <c r="AS448" s="170" t="s">
        <v>16</v>
      </c>
      <c r="AT448" s="172" t="s">
        <v>16</v>
      </c>
      <c r="AU448" s="170" t="s">
        <v>16</v>
      </c>
      <c r="AV448" s="170" t="s">
        <v>16</v>
      </c>
      <c r="AW448" s="170" t="s">
        <v>16</v>
      </c>
      <c r="AX448" s="170" t="s">
        <v>16</v>
      </c>
      <c r="AY448" s="170" t="s">
        <v>16</v>
      </c>
      <c r="AZ448" s="171" t="s">
        <v>16</v>
      </c>
      <c r="BA448" s="171" t="s">
        <v>16</v>
      </c>
      <c r="BB448" s="170" t="s">
        <v>16</v>
      </c>
      <c r="BC448" s="172" t="s">
        <v>16</v>
      </c>
      <c r="BD448" s="172" t="s">
        <v>16</v>
      </c>
      <c r="BE448" s="171" t="s">
        <v>16</v>
      </c>
      <c r="BF448" s="170" t="s">
        <v>16</v>
      </c>
      <c r="BG448" s="170" t="s">
        <v>16</v>
      </c>
      <c r="BH448" s="170" t="s">
        <v>16</v>
      </c>
      <c r="BI448" s="170" t="s">
        <v>16</v>
      </c>
      <c r="BJ448" s="170"/>
      <c r="BK448" s="170"/>
    </row>
    <row r="449" spans="1:63" x14ac:dyDescent="0.25">
      <c r="A449" s="169">
        <v>303</v>
      </c>
      <c r="C449" s="174" t="s">
        <v>16</v>
      </c>
      <c r="D449" s="174" t="s">
        <v>16</v>
      </c>
      <c r="E449" s="173" t="s">
        <v>16</v>
      </c>
      <c r="F449" s="170" t="s">
        <v>16</v>
      </c>
      <c r="G449" s="170" t="s">
        <v>16</v>
      </c>
      <c r="H449" s="170" t="s">
        <v>16</v>
      </c>
      <c r="I449" s="170" t="s">
        <v>16</v>
      </c>
      <c r="J449" s="170" t="s">
        <v>16</v>
      </c>
      <c r="K449" s="170" t="s">
        <v>16</v>
      </c>
      <c r="L449" s="170" t="s">
        <v>16</v>
      </c>
      <c r="M449" s="170" t="s">
        <v>16</v>
      </c>
      <c r="N449" s="170" t="s">
        <v>16</v>
      </c>
      <c r="O449" s="170" t="s">
        <v>16</v>
      </c>
      <c r="P449" s="170" t="s">
        <v>16</v>
      </c>
      <c r="Q449" s="170" t="s">
        <v>16</v>
      </c>
      <c r="R449" s="170" t="s">
        <v>16</v>
      </c>
      <c r="S449" s="170" t="s">
        <v>16</v>
      </c>
      <c r="T449" s="170" t="s">
        <v>16</v>
      </c>
      <c r="U449" s="170" t="s">
        <v>16</v>
      </c>
      <c r="V449" s="170" t="s">
        <v>16</v>
      </c>
      <c r="W449" s="170" t="s">
        <v>16</v>
      </c>
      <c r="X449" s="170" t="s">
        <v>16</v>
      </c>
      <c r="Y449" s="170" t="s">
        <v>16</v>
      </c>
      <c r="Z449" s="170" t="s">
        <v>16</v>
      </c>
      <c r="AA449" s="170" t="s">
        <v>16</v>
      </c>
      <c r="AB449" s="170" t="s">
        <v>16</v>
      </c>
      <c r="AC449" s="170" t="s">
        <v>16</v>
      </c>
      <c r="AD449" s="170" t="s">
        <v>16</v>
      </c>
      <c r="AE449" s="170" t="s">
        <v>16</v>
      </c>
      <c r="AF449" s="170" t="s">
        <v>16</v>
      </c>
      <c r="AG449" s="170" t="s">
        <v>16</v>
      </c>
      <c r="AH449" s="170" t="s">
        <v>16</v>
      </c>
      <c r="AI449" s="170" t="s">
        <v>16</v>
      </c>
      <c r="AJ449" s="170" t="s">
        <v>16</v>
      </c>
      <c r="AK449" s="170" t="s">
        <v>16</v>
      </c>
      <c r="AL449" s="170" t="s">
        <v>16</v>
      </c>
      <c r="AM449" s="170" t="s">
        <v>16</v>
      </c>
      <c r="AN449" s="170" t="s">
        <v>16</v>
      </c>
      <c r="AO449" s="170" t="s">
        <v>16</v>
      </c>
      <c r="AP449" s="170" t="s">
        <v>16</v>
      </c>
      <c r="AQ449" s="170" t="s">
        <v>16</v>
      </c>
      <c r="AR449" s="170" t="s">
        <v>16</v>
      </c>
      <c r="AS449" s="170" t="s">
        <v>16</v>
      </c>
      <c r="AT449" s="172" t="s">
        <v>16</v>
      </c>
      <c r="AU449" s="170" t="s">
        <v>16</v>
      </c>
      <c r="AV449" s="170" t="s">
        <v>16</v>
      </c>
      <c r="AW449" s="170" t="s">
        <v>16</v>
      </c>
      <c r="AX449" s="170" t="s">
        <v>16</v>
      </c>
      <c r="AY449" s="170" t="s">
        <v>16</v>
      </c>
      <c r="AZ449" s="171" t="s">
        <v>16</v>
      </c>
      <c r="BA449" s="171" t="s">
        <v>16</v>
      </c>
      <c r="BB449" s="170" t="s">
        <v>16</v>
      </c>
      <c r="BC449" s="172" t="s">
        <v>16</v>
      </c>
      <c r="BD449" s="172" t="s">
        <v>16</v>
      </c>
      <c r="BE449" s="171" t="s">
        <v>16</v>
      </c>
      <c r="BF449" s="170" t="s">
        <v>16</v>
      </c>
      <c r="BG449" s="170" t="s">
        <v>16</v>
      </c>
      <c r="BH449" s="170" t="s">
        <v>16</v>
      </c>
      <c r="BI449" s="170" t="s">
        <v>16</v>
      </c>
      <c r="BJ449" s="170"/>
      <c r="BK449" s="170"/>
    </row>
    <row r="450" spans="1:63" x14ac:dyDescent="0.25">
      <c r="A450" s="169">
        <v>303</v>
      </c>
      <c r="C450" s="174" t="s">
        <v>16</v>
      </c>
      <c r="D450" s="174" t="s">
        <v>16</v>
      </c>
      <c r="E450" s="173" t="s">
        <v>16</v>
      </c>
      <c r="F450" s="170" t="s">
        <v>16</v>
      </c>
      <c r="G450" s="170" t="s">
        <v>16</v>
      </c>
      <c r="H450" s="170" t="s">
        <v>16</v>
      </c>
      <c r="I450" s="170" t="s">
        <v>16</v>
      </c>
      <c r="J450" s="170" t="s">
        <v>16</v>
      </c>
      <c r="K450" s="170" t="s">
        <v>16</v>
      </c>
      <c r="L450" s="170" t="s">
        <v>16</v>
      </c>
      <c r="M450" s="170" t="s">
        <v>16</v>
      </c>
      <c r="N450" s="170" t="s">
        <v>16</v>
      </c>
      <c r="O450" s="170" t="s">
        <v>16</v>
      </c>
      <c r="P450" s="170" t="s">
        <v>16</v>
      </c>
      <c r="Q450" s="170" t="s">
        <v>16</v>
      </c>
      <c r="R450" s="170" t="s">
        <v>16</v>
      </c>
      <c r="S450" s="170" t="s">
        <v>16</v>
      </c>
      <c r="T450" s="170" t="s">
        <v>16</v>
      </c>
      <c r="U450" s="170" t="s">
        <v>16</v>
      </c>
      <c r="V450" s="170" t="s">
        <v>16</v>
      </c>
      <c r="W450" s="170" t="s">
        <v>16</v>
      </c>
      <c r="X450" s="170" t="s">
        <v>16</v>
      </c>
      <c r="Y450" s="170" t="s">
        <v>16</v>
      </c>
      <c r="Z450" s="170" t="s">
        <v>16</v>
      </c>
      <c r="AA450" s="170" t="s">
        <v>16</v>
      </c>
      <c r="AB450" s="170" t="s">
        <v>16</v>
      </c>
      <c r="AC450" s="170" t="s">
        <v>16</v>
      </c>
      <c r="AD450" s="170" t="s">
        <v>16</v>
      </c>
      <c r="AE450" s="170" t="s">
        <v>16</v>
      </c>
      <c r="AF450" s="170" t="s">
        <v>16</v>
      </c>
      <c r="AG450" s="170" t="s">
        <v>16</v>
      </c>
      <c r="AH450" s="170" t="s">
        <v>16</v>
      </c>
      <c r="AI450" s="170" t="s">
        <v>16</v>
      </c>
      <c r="AJ450" s="170" t="s">
        <v>16</v>
      </c>
      <c r="AK450" s="170" t="s">
        <v>16</v>
      </c>
      <c r="AL450" s="170" t="s">
        <v>16</v>
      </c>
      <c r="AM450" s="170" t="s">
        <v>16</v>
      </c>
      <c r="AN450" s="170" t="s">
        <v>16</v>
      </c>
      <c r="AO450" s="170" t="s">
        <v>16</v>
      </c>
      <c r="AP450" s="170" t="s">
        <v>16</v>
      </c>
      <c r="AQ450" s="170" t="s">
        <v>16</v>
      </c>
      <c r="AR450" s="170" t="s">
        <v>16</v>
      </c>
      <c r="AS450" s="170" t="s">
        <v>16</v>
      </c>
      <c r="AT450" s="172" t="s">
        <v>16</v>
      </c>
      <c r="AU450" s="170" t="s">
        <v>16</v>
      </c>
      <c r="AV450" s="170" t="s">
        <v>16</v>
      </c>
      <c r="AW450" s="170" t="s">
        <v>16</v>
      </c>
      <c r="AX450" s="170" t="s">
        <v>16</v>
      </c>
      <c r="AY450" s="170" t="s">
        <v>16</v>
      </c>
      <c r="AZ450" s="171" t="s">
        <v>16</v>
      </c>
      <c r="BA450" s="171" t="s">
        <v>16</v>
      </c>
      <c r="BB450" s="170" t="s">
        <v>16</v>
      </c>
      <c r="BC450" s="172" t="s">
        <v>16</v>
      </c>
      <c r="BD450" s="172" t="s">
        <v>16</v>
      </c>
      <c r="BE450" s="171" t="s">
        <v>16</v>
      </c>
      <c r="BF450" s="170" t="s">
        <v>16</v>
      </c>
      <c r="BG450" s="170" t="s">
        <v>16</v>
      </c>
      <c r="BH450" s="170" t="s">
        <v>16</v>
      </c>
      <c r="BI450" s="170" t="s">
        <v>16</v>
      </c>
      <c r="BJ450" s="170"/>
      <c r="BK450" s="170"/>
    </row>
    <row r="451" spans="1:63" x14ac:dyDescent="0.25">
      <c r="A451" s="169">
        <v>303</v>
      </c>
      <c r="C451" s="174" t="s">
        <v>16</v>
      </c>
      <c r="D451" s="174" t="s">
        <v>16</v>
      </c>
      <c r="E451" s="173" t="s">
        <v>16</v>
      </c>
      <c r="F451" s="170" t="s">
        <v>16</v>
      </c>
      <c r="G451" s="170" t="s">
        <v>16</v>
      </c>
      <c r="H451" s="170" t="s">
        <v>16</v>
      </c>
      <c r="I451" s="170" t="s">
        <v>16</v>
      </c>
      <c r="J451" s="170" t="s">
        <v>16</v>
      </c>
      <c r="K451" s="170" t="s">
        <v>16</v>
      </c>
      <c r="L451" s="170" t="s">
        <v>16</v>
      </c>
      <c r="M451" s="170" t="s">
        <v>16</v>
      </c>
      <c r="N451" s="170" t="s">
        <v>16</v>
      </c>
      <c r="O451" s="170" t="s">
        <v>16</v>
      </c>
      <c r="P451" s="170" t="s">
        <v>16</v>
      </c>
      <c r="Q451" s="170" t="s">
        <v>16</v>
      </c>
      <c r="R451" s="170" t="s">
        <v>16</v>
      </c>
      <c r="S451" s="170" t="s">
        <v>16</v>
      </c>
      <c r="T451" s="170" t="s">
        <v>16</v>
      </c>
      <c r="U451" s="170" t="s">
        <v>16</v>
      </c>
      <c r="V451" s="170" t="s">
        <v>16</v>
      </c>
      <c r="W451" s="170" t="s">
        <v>16</v>
      </c>
      <c r="X451" s="170" t="s">
        <v>16</v>
      </c>
      <c r="Y451" s="170" t="s">
        <v>16</v>
      </c>
      <c r="Z451" s="170" t="s">
        <v>16</v>
      </c>
      <c r="AA451" s="170" t="s">
        <v>16</v>
      </c>
      <c r="AB451" s="170" t="s">
        <v>16</v>
      </c>
      <c r="AC451" s="170" t="s">
        <v>16</v>
      </c>
      <c r="AD451" s="170" t="s">
        <v>16</v>
      </c>
      <c r="AE451" s="170" t="s">
        <v>16</v>
      </c>
      <c r="AF451" s="170" t="s">
        <v>16</v>
      </c>
      <c r="AG451" s="170" t="s">
        <v>16</v>
      </c>
      <c r="AH451" s="170" t="s">
        <v>16</v>
      </c>
      <c r="AI451" s="170" t="s">
        <v>16</v>
      </c>
      <c r="AJ451" s="170" t="s">
        <v>16</v>
      </c>
      <c r="AK451" s="170" t="s">
        <v>16</v>
      </c>
      <c r="AL451" s="170" t="s">
        <v>16</v>
      </c>
      <c r="AM451" s="170" t="s">
        <v>16</v>
      </c>
      <c r="AN451" s="170" t="s">
        <v>16</v>
      </c>
      <c r="AO451" s="170" t="s">
        <v>16</v>
      </c>
      <c r="AP451" s="170" t="s">
        <v>16</v>
      </c>
      <c r="AQ451" s="170" t="s">
        <v>16</v>
      </c>
      <c r="AR451" s="170" t="s">
        <v>16</v>
      </c>
      <c r="AS451" s="170" t="s">
        <v>16</v>
      </c>
      <c r="AT451" s="172" t="s">
        <v>16</v>
      </c>
      <c r="AU451" s="170" t="s">
        <v>16</v>
      </c>
      <c r="AV451" s="170" t="s">
        <v>16</v>
      </c>
      <c r="AW451" s="170" t="s">
        <v>16</v>
      </c>
      <c r="AX451" s="170" t="s">
        <v>16</v>
      </c>
      <c r="AY451" s="170" t="s">
        <v>16</v>
      </c>
      <c r="AZ451" s="171" t="s">
        <v>16</v>
      </c>
      <c r="BA451" s="171" t="s">
        <v>16</v>
      </c>
      <c r="BB451" s="170" t="s">
        <v>16</v>
      </c>
      <c r="BC451" s="172" t="s">
        <v>16</v>
      </c>
      <c r="BD451" s="172" t="s">
        <v>16</v>
      </c>
      <c r="BE451" s="171" t="s">
        <v>16</v>
      </c>
      <c r="BF451" s="170" t="s">
        <v>16</v>
      </c>
      <c r="BG451" s="170" t="s">
        <v>16</v>
      </c>
      <c r="BH451" s="170" t="s">
        <v>16</v>
      </c>
      <c r="BI451" s="170" t="s">
        <v>16</v>
      </c>
      <c r="BJ451" s="170"/>
      <c r="BK451" s="170"/>
    </row>
    <row r="452" spans="1:63" x14ac:dyDescent="0.25">
      <c r="A452" s="169">
        <v>303</v>
      </c>
      <c r="C452" s="174" t="s">
        <v>16</v>
      </c>
      <c r="D452" s="174" t="s">
        <v>16</v>
      </c>
      <c r="E452" s="173" t="s">
        <v>16</v>
      </c>
      <c r="F452" s="170" t="s">
        <v>16</v>
      </c>
      <c r="G452" s="170" t="s">
        <v>16</v>
      </c>
      <c r="H452" s="170" t="s">
        <v>16</v>
      </c>
      <c r="I452" s="170" t="s">
        <v>16</v>
      </c>
      <c r="J452" s="170" t="s">
        <v>16</v>
      </c>
      <c r="K452" s="170" t="s">
        <v>16</v>
      </c>
      <c r="L452" s="170" t="s">
        <v>16</v>
      </c>
      <c r="M452" s="170" t="s">
        <v>16</v>
      </c>
      <c r="N452" s="170" t="s">
        <v>16</v>
      </c>
      <c r="O452" s="170" t="s">
        <v>16</v>
      </c>
      <c r="P452" s="170" t="s">
        <v>16</v>
      </c>
      <c r="Q452" s="170" t="s">
        <v>16</v>
      </c>
      <c r="R452" s="170" t="s">
        <v>16</v>
      </c>
      <c r="S452" s="170" t="s">
        <v>16</v>
      </c>
      <c r="T452" s="170" t="s">
        <v>16</v>
      </c>
      <c r="U452" s="170" t="s">
        <v>16</v>
      </c>
      <c r="V452" s="170" t="s">
        <v>16</v>
      </c>
      <c r="W452" s="170" t="s">
        <v>16</v>
      </c>
      <c r="X452" s="170" t="s">
        <v>16</v>
      </c>
      <c r="Y452" s="170" t="s">
        <v>16</v>
      </c>
      <c r="Z452" s="170" t="s">
        <v>16</v>
      </c>
      <c r="AA452" s="170" t="s">
        <v>16</v>
      </c>
      <c r="AB452" s="170" t="s">
        <v>16</v>
      </c>
      <c r="AC452" s="170" t="s">
        <v>16</v>
      </c>
      <c r="AD452" s="170" t="s">
        <v>16</v>
      </c>
      <c r="AE452" s="170" t="s">
        <v>16</v>
      </c>
      <c r="AF452" s="170" t="s">
        <v>16</v>
      </c>
      <c r="AG452" s="170" t="s">
        <v>16</v>
      </c>
      <c r="AH452" s="170" t="s">
        <v>16</v>
      </c>
      <c r="AI452" s="170" t="s">
        <v>16</v>
      </c>
      <c r="AJ452" s="170" t="s">
        <v>16</v>
      </c>
      <c r="AK452" s="170" t="s">
        <v>16</v>
      </c>
      <c r="AL452" s="170" t="s">
        <v>16</v>
      </c>
      <c r="AM452" s="170" t="s">
        <v>16</v>
      </c>
      <c r="AN452" s="170" t="s">
        <v>16</v>
      </c>
      <c r="AO452" s="170" t="s">
        <v>16</v>
      </c>
      <c r="AP452" s="170" t="s">
        <v>16</v>
      </c>
      <c r="AQ452" s="170" t="s">
        <v>16</v>
      </c>
      <c r="AR452" s="170" t="s">
        <v>16</v>
      </c>
      <c r="AS452" s="170" t="s">
        <v>16</v>
      </c>
      <c r="AT452" s="172" t="s">
        <v>16</v>
      </c>
      <c r="AU452" s="170" t="s">
        <v>16</v>
      </c>
      <c r="AV452" s="170" t="s">
        <v>16</v>
      </c>
      <c r="AW452" s="170" t="s">
        <v>16</v>
      </c>
      <c r="AX452" s="170" t="s">
        <v>16</v>
      </c>
      <c r="AY452" s="170" t="s">
        <v>16</v>
      </c>
      <c r="AZ452" s="171" t="s">
        <v>16</v>
      </c>
      <c r="BA452" s="171" t="s">
        <v>16</v>
      </c>
      <c r="BB452" s="170" t="s">
        <v>16</v>
      </c>
      <c r="BC452" s="172" t="s">
        <v>16</v>
      </c>
      <c r="BD452" s="172" t="s">
        <v>16</v>
      </c>
      <c r="BE452" s="171" t="s">
        <v>16</v>
      </c>
      <c r="BF452" s="170" t="s">
        <v>16</v>
      </c>
      <c r="BG452" s="170" t="s">
        <v>16</v>
      </c>
      <c r="BH452" s="170" t="s">
        <v>16</v>
      </c>
      <c r="BI452" s="170" t="s">
        <v>16</v>
      </c>
      <c r="BJ452" s="170"/>
      <c r="BK452" s="170"/>
    </row>
    <row r="453" spans="1:63" x14ac:dyDescent="0.25">
      <c r="A453" s="169">
        <v>303</v>
      </c>
      <c r="C453" s="174" t="s">
        <v>16</v>
      </c>
      <c r="D453" s="174" t="s">
        <v>16</v>
      </c>
      <c r="E453" s="173" t="s">
        <v>16</v>
      </c>
      <c r="F453" s="170" t="s">
        <v>16</v>
      </c>
      <c r="G453" s="170" t="s">
        <v>16</v>
      </c>
      <c r="H453" s="170" t="s">
        <v>16</v>
      </c>
      <c r="I453" s="170" t="s">
        <v>16</v>
      </c>
      <c r="J453" s="170" t="s">
        <v>16</v>
      </c>
      <c r="K453" s="170" t="s">
        <v>16</v>
      </c>
      <c r="L453" s="170" t="s">
        <v>16</v>
      </c>
      <c r="M453" s="170" t="s">
        <v>16</v>
      </c>
      <c r="N453" s="170" t="s">
        <v>16</v>
      </c>
      <c r="O453" s="170" t="s">
        <v>16</v>
      </c>
      <c r="P453" s="170" t="s">
        <v>16</v>
      </c>
      <c r="Q453" s="170" t="s">
        <v>16</v>
      </c>
      <c r="R453" s="170" t="s">
        <v>16</v>
      </c>
      <c r="S453" s="170" t="s">
        <v>16</v>
      </c>
      <c r="T453" s="170" t="s">
        <v>16</v>
      </c>
      <c r="U453" s="170" t="s">
        <v>16</v>
      </c>
      <c r="V453" s="170" t="s">
        <v>16</v>
      </c>
      <c r="W453" s="170" t="s">
        <v>16</v>
      </c>
      <c r="X453" s="170" t="s">
        <v>16</v>
      </c>
      <c r="Y453" s="170" t="s">
        <v>16</v>
      </c>
      <c r="Z453" s="170" t="s">
        <v>16</v>
      </c>
      <c r="AA453" s="170" t="s">
        <v>16</v>
      </c>
      <c r="AB453" s="170" t="s">
        <v>16</v>
      </c>
      <c r="AC453" s="170" t="s">
        <v>16</v>
      </c>
      <c r="AD453" s="170" t="s">
        <v>16</v>
      </c>
      <c r="AE453" s="170" t="s">
        <v>16</v>
      </c>
      <c r="AF453" s="170" t="s">
        <v>16</v>
      </c>
      <c r="AG453" s="170" t="s">
        <v>16</v>
      </c>
      <c r="AH453" s="170" t="s">
        <v>16</v>
      </c>
      <c r="AI453" s="170" t="s">
        <v>16</v>
      </c>
      <c r="AJ453" s="170" t="s">
        <v>16</v>
      </c>
      <c r="AK453" s="170" t="s">
        <v>16</v>
      </c>
      <c r="AL453" s="170" t="s">
        <v>16</v>
      </c>
      <c r="AM453" s="170" t="s">
        <v>16</v>
      </c>
      <c r="AN453" s="170" t="s">
        <v>16</v>
      </c>
      <c r="AO453" s="170" t="s">
        <v>16</v>
      </c>
      <c r="AP453" s="170" t="s">
        <v>16</v>
      </c>
      <c r="AQ453" s="170" t="s">
        <v>16</v>
      </c>
      <c r="AR453" s="170" t="s">
        <v>16</v>
      </c>
      <c r="AS453" s="170" t="s">
        <v>16</v>
      </c>
      <c r="AT453" s="172" t="s">
        <v>16</v>
      </c>
      <c r="AU453" s="170" t="s">
        <v>16</v>
      </c>
      <c r="AV453" s="170" t="s">
        <v>16</v>
      </c>
      <c r="AW453" s="170" t="s">
        <v>16</v>
      </c>
      <c r="AX453" s="170" t="s">
        <v>16</v>
      </c>
      <c r="AY453" s="170" t="s">
        <v>16</v>
      </c>
      <c r="AZ453" s="171" t="s">
        <v>16</v>
      </c>
      <c r="BA453" s="171" t="s">
        <v>16</v>
      </c>
      <c r="BB453" s="170" t="s">
        <v>16</v>
      </c>
      <c r="BC453" s="172" t="s">
        <v>16</v>
      </c>
      <c r="BD453" s="172" t="s">
        <v>16</v>
      </c>
      <c r="BE453" s="171" t="s">
        <v>16</v>
      </c>
      <c r="BF453" s="170" t="s">
        <v>16</v>
      </c>
      <c r="BG453" s="170" t="s">
        <v>16</v>
      </c>
      <c r="BH453" s="170" t="s">
        <v>16</v>
      </c>
      <c r="BI453" s="170" t="s">
        <v>16</v>
      </c>
      <c r="BJ453" s="170"/>
      <c r="BK453" s="170"/>
    </row>
    <row r="454" spans="1:63" x14ac:dyDescent="0.25">
      <c r="A454" s="169">
        <v>303</v>
      </c>
      <c r="C454" s="174" t="s">
        <v>16</v>
      </c>
      <c r="D454" s="174" t="s">
        <v>16</v>
      </c>
      <c r="E454" s="173" t="s">
        <v>16</v>
      </c>
      <c r="F454" s="170" t="s">
        <v>16</v>
      </c>
      <c r="G454" s="170" t="s">
        <v>16</v>
      </c>
      <c r="H454" s="170" t="s">
        <v>16</v>
      </c>
      <c r="I454" s="170" t="s">
        <v>16</v>
      </c>
      <c r="J454" s="170" t="s">
        <v>16</v>
      </c>
      <c r="K454" s="170" t="s">
        <v>16</v>
      </c>
      <c r="L454" s="170" t="s">
        <v>16</v>
      </c>
      <c r="M454" s="170" t="s">
        <v>16</v>
      </c>
      <c r="N454" s="170" t="s">
        <v>16</v>
      </c>
      <c r="O454" s="170" t="s">
        <v>16</v>
      </c>
      <c r="P454" s="170" t="s">
        <v>16</v>
      </c>
      <c r="Q454" s="170" t="s">
        <v>16</v>
      </c>
      <c r="R454" s="170" t="s">
        <v>16</v>
      </c>
      <c r="S454" s="170" t="s">
        <v>16</v>
      </c>
      <c r="T454" s="170" t="s">
        <v>16</v>
      </c>
      <c r="U454" s="170" t="s">
        <v>16</v>
      </c>
      <c r="V454" s="170" t="s">
        <v>16</v>
      </c>
      <c r="W454" s="170" t="s">
        <v>16</v>
      </c>
      <c r="X454" s="170" t="s">
        <v>16</v>
      </c>
      <c r="Y454" s="170" t="s">
        <v>16</v>
      </c>
      <c r="Z454" s="170" t="s">
        <v>16</v>
      </c>
      <c r="AA454" s="170" t="s">
        <v>16</v>
      </c>
      <c r="AB454" s="170" t="s">
        <v>16</v>
      </c>
      <c r="AC454" s="170" t="s">
        <v>16</v>
      </c>
      <c r="AD454" s="170" t="s">
        <v>16</v>
      </c>
      <c r="AE454" s="170" t="s">
        <v>16</v>
      </c>
      <c r="AF454" s="170" t="s">
        <v>16</v>
      </c>
      <c r="AG454" s="170" t="s">
        <v>16</v>
      </c>
      <c r="AH454" s="170" t="s">
        <v>16</v>
      </c>
      <c r="AI454" s="170" t="s">
        <v>16</v>
      </c>
      <c r="AJ454" s="170" t="s">
        <v>16</v>
      </c>
      <c r="AK454" s="170" t="s">
        <v>16</v>
      </c>
      <c r="AL454" s="170" t="s">
        <v>16</v>
      </c>
      <c r="AM454" s="170" t="s">
        <v>16</v>
      </c>
      <c r="AN454" s="170" t="s">
        <v>16</v>
      </c>
      <c r="AO454" s="170" t="s">
        <v>16</v>
      </c>
      <c r="AP454" s="170" t="s">
        <v>16</v>
      </c>
      <c r="AQ454" s="170" t="s">
        <v>16</v>
      </c>
      <c r="AR454" s="170" t="s">
        <v>16</v>
      </c>
      <c r="AS454" s="170" t="s">
        <v>16</v>
      </c>
      <c r="AT454" s="172" t="s">
        <v>16</v>
      </c>
      <c r="AU454" s="170" t="s">
        <v>16</v>
      </c>
      <c r="AV454" s="170" t="s">
        <v>16</v>
      </c>
      <c r="AW454" s="170" t="s">
        <v>16</v>
      </c>
      <c r="AX454" s="170" t="s">
        <v>16</v>
      </c>
      <c r="AY454" s="170" t="s">
        <v>16</v>
      </c>
      <c r="AZ454" s="171" t="s">
        <v>16</v>
      </c>
      <c r="BA454" s="171" t="s">
        <v>16</v>
      </c>
      <c r="BB454" s="170" t="s">
        <v>16</v>
      </c>
      <c r="BC454" s="172" t="s">
        <v>16</v>
      </c>
      <c r="BD454" s="172" t="s">
        <v>16</v>
      </c>
      <c r="BE454" s="171" t="s">
        <v>16</v>
      </c>
      <c r="BF454" s="170" t="s">
        <v>16</v>
      </c>
      <c r="BG454" s="170" t="s">
        <v>16</v>
      </c>
      <c r="BH454" s="170" t="s">
        <v>16</v>
      </c>
      <c r="BI454" s="170" t="s">
        <v>16</v>
      </c>
      <c r="BJ454" s="170"/>
      <c r="BK454" s="170"/>
    </row>
    <row r="455" spans="1:63" x14ac:dyDescent="0.25">
      <c r="A455" s="169">
        <v>303</v>
      </c>
      <c r="C455" s="174" t="s">
        <v>16</v>
      </c>
      <c r="D455" s="174" t="s">
        <v>16</v>
      </c>
      <c r="E455" s="173" t="s">
        <v>16</v>
      </c>
      <c r="F455" s="170" t="s">
        <v>16</v>
      </c>
      <c r="G455" s="170" t="s">
        <v>16</v>
      </c>
      <c r="H455" s="170" t="s">
        <v>16</v>
      </c>
      <c r="I455" s="170" t="s">
        <v>16</v>
      </c>
      <c r="J455" s="170" t="s">
        <v>16</v>
      </c>
      <c r="K455" s="170" t="s">
        <v>16</v>
      </c>
      <c r="L455" s="170" t="s">
        <v>16</v>
      </c>
      <c r="M455" s="170" t="s">
        <v>16</v>
      </c>
      <c r="N455" s="170" t="s">
        <v>16</v>
      </c>
      <c r="O455" s="170" t="s">
        <v>16</v>
      </c>
      <c r="P455" s="170" t="s">
        <v>16</v>
      </c>
      <c r="Q455" s="170" t="s">
        <v>16</v>
      </c>
      <c r="R455" s="170" t="s">
        <v>16</v>
      </c>
      <c r="S455" s="170" t="s">
        <v>16</v>
      </c>
      <c r="T455" s="170" t="s">
        <v>16</v>
      </c>
      <c r="U455" s="170" t="s">
        <v>16</v>
      </c>
      <c r="V455" s="170" t="s">
        <v>16</v>
      </c>
      <c r="W455" s="170" t="s">
        <v>16</v>
      </c>
      <c r="X455" s="170" t="s">
        <v>16</v>
      </c>
      <c r="Y455" s="170" t="s">
        <v>16</v>
      </c>
      <c r="Z455" s="170" t="s">
        <v>16</v>
      </c>
      <c r="AA455" s="170" t="s">
        <v>16</v>
      </c>
      <c r="AB455" s="170" t="s">
        <v>16</v>
      </c>
      <c r="AC455" s="170" t="s">
        <v>16</v>
      </c>
      <c r="AD455" s="170" t="s">
        <v>16</v>
      </c>
      <c r="AE455" s="170" t="s">
        <v>16</v>
      </c>
      <c r="AF455" s="170" t="s">
        <v>16</v>
      </c>
      <c r="AG455" s="170" t="s">
        <v>16</v>
      </c>
      <c r="AH455" s="170" t="s">
        <v>16</v>
      </c>
      <c r="AI455" s="170" t="s">
        <v>16</v>
      </c>
      <c r="AJ455" s="170" t="s">
        <v>16</v>
      </c>
      <c r="AK455" s="170" t="s">
        <v>16</v>
      </c>
      <c r="AL455" s="170" t="s">
        <v>16</v>
      </c>
      <c r="AM455" s="170" t="s">
        <v>16</v>
      </c>
      <c r="AN455" s="170" t="s">
        <v>16</v>
      </c>
      <c r="AO455" s="170" t="s">
        <v>16</v>
      </c>
      <c r="AP455" s="170" t="s">
        <v>16</v>
      </c>
      <c r="AQ455" s="170" t="s">
        <v>16</v>
      </c>
      <c r="AR455" s="170" t="s">
        <v>16</v>
      </c>
      <c r="AS455" s="170" t="s">
        <v>16</v>
      </c>
      <c r="AT455" s="172" t="s">
        <v>16</v>
      </c>
      <c r="AU455" s="170" t="s">
        <v>16</v>
      </c>
      <c r="AV455" s="170" t="s">
        <v>16</v>
      </c>
      <c r="AW455" s="170" t="s">
        <v>16</v>
      </c>
      <c r="AX455" s="170" t="s">
        <v>16</v>
      </c>
      <c r="AY455" s="170" t="s">
        <v>16</v>
      </c>
      <c r="AZ455" s="171" t="s">
        <v>16</v>
      </c>
      <c r="BA455" s="171" t="s">
        <v>16</v>
      </c>
      <c r="BB455" s="170" t="s">
        <v>16</v>
      </c>
      <c r="BC455" s="172" t="s">
        <v>16</v>
      </c>
      <c r="BD455" s="172" t="s">
        <v>16</v>
      </c>
      <c r="BE455" s="171" t="s">
        <v>16</v>
      </c>
      <c r="BF455" s="170" t="s">
        <v>16</v>
      </c>
      <c r="BG455" s="170" t="s">
        <v>16</v>
      </c>
      <c r="BH455" s="170" t="s">
        <v>16</v>
      </c>
      <c r="BI455" s="170" t="s">
        <v>16</v>
      </c>
      <c r="BJ455" s="170"/>
      <c r="BK455" s="170"/>
    </row>
    <row r="456" spans="1:63" x14ac:dyDescent="0.25">
      <c r="A456" s="169">
        <v>303</v>
      </c>
      <c r="C456" s="174" t="s">
        <v>16</v>
      </c>
      <c r="D456" s="174" t="s">
        <v>16</v>
      </c>
      <c r="E456" s="173" t="s">
        <v>16</v>
      </c>
      <c r="F456" s="170" t="s">
        <v>16</v>
      </c>
      <c r="G456" s="170" t="s">
        <v>16</v>
      </c>
      <c r="H456" s="170" t="s">
        <v>16</v>
      </c>
      <c r="I456" s="170" t="s">
        <v>16</v>
      </c>
      <c r="J456" s="170" t="s">
        <v>16</v>
      </c>
      <c r="K456" s="170" t="s">
        <v>16</v>
      </c>
      <c r="L456" s="170" t="s">
        <v>16</v>
      </c>
      <c r="M456" s="170" t="s">
        <v>16</v>
      </c>
      <c r="N456" s="170" t="s">
        <v>16</v>
      </c>
      <c r="O456" s="170" t="s">
        <v>16</v>
      </c>
      <c r="P456" s="170" t="s">
        <v>16</v>
      </c>
      <c r="Q456" s="170" t="s">
        <v>16</v>
      </c>
      <c r="R456" s="170" t="s">
        <v>16</v>
      </c>
      <c r="S456" s="170" t="s">
        <v>16</v>
      </c>
      <c r="T456" s="170" t="s">
        <v>16</v>
      </c>
      <c r="U456" s="170" t="s">
        <v>16</v>
      </c>
      <c r="V456" s="170" t="s">
        <v>16</v>
      </c>
      <c r="W456" s="170" t="s">
        <v>16</v>
      </c>
      <c r="X456" s="170" t="s">
        <v>16</v>
      </c>
      <c r="Y456" s="170" t="s">
        <v>16</v>
      </c>
      <c r="Z456" s="170" t="s">
        <v>16</v>
      </c>
      <c r="AA456" s="170" t="s">
        <v>16</v>
      </c>
      <c r="AB456" s="170" t="s">
        <v>16</v>
      </c>
      <c r="AC456" s="170" t="s">
        <v>16</v>
      </c>
      <c r="AD456" s="170" t="s">
        <v>16</v>
      </c>
      <c r="AE456" s="170" t="s">
        <v>16</v>
      </c>
      <c r="AF456" s="170" t="s">
        <v>16</v>
      </c>
      <c r="AG456" s="170" t="s">
        <v>16</v>
      </c>
      <c r="AH456" s="170" t="s">
        <v>16</v>
      </c>
      <c r="AI456" s="170" t="s">
        <v>16</v>
      </c>
      <c r="AJ456" s="170" t="s">
        <v>16</v>
      </c>
      <c r="AK456" s="170" t="s">
        <v>16</v>
      </c>
      <c r="AL456" s="170" t="s">
        <v>16</v>
      </c>
      <c r="AM456" s="170" t="s">
        <v>16</v>
      </c>
      <c r="AN456" s="170" t="s">
        <v>16</v>
      </c>
      <c r="AO456" s="170" t="s">
        <v>16</v>
      </c>
      <c r="AP456" s="170" t="s">
        <v>16</v>
      </c>
      <c r="AQ456" s="170" t="s">
        <v>16</v>
      </c>
      <c r="AR456" s="170" t="s">
        <v>16</v>
      </c>
      <c r="AS456" s="170" t="s">
        <v>16</v>
      </c>
      <c r="AT456" s="172" t="s">
        <v>16</v>
      </c>
      <c r="AU456" s="170" t="s">
        <v>16</v>
      </c>
      <c r="AV456" s="170" t="s">
        <v>16</v>
      </c>
      <c r="AW456" s="170" t="s">
        <v>16</v>
      </c>
      <c r="AX456" s="170" t="s">
        <v>16</v>
      </c>
      <c r="AY456" s="170" t="s">
        <v>16</v>
      </c>
      <c r="AZ456" s="171" t="s">
        <v>16</v>
      </c>
      <c r="BA456" s="171" t="s">
        <v>16</v>
      </c>
      <c r="BB456" s="170" t="s">
        <v>16</v>
      </c>
      <c r="BC456" s="172" t="s">
        <v>16</v>
      </c>
      <c r="BD456" s="172" t="s">
        <v>16</v>
      </c>
      <c r="BE456" s="171" t="s">
        <v>16</v>
      </c>
      <c r="BF456" s="170" t="s">
        <v>16</v>
      </c>
      <c r="BG456" s="170" t="s">
        <v>16</v>
      </c>
      <c r="BH456" s="170" t="s">
        <v>16</v>
      </c>
      <c r="BI456" s="170" t="s">
        <v>16</v>
      </c>
      <c r="BJ456" s="170"/>
      <c r="BK456" s="170"/>
    </row>
    <row r="457" spans="1:63" x14ac:dyDescent="0.25">
      <c r="A457" s="169">
        <v>303</v>
      </c>
      <c r="C457" s="174" t="s">
        <v>16</v>
      </c>
      <c r="D457" s="174" t="s">
        <v>16</v>
      </c>
      <c r="E457" s="173" t="s">
        <v>16</v>
      </c>
      <c r="F457" s="170" t="s">
        <v>16</v>
      </c>
      <c r="G457" s="170" t="s">
        <v>16</v>
      </c>
      <c r="H457" s="170" t="s">
        <v>16</v>
      </c>
      <c r="I457" s="170" t="s">
        <v>16</v>
      </c>
      <c r="J457" s="170" t="s">
        <v>16</v>
      </c>
      <c r="K457" s="170" t="s">
        <v>16</v>
      </c>
      <c r="L457" s="170" t="s">
        <v>16</v>
      </c>
      <c r="M457" s="170" t="s">
        <v>16</v>
      </c>
      <c r="N457" s="170" t="s">
        <v>16</v>
      </c>
      <c r="O457" s="170" t="s">
        <v>16</v>
      </c>
      <c r="P457" s="170" t="s">
        <v>16</v>
      </c>
      <c r="Q457" s="170" t="s">
        <v>16</v>
      </c>
      <c r="R457" s="170" t="s">
        <v>16</v>
      </c>
      <c r="S457" s="170" t="s">
        <v>16</v>
      </c>
      <c r="T457" s="170" t="s">
        <v>16</v>
      </c>
      <c r="U457" s="170" t="s">
        <v>16</v>
      </c>
      <c r="V457" s="170" t="s">
        <v>16</v>
      </c>
      <c r="W457" s="170" t="s">
        <v>16</v>
      </c>
      <c r="X457" s="170" t="s">
        <v>16</v>
      </c>
      <c r="Y457" s="170" t="s">
        <v>16</v>
      </c>
      <c r="Z457" s="170" t="s">
        <v>16</v>
      </c>
      <c r="AA457" s="170" t="s">
        <v>16</v>
      </c>
      <c r="AB457" s="170" t="s">
        <v>16</v>
      </c>
      <c r="AC457" s="170" t="s">
        <v>16</v>
      </c>
      <c r="AD457" s="170" t="s">
        <v>16</v>
      </c>
      <c r="AE457" s="170" t="s">
        <v>16</v>
      </c>
      <c r="AF457" s="170" t="s">
        <v>16</v>
      </c>
      <c r="AG457" s="170" t="s">
        <v>16</v>
      </c>
      <c r="AH457" s="170" t="s">
        <v>16</v>
      </c>
      <c r="AI457" s="170" t="s">
        <v>16</v>
      </c>
      <c r="AJ457" s="170" t="s">
        <v>16</v>
      </c>
      <c r="AK457" s="170" t="s">
        <v>16</v>
      </c>
      <c r="AL457" s="170" t="s">
        <v>16</v>
      </c>
      <c r="AM457" s="170" t="s">
        <v>16</v>
      </c>
      <c r="AN457" s="170" t="s">
        <v>16</v>
      </c>
      <c r="AO457" s="170" t="s">
        <v>16</v>
      </c>
      <c r="AP457" s="170" t="s">
        <v>16</v>
      </c>
      <c r="AQ457" s="170" t="s">
        <v>16</v>
      </c>
      <c r="AR457" s="170" t="s">
        <v>16</v>
      </c>
      <c r="AS457" s="170" t="s">
        <v>16</v>
      </c>
      <c r="AT457" s="172" t="s">
        <v>16</v>
      </c>
      <c r="AU457" s="170" t="s">
        <v>16</v>
      </c>
      <c r="AV457" s="170" t="s">
        <v>16</v>
      </c>
      <c r="AW457" s="170" t="s">
        <v>16</v>
      </c>
      <c r="AX457" s="170" t="s">
        <v>16</v>
      </c>
      <c r="AY457" s="170" t="s">
        <v>16</v>
      </c>
      <c r="AZ457" s="171" t="s">
        <v>16</v>
      </c>
      <c r="BA457" s="171" t="s">
        <v>16</v>
      </c>
      <c r="BB457" s="170" t="s">
        <v>16</v>
      </c>
      <c r="BC457" s="172" t="s">
        <v>16</v>
      </c>
      <c r="BD457" s="172" t="s">
        <v>16</v>
      </c>
      <c r="BE457" s="171" t="s">
        <v>16</v>
      </c>
      <c r="BF457" s="170" t="s">
        <v>16</v>
      </c>
      <c r="BG457" s="170" t="s">
        <v>16</v>
      </c>
      <c r="BH457" s="170" t="s">
        <v>16</v>
      </c>
      <c r="BI457" s="170" t="s">
        <v>16</v>
      </c>
      <c r="BJ457" s="170"/>
      <c r="BK457" s="170"/>
    </row>
    <row r="458" spans="1:63" x14ac:dyDescent="0.25">
      <c r="A458" s="169">
        <v>303</v>
      </c>
      <c r="C458" s="174" t="s">
        <v>16</v>
      </c>
      <c r="D458" s="174" t="s">
        <v>16</v>
      </c>
      <c r="E458" s="173" t="s">
        <v>16</v>
      </c>
      <c r="F458" s="170" t="s">
        <v>16</v>
      </c>
      <c r="G458" s="170" t="s">
        <v>16</v>
      </c>
      <c r="H458" s="170" t="s">
        <v>16</v>
      </c>
      <c r="I458" s="170" t="s">
        <v>16</v>
      </c>
      <c r="J458" s="170" t="s">
        <v>16</v>
      </c>
      <c r="K458" s="170" t="s">
        <v>16</v>
      </c>
      <c r="L458" s="170" t="s">
        <v>16</v>
      </c>
      <c r="M458" s="170" t="s">
        <v>16</v>
      </c>
      <c r="N458" s="170" t="s">
        <v>16</v>
      </c>
      <c r="O458" s="170" t="s">
        <v>16</v>
      </c>
      <c r="P458" s="170" t="s">
        <v>16</v>
      </c>
      <c r="Q458" s="170" t="s">
        <v>16</v>
      </c>
      <c r="R458" s="170" t="s">
        <v>16</v>
      </c>
      <c r="S458" s="170" t="s">
        <v>16</v>
      </c>
      <c r="T458" s="170" t="s">
        <v>16</v>
      </c>
      <c r="U458" s="170" t="s">
        <v>16</v>
      </c>
      <c r="V458" s="170" t="s">
        <v>16</v>
      </c>
      <c r="W458" s="170" t="s">
        <v>16</v>
      </c>
      <c r="X458" s="170" t="s">
        <v>16</v>
      </c>
      <c r="Y458" s="170" t="s">
        <v>16</v>
      </c>
      <c r="Z458" s="170" t="s">
        <v>16</v>
      </c>
      <c r="AA458" s="170" t="s">
        <v>16</v>
      </c>
      <c r="AB458" s="170" t="s">
        <v>16</v>
      </c>
      <c r="AC458" s="170" t="s">
        <v>16</v>
      </c>
      <c r="AD458" s="170" t="s">
        <v>16</v>
      </c>
      <c r="AE458" s="170" t="s">
        <v>16</v>
      </c>
      <c r="AF458" s="170" t="s">
        <v>16</v>
      </c>
      <c r="AG458" s="170" t="s">
        <v>16</v>
      </c>
      <c r="AH458" s="170" t="s">
        <v>16</v>
      </c>
      <c r="AI458" s="170" t="s">
        <v>16</v>
      </c>
      <c r="AJ458" s="170" t="s">
        <v>16</v>
      </c>
      <c r="AK458" s="170" t="s">
        <v>16</v>
      </c>
      <c r="AL458" s="170" t="s">
        <v>16</v>
      </c>
      <c r="AM458" s="170" t="s">
        <v>16</v>
      </c>
      <c r="AN458" s="170" t="s">
        <v>16</v>
      </c>
      <c r="AO458" s="170" t="s">
        <v>16</v>
      </c>
      <c r="AP458" s="170" t="s">
        <v>16</v>
      </c>
      <c r="AQ458" s="170" t="s">
        <v>16</v>
      </c>
      <c r="AR458" s="170" t="s">
        <v>16</v>
      </c>
      <c r="AS458" s="170" t="s">
        <v>16</v>
      </c>
      <c r="AT458" s="172" t="s">
        <v>16</v>
      </c>
      <c r="AU458" s="170" t="s">
        <v>16</v>
      </c>
      <c r="AV458" s="170" t="s">
        <v>16</v>
      </c>
      <c r="AW458" s="170" t="s">
        <v>16</v>
      </c>
      <c r="AX458" s="170" t="s">
        <v>16</v>
      </c>
      <c r="AY458" s="170" t="s">
        <v>16</v>
      </c>
      <c r="AZ458" s="171" t="s">
        <v>16</v>
      </c>
      <c r="BA458" s="171" t="s">
        <v>16</v>
      </c>
      <c r="BB458" s="170" t="s">
        <v>16</v>
      </c>
      <c r="BC458" s="172" t="s">
        <v>16</v>
      </c>
      <c r="BD458" s="172" t="s">
        <v>16</v>
      </c>
      <c r="BE458" s="171" t="s">
        <v>16</v>
      </c>
      <c r="BF458" s="170" t="s">
        <v>16</v>
      </c>
      <c r="BG458" s="170" t="s">
        <v>16</v>
      </c>
      <c r="BH458" s="170" t="s">
        <v>16</v>
      </c>
      <c r="BI458" s="170" t="s">
        <v>16</v>
      </c>
      <c r="BJ458" s="170"/>
      <c r="BK458" s="170"/>
    </row>
    <row r="459" spans="1:63" x14ac:dyDescent="0.25">
      <c r="A459" s="169">
        <v>303</v>
      </c>
      <c r="C459" s="174" t="s">
        <v>16</v>
      </c>
      <c r="D459" s="174" t="s">
        <v>16</v>
      </c>
      <c r="E459" s="173" t="s">
        <v>16</v>
      </c>
      <c r="F459" s="170" t="s">
        <v>16</v>
      </c>
      <c r="G459" s="170" t="s">
        <v>16</v>
      </c>
      <c r="H459" s="170" t="s">
        <v>16</v>
      </c>
      <c r="I459" s="170" t="s">
        <v>16</v>
      </c>
      <c r="J459" s="170" t="s">
        <v>16</v>
      </c>
      <c r="K459" s="170" t="s">
        <v>16</v>
      </c>
      <c r="L459" s="170" t="s">
        <v>16</v>
      </c>
      <c r="M459" s="170" t="s">
        <v>16</v>
      </c>
      <c r="N459" s="170" t="s">
        <v>16</v>
      </c>
      <c r="O459" s="170" t="s">
        <v>16</v>
      </c>
      <c r="P459" s="170" t="s">
        <v>16</v>
      </c>
      <c r="Q459" s="170" t="s">
        <v>16</v>
      </c>
      <c r="R459" s="170" t="s">
        <v>16</v>
      </c>
      <c r="S459" s="170" t="s">
        <v>16</v>
      </c>
      <c r="T459" s="170" t="s">
        <v>16</v>
      </c>
      <c r="U459" s="170" t="s">
        <v>16</v>
      </c>
      <c r="V459" s="170" t="s">
        <v>16</v>
      </c>
      <c r="W459" s="170" t="s">
        <v>16</v>
      </c>
      <c r="X459" s="170" t="s">
        <v>16</v>
      </c>
      <c r="Y459" s="170" t="s">
        <v>16</v>
      </c>
      <c r="Z459" s="170" t="s">
        <v>16</v>
      </c>
      <c r="AA459" s="170" t="s">
        <v>16</v>
      </c>
      <c r="AB459" s="170" t="s">
        <v>16</v>
      </c>
      <c r="AC459" s="170" t="s">
        <v>16</v>
      </c>
      <c r="AD459" s="170" t="s">
        <v>16</v>
      </c>
      <c r="AE459" s="170" t="s">
        <v>16</v>
      </c>
      <c r="AF459" s="170" t="s">
        <v>16</v>
      </c>
      <c r="AG459" s="170" t="s">
        <v>16</v>
      </c>
      <c r="AH459" s="170" t="s">
        <v>16</v>
      </c>
      <c r="AI459" s="170" t="s">
        <v>16</v>
      </c>
      <c r="AJ459" s="170" t="s">
        <v>16</v>
      </c>
      <c r="AK459" s="170" t="s">
        <v>16</v>
      </c>
      <c r="AL459" s="170" t="s">
        <v>16</v>
      </c>
      <c r="AM459" s="170" t="s">
        <v>16</v>
      </c>
      <c r="AN459" s="170" t="s">
        <v>16</v>
      </c>
      <c r="AO459" s="170" t="s">
        <v>16</v>
      </c>
      <c r="AP459" s="170" t="s">
        <v>16</v>
      </c>
      <c r="AQ459" s="170" t="s">
        <v>16</v>
      </c>
      <c r="AR459" s="170" t="s">
        <v>16</v>
      </c>
      <c r="AS459" s="170" t="s">
        <v>16</v>
      </c>
      <c r="AT459" s="172" t="s">
        <v>16</v>
      </c>
      <c r="AU459" s="170" t="s">
        <v>16</v>
      </c>
      <c r="AV459" s="170" t="s">
        <v>16</v>
      </c>
      <c r="AW459" s="170" t="s">
        <v>16</v>
      </c>
      <c r="AX459" s="170" t="s">
        <v>16</v>
      </c>
      <c r="AY459" s="170" t="s">
        <v>16</v>
      </c>
      <c r="AZ459" s="171" t="s">
        <v>16</v>
      </c>
      <c r="BA459" s="171" t="s">
        <v>16</v>
      </c>
      <c r="BB459" s="170" t="s">
        <v>16</v>
      </c>
      <c r="BC459" s="172" t="s">
        <v>16</v>
      </c>
      <c r="BD459" s="172" t="s">
        <v>16</v>
      </c>
      <c r="BE459" s="171" t="s">
        <v>16</v>
      </c>
      <c r="BF459" s="170" t="s">
        <v>16</v>
      </c>
      <c r="BG459" s="170" t="s">
        <v>16</v>
      </c>
      <c r="BH459" s="170" t="s">
        <v>16</v>
      </c>
      <c r="BI459" s="170" t="s">
        <v>16</v>
      </c>
      <c r="BJ459" s="170"/>
      <c r="BK459" s="170"/>
    </row>
    <row r="460" spans="1:63" x14ac:dyDescent="0.25">
      <c r="A460" s="169">
        <v>303</v>
      </c>
      <c r="C460" s="174" t="s">
        <v>16</v>
      </c>
      <c r="D460" s="174" t="s">
        <v>16</v>
      </c>
      <c r="E460" s="173" t="s">
        <v>16</v>
      </c>
      <c r="F460" s="170" t="s">
        <v>16</v>
      </c>
      <c r="G460" s="170" t="s">
        <v>16</v>
      </c>
      <c r="H460" s="170" t="s">
        <v>16</v>
      </c>
      <c r="I460" s="170" t="s">
        <v>16</v>
      </c>
      <c r="J460" s="170" t="s">
        <v>16</v>
      </c>
      <c r="K460" s="170" t="s">
        <v>16</v>
      </c>
      <c r="L460" s="170" t="s">
        <v>16</v>
      </c>
      <c r="M460" s="170" t="s">
        <v>16</v>
      </c>
      <c r="N460" s="170" t="s">
        <v>16</v>
      </c>
      <c r="O460" s="170" t="s">
        <v>16</v>
      </c>
      <c r="P460" s="170" t="s">
        <v>16</v>
      </c>
      <c r="Q460" s="170" t="s">
        <v>16</v>
      </c>
      <c r="R460" s="170" t="s">
        <v>16</v>
      </c>
      <c r="S460" s="170" t="s">
        <v>16</v>
      </c>
      <c r="T460" s="170" t="s">
        <v>16</v>
      </c>
      <c r="U460" s="170" t="s">
        <v>16</v>
      </c>
      <c r="V460" s="170" t="s">
        <v>16</v>
      </c>
      <c r="W460" s="170" t="s">
        <v>16</v>
      </c>
      <c r="X460" s="170" t="s">
        <v>16</v>
      </c>
      <c r="Y460" s="170" t="s">
        <v>16</v>
      </c>
      <c r="Z460" s="170" t="s">
        <v>16</v>
      </c>
      <c r="AA460" s="170" t="s">
        <v>16</v>
      </c>
      <c r="AB460" s="170" t="s">
        <v>16</v>
      </c>
      <c r="AC460" s="170" t="s">
        <v>16</v>
      </c>
      <c r="AD460" s="170" t="s">
        <v>16</v>
      </c>
      <c r="AE460" s="170" t="s">
        <v>16</v>
      </c>
      <c r="AF460" s="170" t="s">
        <v>16</v>
      </c>
      <c r="AG460" s="170" t="s">
        <v>16</v>
      </c>
      <c r="AH460" s="170" t="s">
        <v>16</v>
      </c>
      <c r="AI460" s="170" t="s">
        <v>16</v>
      </c>
      <c r="AJ460" s="170" t="s">
        <v>16</v>
      </c>
      <c r="AK460" s="170" t="s">
        <v>16</v>
      </c>
      <c r="AL460" s="170" t="s">
        <v>16</v>
      </c>
      <c r="AM460" s="170" t="s">
        <v>16</v>
      </c>
      <c r="AN460" s="170" t="s">
        <v>16</v>
      </c>
      <c r="AO460" s="170" t="s">
        <v>16</v>
      </c>
      <c r="AP460" s="170" t="s">
        <v>16</v>
      </c>
      <c r="AQ460" s="170" t="s">
        <v>16</v>
      </c>
      <c r="AR460" s="170" t="s">
        <v>16</v>
      </c>
      <c r="AS460" s="170" t="s">
        <v>16</v>
      </c>
      <c r="AT460" s="172" t="s">
        <v>16</v>
      </c>
      <c r="AU460" s="170" t="s">
        <v>16</v>
      </c>
      <c r="AV460" s="170" t="s">
        <v>16</v>
      </c>
      <c r="AW460" s="170" t="s">
        <v>16</v>
      </c>
      <c r="AX460" s="170" t="s">
        <v>16</v>
      </c>
      <c r="AY460" s="170" t="s">
        <v>16</v>
      </c>
      <c r="AZ460" s="171" t="s">
        <v>16</v>
      </c>
      <c r="BA460" s="171" t="s">
        <v>16</v>
      </c>
      <c r="BB460" s="170" t="s">
        <v>16</v>
      </c>
      <c r="BC460" s="172" t="s">
        <v>16</v>
      </c>
      <c r="BD460" s="172" t="s">
        <v>16</v>
      </c>
      <c r="BE460" s="171" t="s">
        <v>16</v>
      </c>
      <c r="BF460" s="170" t="s">
        <v>16</v>
      </c>
      <c r="BG460" s="170" t="s">
        <v>16</v>
      </c>
      <c r="BH460" s="170" t="s">
        <v>16</v>
      </c>
      <c r="BI460" s="170" t="s">
        <v>16</v>
      </c>
      <c r="BJ460" s="170"/>
      <c r="BK460" s="170"/>
    </row>
    <row r="461" spans="1:63" x14ac:dyDescent="0.25">
      <c r="A461" s="169">
        <v>303</v>
      </c>
      <c r="C461" s="174" t="s">
        <v>16</v>
      </c>
      <c r="D461" s="174" t="s">
        <v>16</v>
      </c>
      <c r="E461" s="173" t="s">
        <v>16</v>
      </c>
      <c r="F461" s="170" t="s">
        <v>16</v>
      </c>
      <c r="G461" s="170" t="s">
        <v>16</v>
      </c>
      <c r="H461" s="170" t="s">
        <v>16</v>
      </c>
      <c r="I461" s="170" t="s">
        <v>16</v>
      </c>
      <c r="J461" s="170" t="s">
        <v>16</v>
      </c>
      <c r="K461" s="170" t="s">
        <v>16</v>
      </c>
      <c r="L461" s="170" t="s">
        <v>16</v>
      </c>
      <c r="M461" s="170" t="s">
        <v>16</v>
      </c>
      <c r="N461" s="170" t="s">
        <v>16</v>
      </c>
      <c r="O461" s="170" t="s">
        <v>16</v>
      </c>
      <c r="P461" s="170" t="s">
        <v>16</v>
      </c>
      <c r="Q461" s="170" t="s">
        <v>16</v>
      </c>
      <c r="R461" s="170" t="s">
        <v>16</v>
      </c>
      <c r="S461" s="170" t="s">
        <v>16</v>
      </c>
      <c r="T461" s="170" t="s">
        <v>16</v>
      </c>
      <c r="U461" s="170" t="s">
        <v>16</v>
      </c>
      <c r="V461" s="170" t="s">
        <v>16</v>
      </c>
      <c r="W461" s="170" t="s">
        <v>16</v>
      </c>
      <c r="X461" s="170" t="s">
        <v>16</v>
      </c>
      <c r="Y461" s="170" t="s">
        <v>16</v>
      </c>
      <c r="Z461" s="170" t="s">
        <v>16</v>
      </c>
      <c r="AA461" s="170" t="s">
        <v>16</v>
      </c>
      <c r="AB461" s="170" t="s">
        <v>16</v>
      </c>
      <c r="AC461" s="170" t="s">
        <v>16</v>
      </c>
      <c r="AD461" s="170" t="s">
        <v>16</v>
      </c>
      <c r="AE461" s="170" t="s">
        <v>16</v>
      </c>
      <c r="AF461" s="170" t="s">
        <v>16</v>
      </c>
      <c r="AG461" s="170" t="s">
        <v>16</v>
      </c>
      <c r="AH461" s="170" t="s">
        <v>16</v>
      </c>
      <c r="AI461" s="170" t="s">
        <v>16</v>
      </c>
      <c r="AJ461" s="170" t="s">
        <v>16</v>
      </c>
      <c r="AK461" s="170" t="s">
        <v>16</v>
      </c>
      <c r="AL461" s="170" t="s">
        <v>16</v>
      </c>
      <c r="AM461" s="170" t="s">
        <v>16</v>
      </c>
      <c r="AN461" s="170" t="s">
        <v>16</v>
      </c>
      <c r="AO461" s="170" t="s">
        <v>16</v>
      </c>
      <c r="AP461" s="170" t="s">
        <v>16</v>
      </c>
      <c r="AQ461" s="170" t="s">
        <v>16</v>
      </c>
      <c r="AR461" s="170" t="s">
        <v>16</v>
      </c>
      <c r="AS461" s="170" t="s">
        <v>16</v>
      </c>
      <c r="AT461" s="172" t="s">
        <v>16</v>
      </c>
      <c r="AU461" s="170" t="s">
        <v>16</v>
      </c>
      <c r="AV461" s="170" t="s">
        <v>16</v>
      </c>
      <c r="AW461" s="170" t="s">
        <v>16</v>
      </c>
      <c r="AX461" s="170" t="s">
        <v>16</v>
      </c>
      <c r="AY461" s="170" t="s">
        <v>16</v>
      </c>
      <c r="AZ461" s="171" t="s">
        <v>16</v>
      </c>
      <c r="BA461" s="171" t="s">
        <v>16</v>
      </c>
      <c r="BB461" s="170" t="s">
        <v>16</v>
      </c>
      <c r="BC461" s="172" t="s">
        <v>16</v>
      </c>
      <c r="BD461" s="172" t="s">
        <v>16</v>
      </c>
      <c r="BE461" s="171" t="s">
        <v>16</v>
      </c>
      <c r="BF461" s="170" t="s">
        <v>16</v>
      </c>
      <c r="BG461" s="170" t="s">
        <v>16</v>
      </c>
      <c r="BH461" s="170" t="s">
        <v>16</v>
      </c>
      <c r="BI461" s="170" t="s">
        <v>16</v>
      </c>
      <c r="BJ461" s="170"/>
      <c r="BK461" s="170"/>
    </row>
    <row r="462" spans="1:63" x14ac:dyDescent="0.25">
      <c r="A462" s="169">
        <v>303</v>
      </c>
      <c r="C462" s="174" t="s">
        <v>16</v>
      </c>
      <c r="D462" s="174" t="s">
        <v>16</v>
      </c>
      <c r="E462" s="173" t="s">
        <v>16</v>
      </c>
      <c r="F462" s="170" t="s">
        <v>16</v>
      </c>
      <c r="G462" s="170" t="s">
        <v>16</v>
      </c>
      <c r="H462" s="170" t="s">
        <v>16</v>
      </c>
      <c r="I462" s="170" t="s">
        <v>16</v>
      </c>
      <c r="J462" s="170" t="s">
        <v>16</v>
      </c>
      <c r="K462" s="170" t="s">
        <v>16</v>
      </c>
      <c r="L462" s="170" t="s">
        <v>16</v>
      </c>
      <c r="M462" s="170" t="s">
        <v>16</v>
      </c>
      <c r="N462" s="170" t="s">
        <v>16</v>
      </c>
      <c r="O462" s="170" t="s">
        <v>16</v>
      </c>
      <c r="P462" s="170" t="s">
        <v>16</v>
      </c>
      <c r="Q462" s="170" t="s">
        <v>16</v>
      </c>
      <c r="R462" s="170" t="s">
        <v>16</v>
      </c>
      <c r="S462" s="170" t="s">
        <v>16</v>
      </c>
      <c r="T462" s="170" t="s">
        <v>16</v>
      </c>
      <c r="U462" s="170" t="s">
        <v>16</v>
      </c>
      <c r="V462" s="170" t="s">
        <v>16</v>
      </c>
      <c r="W462" s="170" t="s">
        <v>16</v>
      </c>
      <c r="X462" s="170" t="s">
        <v>16</v>
      </c>
      <c r="Y462" s="170" t="s">
        <v>16</v>
      </c>
      <c r="Z462" s="170" t="s">
        <v>16</v>
      </c>
      <c r="AA462" s="170" t="s">
        <v>16</v>
      </c>
      <c r="AB462" s="170" t="s">
        <v>16</v>
      </c>
      <c r="AC462" s="170" t="s">
        <v>16</v>
      </c>
      <c r="AD462" s="170" t="s">
        <v>16</v>
      </c>
      <c r="AE462" s="170" t="s">
        <v>16</v>
      </c>
      <c r="AF462" s="170" t="s">
        <v>16</v>
      </c>
      <c r="AG462" s="170" t="s">
        <v>16</v>
      </c>
      <c r="AH462" s="170" t="s">
        <v>16</v>
      </c>
      <c r="AI462" s="170" t="s">
        <v>16</v>
      </c>
      <c r="AJ462" s="170" t="s">
        <v>16</v>
      </c>
      <c r="AK462" s="170" t="s">
        <v>16</v>
      </c>
      <c r="AL462" s="170" t="s">
        <v>16</v>
      </c>
      <c r="AM462" s="170" t="s">
        <v>16</v>
      </c>
      <c r="AN462" s="170" t="s">
        <v>16</v>
      </c>
      <c r="AO462" s="170" t="s">
        <v>16</v>
      </c>
      <c r="AP462" s="170" t="s">
        <v>16</v>
      </c>
      <c r="AQ462" s="170" t="s">
        <v>16</v>
      </c>
      <c r="AR462" s="170" t="s">
        <v>16</v>
      </c>
      <c r="AS462" s="170" t="s">
        <v>16</v>
      </c>
      <c r="AT462" s="172" t="s">
        <v>16</v>
      </c>
      <c r="AU462" s="170" t="s">
        <v>16</v>
      </c>
      <c r="AV462" s="170" t="s">
        <v>16</v>
      </c>
      <c r="AW462" s="170" t="s">
        <v>16</v>
      </c>
      <c r="AX462" s="170" t="s">
        <v>16</v>
      </c>
      <c r="AY462" s="170" t="s">
        <v>16</v>
      </c>
      <c r="AZ462" s="171" t="s">
        <v>16</v>
      </c>
      <c r="BA462" s="171" t="s">
        <v>16</v>
      </c>
      <c r="BB462" s="170" t="s">
        <v>16</v>
      </c>
      <c r="BC462" s="172" t="s">
        <v>16</v>
      </c>
      <c r="BD462" s="172" t="s">
        <v>16</v>
      </c>
      <c r="BE462" s="171" t="s">
        <v>16</v>
      </c>
      <c r="BF462" s="170" t="s">
        <v>16</v>
      </c>
      <c r="BG462" s="170" t="s">
        <v>16</v>
      </c>
      <c r="BH462" s="170" t="s">
        <v>16</v>
      </c>
      <c r="BI462" s="170" t="s">
        <v>16</v>
      </c>
      <c r="BJ462" s="170"/>
      <c r="BK462" s="170"/>
    </row>
    <row r="463" spans="1:63" x14ac:dyDescent="0.25">
      <c r="A463" s="169">
        <v>303</v>
      </c>
      <c r="C463" s="174" t="s">
        <v>16</v>
      </c>
      <c r="D463" s="174" t="s">
        <v>16</v>
      </c>
      <c r="E463" s="173" t="s">
        <v>16</v>
      </c>
      <c r="F463" s="170" t="s">
        <v>16</v>
      </c>
      <c r="G463" s="170" t="s">
        <v>16</v>
      </c>
      <c r="H463" s="170" t="s">
        <v>16</v>
      </c>
      <c r="I463" s="170" t="s">
        <v>16</v>
      </c>
      <c r="J463" s="170" t="s">
        <v>16</v>
      </c>
      <c r="K463" s="170" t="s">
        <v>16</v>
      </c>
      <c r="L463" s="170" t="s">
        <v>16</v>
      </c>
      <c r="M463" s="170" t="s">
        <v>16</v>
      </c>
      <c r="N463" s="170" t="s">
        <v>16</v>
      </c>
      <c r="O463" s="170" t="s">
        <v>16</v>
      </c>
      <c r="P463" s="170" t="s">
        <v>16</v>
      </c>
      <c r="Q463" s="170" t="s">
        <v>16</v>
      </c>
      <c r="R463" s="170" t="s">
        <v>16</v>
      </c>
      <c r="S463" s="170" t="s">
        <v>16</v>
      </c>
      <c r="T463" s="170" t="s">
        <v>16</v>
      </c>
      <c r="U463" s="170" t="s">
        <v>16</v>
      </c>
      <c r="V463" s="170" t="s">
        <v>16</v>
      </c>
      <c r="W463" s="170" t="s">
        <v>16</v>
      </c>
      <c r="X463" s="170" t="s">
        <v>16</v>
      </c>
      <c r="Y463" s="170" t="s">
        <v>16</v>
      </c>
      <c r="Z463" s="170" t="s">
        <v>16</v>
      </c>
      <c r="AA463" s="170" t="s">
        <v>16</v>
      </c>
      <c r="AB463" s="170" t="s">
        <v>16</v>
      </c>
      <c r="AC463" s="170" t="s">
        <v>16</v>
      </c>
      <c r="AD463" s="170" t="s">
        <v>16</v>
      </c>
      <c r="AE463" s="170" t="s">
        <v>16</v>
      </c>
      <c r="AF463" s="170" t="s">
        <v>16</v>
      </c>
      <c r="AG463" s="170" t="s">
        <v>16</v>
      </c>
      <c r="AH463" s="170" t="s">
        <v>16</v>
      </c>
      <c r="AI463" s="170" t="s">
        <v>16</v>
      </c>
      <c r="AJ463" s="170" t="s">
        <v>16</v>
      </c>
      <c r="AK463" s="170" t="s">
        <v>16</v>
      </c>
      <c r="AL463" s="170" t="s">
        <v>16</v>
      </c>
      <c r="AM463" s="170" t="s">
        <v>16</v>
      </c>
      <c r="AN463" s="170" t="s">
        <v>16</v>
      </c>
      <c r="AO463" s="170" t="s">
        <v>16</v>
      </c>
      <c r="AP463" s="170" t="s">
        <v>16</v>
      </c>
      <c r="AQ463" s="170" t="s">
        <v>16</v>
      </c>
      <c r="AR463" s="170" t="s">
        <v>16</v>
      </c>
      <c r="AS463" s="170" t="s">
        <v>16</v>
      </c>
      <c r="AT463" s="172" t="s">
        <v>16</v>
      </c>
      <c r="AU463" s="170" t="s">
        <v>16</v>
      </c>
      <c r="AV463" s="170" t="s">
        <v>16</v>
      </c>
      <c r="AW463" s="170" t="s">
        <v>16</v>
      </c>
      <c r="AX463" s="170" t="s">
        <v>16</v>
      </c>
      <c r="AY463" s="170" t="s">
        <v>16</v>
      </c>
      <c r="AZ463" s="171" t="s">
        <v>16</v>
      </c>
      <c r="BA463" s="171" t="s">
        <v>16</v>
      </c>
      <c r="BB463" s="170" t="s">
        <v>16</v>
      </c>
      <c r="BC463" s="172" t="s">
        <v>16</v>
      </c>
      <c r="BD463" s="172" t="s">
        <v>16</v>
      </c>
      <c r="BE463" s="171" t="s">
        <v>16</v>
      </c>
      <c r="BF463" s="170" t="s">
        <v>16</v>
      </c>
      <c r="BG463" s="170" t="s">
        <v>16</v>
      </c>
      <c r="BH463" s="170" t="s">
        <v>16</v>
      </c>
      <c r="BI463" s="170" t="s">
        <v>16</v>
      </c>
      <c r="BJ463" s="170"/>
      <c r="BK463" s="170"/>
    </row>
    <row r="464" spans="1:63" x14ac:dyDescent="0.25">
      <c r="A464" s="169">
        <v>303</v>
      </c>
      <c r="C464" s="174" t="s">
        <v>16</v>
      </c>
      <c r="D464" s="174" t="s">
        <v>16</v>
      </c>
      <c r="E464" s="173" t="s">
        <v>16</v>
      </c>
      <c r="F464" s="170" t="s">
        <v>16</v>
      </c>
      <c r="G464" s="170" t="s">
        <v>16</v>
      </c>
      <c r="H464" s="170" t="s">
        <v>16</v>
      </c>
      <c r="I464" s="170" t="s">
        <v>16</v>
      </c>
      <c r="J464" s="170" t="s">
        <v>16</v>
      </c>
      <c r="K464" s="170" t="s">
        <v>16</v>
      </c>
      <c r="L464" s="170" t="s">
        <v>16</v>
      </c>
      <c r="M464" s="170" t="s">
        <v>16</v>
      </c>
      <c r="N464" s="170" t="s">
        <v>16</v>
      </c>
      <c r="O464" s="170" t="s">
        <v>16</v>
      </c>
      <c r="P464" s="170" t="s">
        <v>16</v>
      </c>
      <c r="Q464" s="170" t="s">
        <v>16</v>
      </c>
      <c r="R464" s="170" t="s">
        <v>16</v>
      </c>
      <c r="S464" s="170" t="s">
        <v>16</v>
      </c>
      <c r="T464" s="170" t="s">
        <v>16</v>
      </c>
      <c r="U464" s="170" t="s">
        <v>16</v>
      </c>
      <c r="V464" s="170" t="s">
        <v>16</v>
      </c>
      <c r="W464" s="170" t="s">
        <v>16</v>
      </c>
      <c r="X464" s="170" t="s">
        <v>16</v>
      </c>
      <c r="Y464" s="170" t="s">
        <v>16</v>
      </c>
      <c r="Z464" s="170" t="s">
        <v>16</v>
      </c>
      <c r="AA464" s="170" t="s">
        <v>16</v>
      </c>
      <c r="AB464" s="170" t="s">
        <v>16</v>
      </c>
      <c r="AC464" s="170" t="s">
        <v>16</v>
      </c>
      <c r="AD464" s="170" t="s">
        <v>16</v>
      </c>
      <c r="AE464" s="170" t="s">
        <v>16</v>
      </c>
      <c r="AF464" s="170" t="s">
        <v>16</v>
      </c>
      <c r="AG464" s="170" t="s">
        <v>16</v>
      </c>
      <c r="AH464" s="170" t="s">
        <v>16</v>
      </c>
      <c r="AI464" s="170" t="s">
        <v>16</v>
      </c>
      <c r="AJ464" s="170" t="s">
        <v>16</v>
      </c>
      <c r="AK464" s="170" t="s">
        <v>16</v>
      </c>
      <c r="AL464" s="170" t="s">
        <v>16</v>
      </c>
      <c r="AM464" s="170" t="s">
        <v>16</v>
      </c>
      <c r="AN464" s="170" t="s">
        <v>16</v>
      </c>
      <c r="AO464" s="170" t="s">
        <v>16</v>
      </c>
      <c r="AP464" s="170" t="s">
        <v>16</v>
      </c>
      <c r="AQ464" s="170" t="s">
        <v>16</v>
      </c>
      <c r="AR464" s="170" t="s">
        <v>16</v>
      </c>
      <c r="AS464" s="170" t="s">
        <v>16</v>
      </c>
      <c r="AT464" s="172" t="s">
        <v>16</v>
      </c>
      <c r="AU464" s="170" t="s">
        <v>16</v>
      </c>
      <c r="AV464" s="170" t="s">
        <v>16</v>
      </c>
      <c r="AW464" s="170" t="s">
        <v>16</v>
      </c>
      <c r="AX464" s="170" t="s">
        <v>16</v>
      </c>
      <c r="AY464" s="170" t="s">
        <v>16</v>
      </c>
      <c r="AZ464" s="171" t="s">
        <v>16</v>
      </c>
      <c r="BA464" s="171" t="s">
        <v>16</v>
      </c>
      <c r="BB464" s="170" t="s">
        <v>16</v>
      </c>
      <c r="BC464" s="172" t="s">
        <v>16</v>
      </c>
      <c r="BD464" s="172" t="s">
        <v>16</v>
      </c>
      <c r="BE464" s="171" t="s">
        <v>16</v>
      </c>
      <c r="BF464" s="170" t="s">
        <v>16</v>
      </c>
      <c r="BG464" s="170" t="s">
        <v>16</v>
      </c>
      <c r="BH464" s="170" t="s">
        <v>16</v>
      </c>
      <c r="BI464" s="170" t="s">
        <v>16</v>
      </c>
      <c r="BJ464" s="170"/>
      <c r="BK464" s="170"/>
    </row>
    <row r="465" spans="1:63" x14ac:dyDescent="0.25">
      <c r="A465" s="169">
        <v>303</v>
      </c>
      <c r="C465" s="174" t="s">
        <v>16</v>
      </c>
      <c r="D465" s="174" t="s">
        <v>16</v>
      </c>
      <c r="E465" s="173" t="s">
        <v>16</v>
      </c>
      <c r="F465" s="170" t="s">
        <v>16</v>
      </c>
      <c r="G465" s="170" t="s">
        <v>16</v>
      </c>
      <c r="H465" s="170" t="s">
        <v>16</v>
      </c>
      <c r="I465" s="170" t="s">
        <v>16</v>
      </c>
      <c r="J465" s="170" t="s">
        <v>16</v>
      </c>
      <c r="K465" s="170" t="s">
        <v>16</v>
      </c>
      <c r="L465" s="170" t="s">
        <v>16</v>
      </c>
      <c r="M465" s="170" t="s">
        <v>16</v>
      </c>
      <c r="N465" s="170" t="s">
        <v>16</v>
      </c>
      <c r="O465" s="170" t="s">
        <v>16</v>
      </c>
      <c r="P465" s="170" t="s">
        <v>16</v>
      </c>
      <c r="Q465" s="170" t="s">
        <v>16</v>
      </c>
      <c r="R465" s="170" t="s">
        <v>16</v>
      </c>
      <c r="S465" s="170" t="s">
        <v>16</v>
      </c>
      <c r="T465" s="170" t="s">
        <v>16</v>
      </c>
      <c r="U465" s="170" t="s">
        <v>16</v>
      </c>
      <c r="V465" s="170" t="s">
        <v>16</v>
      </c>
      <c r="W465" s="170" t="s">
        <v>16</v>
      </c>
      <c r="X465" s="170" t="s">
        <v>16</v>
      </c>
      <c r="Y465" s="170" t="s">
        <v>16</v>
      </c>
      <c r="Z465" s="170" t="s">
        <v>16</v>
      </c>
      <c r="AA465" s="170" t="s">
        <v>16</v>
      </c>
      <c r="AB465" s="170" t="s">
        <v>16</v>
      </c>
      <c r="AC465" s="170" t="s">
        <v>16</v>
      </c>
      <c r="AD465" s="170" t="s">
        <v>16</v>
      </c>
      <c r="AE465" s="170" t="s">
        <v>16</v>
      </c>
      <c r="AF465" s="170" t="s">
        <v>16</v>
      </c>
      <c r="AG465" s="170" t="s">
        <v>16</v>
      </c>
      <c r="AH465" s="170" t="s">
        <v>16</v>
      </c>
      <c r="AI465" s="170" t="s">
        <v>16</v>
      </c>
      <c r="AJ465" s="170" t="s">
        <v>16</v>
      </c>
      <c r="AK465" s="170" t="s">
        <v>16</v>
      </c>
      <c r="AL465" s="170" t="s">
        <v>16</v>
      </c>
      <c r="AM465" s="170" t="s">
        <v>16</v>
      </c>
      <c r="AN465" s="170" t="s">
        <v>16</v>
      </c>
      <c r="AO465" s="170" t="s">
        <v>16</v>
      </c>
      <c r="AP465" s="170" t="s">
        <v>16</v>
      </c>
      <c r="AQ465" s="170" t="s">
        <v>16</v>
      </c>
      <c r="AR465" s="170" t="s">
        <v>16</v>
      </c>
      <c r="AS465" s="170" t="s">
        <v>16</v>
      </c>
      <c r="AT465" s="172" t="s">
        <v>16</v>
      </c>
      <c r="AU465" s="170" t="s">
        <v>16</v>
      </c>
      <c r="AV465" s="170" t="s">
        <v>16</v>
      </c>
      <c r="AW465" s="170" t="s">
        <v>16</v>
      </c>
      <c r="AX465" s="170" t="s">
        <v>16</v>
      </c>
      <c r="AY465" s="170" t="s">
        <v>16</v>
      </c>
      <c r="AZ465" s="171" t="s">
        <v>16</v>
      </c>
      <c r="BA465" s="171" t="s">
        <v>16</v>
      </c>
      <c r="BB465" s="170" t="s">
        <v>16</v>
      </c>
      <c r="BC465" s="172" t="s">
        <v>16</v>
      </c>
      <c r="BD465" s="172" t="s">
        <v>16</v>
      </c>
      <c r="BE465" s="171" t="s">
        <v>16</v>
      </c>
      <c r="BF465" s="170" t="s">
        <v>16</v>
      </c>
      <c r="BG465" s="170" t="s">
        <v>16</v>
      </c>
      <c r="BH465" s="170" t="s">
        <v>16</v>
      </c>
      <c r="BI465" s="170" t="s">
        <v>16</v>
      </c>
      <c r="BJ465" s="170"/>
      <c r="BK465" s="170"/>
    </row>
    <row r="466" spans="1:63" x14ac:dyDescent="0.25">
      <c r="A466" s="169">
        <v>303</v>
      </c>
      <c r="C466" s="174" t="s">
        <v>16</v>
      </c>
      <c r="D466" s="174" t="s">
        <v>16</v>
      </c>
      <c r="E466" s="173" t="s">
        <v>16</v>
      </c>
      <c r="F466" s="170" t="s">
        <v>16</v>
      </c>
      <c r="G466" s="170" t="s">
        <v>16</v>
      </c>
      <c r="H466" s="170" t="s">
        <v>16</v>
      </c>
      <c r="I466" s="170" t="s">
        <v>16</v>
      </c>
      <c r="J466" s="170" t="s">
        <v>16</v>
      </c>
      <c r="K466" s="170" t="s">
        <v>16</v>
      </c>
      <c r="L466" s="170" t="s">
        <v>16</v>
      </c>
      <c r="M466" s="170" t="s">
        <v>16</v>
      </c>
      <c r="N466" s="170" t="s">
        <v>16</v>
      </c>
      <c r="O466" s="170" t="s">
        <v>16</v>
      </c>
      <c r="P466" s="170" t="s">
        <v>16</v>
      </c>
      <c r="Q466" s="170" t="s">
        <v>16</v>
      </c>
      <c r="R466" s="170" t="s">
        <v>16</v>
      </c>
      <c r="S466" s="170" t="s">
        <v>16</v>
      </c>
      <c r="T466" s="170" t="s">
        <v>16</v>
      </c>
      <c r="U466" s="170" t="s">
        <v>16</v>
      </c>
      <c r="V466" s="170" t="s">
        <v>16</v>
      </c>
      <c r="W466" s="170" t="s">
        <v>16</v>
      </c>
      <c r="X466" s="170" t="s">
        <v>16</v>
      </c>
      <c r="Y466" s="170" t="s">
        <v>16</v>
      </c>
      <c r="Z466" s="170" t="s">
        <v>16</v>
      </c>
      <c r="AA466" s="170" t="s">
        <v>16</v>
      </c>
      <c r="AB466" s="170" t="s">
        <v>16</v>
      </c>
      <c r="AC466" s="170" t="s">
        <v>16</v>
      </c>
      <c r="AD466" s="170" t="s">
        <v>16</v>
      </c>
      <c r="AE466" s="170" t="s">
        <v>16</v>
      </c>
      <c r="AF466" s="170" t="s">
        <v>16</v>
      </c>
      <c r="AG466" s="170" t="s">
        <v>16</v>
      </c>
      <c r="AH466" s="170" t="s">
        <v>16</v>
      </c>
      <c r="AI466" s="170" t="s">
        <v>16</v>
      </c>
      <c r="AJ466" s="170" t="s">
        <v>16</v>
      </c>
      <c r="AK466" s="170" t="s">
        <v>16</v>
      </c>
      <c r="AL466" s="170" t="s">
        <v>16</v>
      </c>
      <c r="AM466" s="170" t="s">
        <v>16</v>
      </c>
      <c r="AN466" s="170" t="s">
        <v>16</v>
      </c>
      <c r="AO466" s="170" t="s">
        <v>16</v>
      </c>
      <c r="AP466" s="170" t="s">
        <v>16</v>
      </c>
      <c r="AQ466" s="170" t="s">
        <v>16</v>
      </c>
      <c r="AR466" s="170" t="s">
        <v>16</v>
      </c>
      <c r="AS466" s="170" t="s">
        <v>16</v>
      </c>
      <c r="AT466" s="172" t="s">
        <v>16</v>
      </c>
      <c r="AU466" s="170" t="s">
        <v>16</v>
      </c>
      <c r="AV466" s="170" t="s">
        <v>16</v>
      </c>
      <c r="AW466" s="170" t="s">
        <v>16</v>
      </c>
      <c r="AX466" s="170" t="s">
        <v>16</v>
      </c>
      <c r="AY466" s="170" t="s">
        <v>16</v>
      </c>
      <c r="AZ466" s="171" t="s">
        <v>16</v>
      </c>
      <c r="BA466" s="171" t="s">
        <v>16</v>
      </c>
      <c r="BB466" s="170" t="s">
        <v>16</v>
      </c>
      <c r="BC466" s="172" t="s">
        <v>16</v>
      </c>
      <c r="BD466" s="172" t="s">
        <v>16</v>
      </c>
      <c r="BE466" s="171" t="s">
        <v>16</v>
      </c>
      <c r="BF466" s="170" t="s">
        <v>16</v>
      </c>
      <c r="BG466" s="170" t="s">
        <v>16</v>
      </c>
      <c r="BH466" s="170" t="s">
        <v>16</v>
      </c>
      <c r="BI466" s="170" t="s">
        <v>16</v>
      </c>
      <c r="BJ466" s="170"/>
      <c r="BK466" s="170"/>
    </row>
    <row r="467" spans="1:63" x14ac:dyDescent="0.25">
      <c r="A467" s="169">
        <v>303</v>
      </c>
      <c r="C467" s="174" t="s">
        <v>16</v>
      </c>
      <c r="D467" s="174" t="s">
        <v>16</v>
      </c>
      <c r="E467" s="173" t="s">
        <v>16</v>
      </c>
      <c r="F467" s="170" t="s">
        <v>16</v>
      </c>
      <c r="G467" s="170" t="s">
        <v>16</v>
      </c>
      <c r="H467" s="170" t="s">
        <v>16</v>
      </c>
      <c r="I467" s="170" t="s">
        <v>16</v>
      </c>
      <c r="J467" s="170" t="s">
        <v>16</v>
      </c>
      <c r="K467" s="170" t="s">
        <v>16</v>
      </c>
      <c r="L467" s="170" t="s">
        <v>16</v>
      </c>
      <c r="M467" s="170" t="s">
        <v>16</v>
      </c>
      <c r="N467" s="170" t="s">
        <v>16</v>
      </c>
      <c r="O467" s="170" t="s">
        <v>16</v>
      </c>
      <c r="P467" s="170" t="s">
        <v>16</v>
      </c>
      <c r="Q467" s="170" t="s">
        <v>16</v>
      </c>
      <c r="R467" s="170" t="s">
        <v>16</v>
      </c>
      <c r="S467" s="170" t="s">
        <v>16</v>
      </c>
      <c r="T467" s="170" t="s">
        <v>16</v>
      </c>
      <c r="U467" s="170" t="s">
        <v>16</v>
      </c>
      <c r="V467" s="170" t="s">
        <v>16</v>
      </c>
      <c r="W467" s="170" t="s">
        <v>16</v>
      </c>
      <c r="X467" s="170" t="s">
        <v>16</v>
      </c>
      <c r="Y467" s="170" t="s">
        <v>16</v>
      </c>
      <c r="Z467" s="170" t="s">
        <v>16</v>
      </c>
      <c r="AA467" s="170" t="s">
        <v>16</v>
      </c>
      <c r="AB467" s="170" t="s">
        <v>16</v>
      </c>
      <c r="AC467" s="170" t="s">
        <v>16</v>
      </c>
      <c r="AD467" s="170" t="s">
        <v>16</v>
      </c>
      <c r="AE467" s="170" t="s">
        <v>16</v>
      </c>
      <c r="AF467" s="170" t="s">
        <v>16</v>
      </c>
      <c r="AG467" s="170" t="s">
        <v>16</v>
      </c>
      <c r="AH467" s="170" t="s">
        <v>16</v>
      </c>
      <c r="AI467" s="170" t="s">
        <v>16</v>
      </c>
      <c r="AJ467" s="170" t="s">
        <v>16</v>
      </c>
      <c r="AK467" s="170" t="s">
        <v>16</v>
      </c>
      <c r="AL467" s="170" t="s">
        <v>16</v>
      </c>
      <c r="AM467" s="170" t="s">
        <v>16</v>
      </c>
      <c r="AN467" s="170" t="s">
        <v>16</v>
      </c>
      <c r="AO467" s="170" t="s">
        <v>16</v>
      </c>
      <c r="AP467" s="170" t="s">
        <v>16</v>
      </c>
      <c r="AQ467" s="170" t="s">
        <v>16</v>
      </c>
      <c r="AR467" s="170" t="s">
        <v>16</v>
      </c>
      <c r="AS467" s="170" t="s">
        <v>16</v>
      </c>
      <c r="AT467" s="172" t="s">
        <v>16</v>
      </c>
      <c r="AU467" s="170" t="s">
        <v>16</v>
      </c>
      <c r="AV467" s="170" t="s">
        <v>16</v>
      </c>
      <c r="AW467" s="170" t="s">
        <v>16</v>
      </c>
      <c r="AX467" s="170" t="s">
        <v>16</v>
      </c>
      <c r="AY467" s="170" t="s">
        <v>16</v>
      </c>
      <c r="AZ467" s="171" t="s">
        <v>16</v>
      </c>
      <c r="BA467" s="171" t="s">
        <v>16</v>
      </c>
      <c r="BB467" s="170" t="s">
        <v>16</v>
      </c>
      <c r="BC467" s="172" t="s">
        <v>16</v>
      </c>
      <c r="BD467" s="172" t="s">
        <v>16</v>
      </c>
      <c r="BE467" s="171" t="s">
        <v>16</v>
      </c>
      <c r="BF467" s="170" t="s">
        <v>16</v>
      </c>
      <c r="BG467" s="170" t="s">
        <v>16</v>
      </c>
      <c r="BH467" s="170" t="s">
        <v>16</v>
      </c>
      <c r="BI467" s="170" t="s">
        <v>16</v>
      </c>
      <c r="BJ467" s="170"/>
      <c r="BK467" s="170"/>
    </row>
    <row r="468" spans="1:63" x14ac:dyDescent="0.25">
      <c r="A468" s="169">
        <v>303</v>
      </c>
      <c r="C468" s="174" t="s">
        <v>16</v>
      </c>
      <c r="D468" s="174" t="s">
        <v>16</v>
      </c>
      <c r="E468" s="173" t="s">
        <v>16</v>
      </c>
      <c r="F468" s="170" t="s">
        <v>16</v>
      </c>
      <c r="G468" s="170" t="s">
        <v>16</v>
      </c>
      <c r="H468" s="170" t="s">
        <v>16</v>
      </c>
      <c r="I468" s="170" t="s">
        <v>16</v>
      </c>
      <c r="J468" s="170" t="s">
        <v>16</v>
      </c>
      <c r="K468" s="170" t="s">
        <v>16</v>
      </c>
      <c r="L468" s="170" t="s">
        <v>16</v>
      </c>
      <c r="M468" s="170" t="s">
        <v>16</v>
      </c>
      <c r="N468" s="170" t="s">
        <v>16</v>
      </c>
      <c r="O468" s="170" t="s">
        <v>16</v>
      </c>
      <c r="P468" s="170" t="s">
        <v>16</v>
      </c>
      <c r="Q468" s="170" t="s">
        <v>16</v>
      </c>
      <c r="R468" s="170" t="s">
        <v>16</v>
      </c>
      <c r="S468" s="170" t="s">
        <v>16</v>
      </c>
      <c r="T468" s="170" t="s">
        <v>16</v>
      </c>
      <c r="U468" s="170" t="s">
        <v>16</v>
      </c>
      <c r="V468" s="170" t="s">
        <v>16</v>
      </c>
      <c r="W468" s="170" t="s">
        <v>16</v>
      </c>
      <c r="X468" s="170" t="s">
        <v>16</v>
      </c>
      <c r="Y468" s="170" t="s">
        <v>16</v>
      </c>
      <c r="Z468" s="170" t="s">
        <v>16</v>
      </c>
      <c r="AA468" s="170" t="s">
        <v>16</v>
      </c>
      <c r="AB468" s="170" t="s">
        <v>16</v>
      </c>
      <c r="AC468" s="170" t="s">
        <v>16</v>
      </c>
      <c r="AD468" s="170" t="s">
        <v>16</v>
      </c>
      <c r="AE468" s="170" t="s">
        <v>16</v>
      </c>
      <c r="AF468" s="170" t="s">
        <v>16</v>
      </c>
      <c r="AG468" s="170" t="s">
        <v>16</v>
      </c>
      <c r="AH468" s="170" t="s">
        <v>16</v>
      </c>
      <c r="AI468" s="170" t="s">
        <v>16</v>
      </c>
      <c r="AJ468" s="170" t="s">
        <v>16</v>
      </c>
      <c r="AK468" s="170" t="s">
        <v>16</v>
      </c>
      <c r="AL468" s="170" t="s">
        <v>16</v>
      </c>
      <c r="AM468" s="170" t="s">
        <v>16</v>
      </c>
      <c r="AN468" s="170" t="s">
        <v>16</v>
      </c>
      <c r="AO468" s="170" t="s">
        <v>16</v>
      </c>
      <c r="AP468" s="170" t="s">
        <v>16</v>
      </c>
      <c r="AQ468" s="170" t="s">
        <v>16</v>
      </c>
      <c r="AR468" s="170" t="s">
        <v>16</v>
      </c>
      <c r="AS468" s="170" t="s">
        <v>16</v>
      </c>
      <c r="AT468" s="172" t="s">
        <v>16</v>
      </c>
      <c r="AU468" s="170" t="s">
        <v>16</v>
      </c>
      <c r="AV468" s="170" t="s">
        <v>16</v>
      </c>
      <c r="AW468" s="170" t="s">
        <v>16</v>
      </c>
      <c r="AX468" s="170" t="s">
        <v>16</v>
      </c>
      <c r="AY468" s="170" t="s">
        <v>16</v>
      </c>
      <c r="AZ468" s="171" t="s">
        <v>16</v>
      </c>
      <c r="BA468" s="171" t="s">
        <v>16</v>
      </c>
      <c r="BB468" s="170" t="s">
        <v>16</v>
      </c>
      <c r="BC468" s="172" t="s">
        <v>16</v>
      </c>
      <c r="BD468" s="172" t="s">
        <v>16</v>
      </c>
      <c r="BE468" s="171" t="s">
        <v>16</v>
      </c>
      <c r="BF468" s="170" t="s">
        <v>16</v>
      </c>
      <c r="BG468" s="170" t="s">
        <v>16</v>
      </c>
      <c r="BH468" s="170" t="s">
        <v>16</v>
      </c>
      <c r="BI468" s="170" t="s">
        <v>16</v>
      </c>
      <c r="BJ468" s="170"/>
      <c r="BK468" s="170"/>
    </row>
    <row r="469" spans="1:63" x14ac:dyDescent="0.25">
      <c r="A469" s="169">
        <v>303</v>
      </c>
      <c r="C469" s="174" t="s">
        <v>16</v>
      </c>
      <c r="D469" s="174" t="s">
        <v>16</v>
      </c>
      <c r="E469" s="173" t="s">
        <v>16</v>
      </c>
      <c r="F469" s="170" t="s">
        <v>16</v>
      </c>
      <c r="G469" s="170" t="s">
        <v>16</v>
      </c>
      <c r="H469" s="170" t="s">
        <v>16</v>
      </c>
      <c r="I469" s="170" t="s">
        <v>16</v>
      </c>
      <c r="J469" s="170" t="s">
        <v>16</v>
      </c>
      <c r="K469" s="170" t="s">
        <v>16</v>
      </c>
      <c r="L469" s="170" t="s">
        <v>16</v>
      </c>
      <c r="M469" s="170" t="s">
        <v>16</v>
      </c>
      <c r="N469" s="170" t="s">
        <v>16</v>
      </c>
      <c r="O469" s="170" t="s">
        <v>16</v>
      </c>
      <c r="P469" s="170" t="s">
        <v>16</v>
      </c>
      <c r="Q469" s="170" t="s">
        <v>16</v>
      </c>
      <c r="R469" s="170" t="s">
        <v>16</v>
      </c>
      <c r="S469" s="170" t="s">
        <v>16</v>
      </c>
      <c r="T469" s="170" t="s">
        <v>16</v>
      </c>
      <c r="U469" s="170" t="s">
        <v>16</v>
      </c>
      <c r="V469" s="170" t="s">
        <v>16</v>
      </c>
      <c r="W469" s="170" t="s">
        <v>16</v>
      </c>
      <c r="X469" s="170" t="s">
        <v>16</v>
      </c>
      <c r="Y469" s="170" t="s">
        <v>16</v>
      </c>
      <c r="Z469" s="170" t="s">
        <v>16</v>
      </c>
      <c r="AA469" s="170" t="s">
        <v>16</v>
      </c>
      <c r="AB469" s="170" t="s">
        <v>16</v>
      </c>
      <c r="AC469" s="170" t="s">
        <v>16</v>
      </c>
      <c r="AD469" s="170" t="s">
        <v>16</v>
      </c>
      <c r="AE469" s="170" t="s">
        <v>16</v>
      </c>
      <c r="AF469" s="170" t="s">
        <v>16</v>
      </c>
      <c r="AG469" s="170" t="s">
        <v>16</v>
      </c>
      <c r="AH469" s="170" t="s">
        <v>16</v>
      </c>
      <c r="AI469" s="170" t="s">
        <v>16</v>
      </c>
      <c r="AJ469" s="170" t="s">
        <v>16</v>
      </c>
      <c r="AK469" s="170" t="s">
        <v>16</v>
      </c>
      <c r="AL469" s="170" t="s">
        <v>16</v>
      </c>
      <c r="AM469" s="170" t="s">
        <v>16</v>
      </c>
      <c r="AN469" s="170" t="s">
        <v>16</v>
      </c>
      <c r="AO469" s="170" t="s">
        <v>16</v>
      </c>
      <c r="AP469" s="170" t="s">
        <v>16</v>
      </c>
      <c r="AQ469" s="170" t="s">
        <v>16</v>
      </c>
      <c r="AR469" s="170" t="s">
        <v>16</v>
      </c>
      <c r="AS469" s="170" t="s">
        <v>16</v>
      </c>
      <c r="AT469" s="172" t="s">
        <v>16</v>
      </c>
      <c r="AU469" s="170" t="s">
        <v>16</v>
      </c>
      <c r="AV469" s="170" t="s">
        <v>16</v>
      </c>
      <c r="AW469" s="170" t="s">
        <v>16</v>
      </c>
      <c r="AX469" s="170" t="s">
        <v>16</v>
      </c>
      <c r="AY469" s="170" t="s">
        <v>16</v>
      </c>
      <c r="AZ469" s="171" t="s">
        <v>16</v>
      </c>
      <c r="BA469" s="171" t="s">
        <v>16</v>
      </c>
      <c r="BB469" s="170" t="s">
        <v>16</v>
      </c>
      <c r="BC469" s="172" t="s">
        <v>16</v>
      </c>
      <c r="BD469" s="172" t="s">
        <v>16</v>
      </c>
      <c r="BE469" s="171" t="s">
        <v>16</v>
      </c>
      <c r="BF469" s="170" t="s">
        <v>16</v>
      </c>
      <c r="BG469" s="170" t="s">
        <v>16</v>
      </c>
      <c r="BH469" s="170" t="s">
        <v>16</v>
      </c>
      <c r="BI469" s="170" t="s">
        <v>16</v>
      </c>
      <c r="BJ469" s="170"/>
      <c r="BK469" s="170"/>
    </row>
    <row r="470" spans="1:63" x14ac:dyDescent="0.25">
      <c r="A470" s="169">
        <v>303</v>
      </c>
      <c r="C470" s="174" t="s">
        <v>16</v>
      </c>
      <c r="D470" s="174" t="s">
        <v>16</v>
      </c>
      <c r="E470" s="173" t="s">
        <v>16</v>
      </c>
      <c r="F470" s="170" t="s">
        <v>16</v>
      </c>
      <c r="G470" s="170" t="s">
        <v>16</v>
      </c>
      <c r="H470" s="170" t="s">
        <v>16</v>
      </c>
      <c r="I470" s="170" t="s">
        <v>16</v>
      </c>
      <c r="J470" s="170" t="s">
        <v>16</v>
      </c>
      <c r="K470" s="170" t="s">
        <v>16</v>
      </c>
      <c r="L470" s="170" t="s">
        <v>16</v>
      </c>
      <c r="M470" s="170" t="s">
        <v>16</v>
      </c>
      <c r="N470" s="170" t="s">
        <v>16</v>
      </c>
      <c r="O470" s="170" t="s">
        <v>16</v>
      </c>
      <c r="P470" s="170" t="s">
        <v>16</v>
      </c>
      <c r="Q470" s="170" t="s">
        <v>16</v>
      </c>
      <c r="R470" s="170" t="s">
        <v>16</v>
      </c>
      <c r="S470" s="170" t="s">
        <v>16</v>
      </c>
      <c r="T470" s="170" t="s">
        <v>16</v>
      </c>
      <c r="U470" s="170" t="s">
        <v>16</v>
      </c>
      <c r="V470" s="170" t="s">
        <v>16</v>
      </c>
      <c r="W470" s="170" t="s">
        <v>16</v>
      </c>
      <c r="X470" s="170" t="s">
        <v>16</v>
      </c>
      <c r="Y470" s="170" t="s">
        <v>16</v>
      </c>
      <c r="Z470" s="170" t="s">
        <v>16</v>
      </c>
      <c r="AA470" s="170" t="s">
        <v>16</v>
      </c>
      <c r="AB470" s="170" t="s">
        <v>16</v>
      </c>
      <c r="AC470" s="170" t="s">
        <v>16</v>
      </c>
      <c r="AD470" s="170" t="s">
        <v>16</v>
      </c>
      <c r="AE470" s="170" t="s">
        <v>16</v>
      </c>
      <c r="AF470" s="170" t="s">
        <v>16</v>
      </c>
      <c r="AG470" s="170" t="s">
        <v>16</v>
      </c>
      <c r="AH470" s="170" t="s">
        <v>16</v>
      </c>
      <c r="AI470" s="170" t="s">
        <v>16</v>
      </c>
      <c r="AJ470" s="170" t="s">
        <v>16</v>
      </c>
      <c r="AK470" s="170" t="s">
        <v>16</v>
      </c>
      <c r="AL470" s="170" t="s">
        <v>16</v>
      </c>
      <c r="AM470" s="170" t="s">
        <v>16</v>
      </c>
      <c r="AN470" s="170" t="s">
        <v>16</v>
      </c>
      <c r="AO470" s="170" t="s">
        <v>16</v>
      </c>
      <c r="AP470" s="170" t="s">
        <v>16</v>
      </c>
      <c r="AQ470" s="170" t="s">
        <v>16</v>
      </c>
      <c r="AR470" s="170" t="s">
        <v>16</v>
      </c>
      <c r="AS470" s="170" t="s">
        <v>16</v>
      </c>
      <c r="AT470" s="172" t="s">
        <v>16</v>
      </c>
      <c r="AU470" s="170" t="s">
        <v>16</v>
      </c>
      <c r="AV470" s="170" t="s">
        <v>16</v>
      </c>
      <c r="AW470" s="170" t="s">
        <v>16</v>
      </c>
      <c r="AX470" s="170" t="s">
        <v>16</v>
      </c>
      <c r="AY470" s="170" t="s">
        <v>16</v>
      </c>
      <c r="AZ470" s="171" t="s">
        <v>16</v>
      </c>
      <c r="BA470" s="171" t="s">
        <v>16</v>
      </c>
      <c r="BB470" s="170" t="s">
        <v>16</v>
      </c>
      <c r="BC470" s="172" t="s">
        <v>16</v>
      </c>
      <c r="BD470" s="172" t="s">
        <v>16</v>
      </c>
      <c r="BE470" s="171" t="s">
        <v>16</v>
      </c>
      <c r="BF470" s="170" t="s">
        <v>16</v>
      </c>
      <c r="BG470" s="170" t="s">
        <v>16</v>
      </c>
      <c r="BH470" s="170" t="s">
        <v>16</v>
      </c>
      <c r="BI470" s="170" t="s">
        <v>16</v>
      </c>
      <c r="BJ470" s="170"/>
      <c r="BK470" s="170"/>
    </row>
    <row r="471" spans="1:63" x14ac:dyDescent="0.25">
      <c r="A471" s="169">
        <v>303</v>
      </c>
      <c r="C471" s="174" t="s">
        <v>16</v>
      </c>
      <c r="D471" s="174" t="s">
        <v>16</v>
      </c>
      <c r="E471" s="173" t="s">
        <v>16</v>
      </c>
      <c r="F471" s="170" t="s">
        <v>16</v>
      </c>
      <c r="G471" s="170" t="s">
        <v>16</v>
      </c>
      <c r="H471" s="170" t="s">
        <v>16</v>
      </c>
      <c r="I471" s="170" t="s">
        <v>16</v>
      </c>
      <c r="J471" s="170" t="s">
        <v>16</v>
      </c>
      <c r="K471" s="170" t="s">
        <v>16</v>
      </c>
      <c r="L471" s="170" t="s">
        <v>16</v>
      </c>
      <c r="M471" s="170" t="s">
        <v>16</v>
      </c>
      <c r="N471" s="170" t="s">
        <v>16</v>
      </c>
      <c r="O471" s="170" t="s">
        <v>16</v>
      </c>
      <c r="P471" s="170" t="s">
        <v>16</v>
      </c>
      <c r="Q471" s="170" t="s">
        <v>16</v>
      </c>
      <c r="R471" s="170" t="s">
        <v>16</v>
      </c>
      <c r="S471" s="170" t="s">
        <v>16</v>
      </c>
      <c r="T471" s="170" t="s">
        <v>16</v>
      </c>
      <c r="U471" s="170" t="s">
        <v>16</v>
      </c>
      <c r="V471" s="170" t="s">
        <v>16</v>
      </c>
      <c r="W471" s="170" t="s">
        <v>16</v>
      </c>
      <c r="X471" s="170" t="s">
        <v>16</v>
      </c>
      <c r="Y471" s="170" t="s">
        <v>16</v>
      </c>
      <c r="Z471" s="170" t="s">
        <v>16</v>
      </c>
      <c r="AA471" s="170" t="s">
        <v>16</v>
      </c>
      <c r="AB471" s="170" t="s">
        <v>16</v>
      </c>
      <c r="AC471" s="170" t="s">
        <v>16</v>
      </c>
      <c r="AD471" s="170" t="s">
        <v>16</v>
      </c>
      <c r="AE471" s="170" t="s">
        <v>16</v>
      </c>
      <c r="AF471" s="170" t="s">
        <v>16</v>
      </c>
      <c r="AG471" s="170" t="s">
        <v>16</v>
      </c>
      <c r="AH471" s="170" t="s">
        <v>16</v>
      </c>
      <c r="AI471" s="170" t="s">
        <v>16</v>
      </c>
      <c r="AJ471" s="170" t="s">
        <v>16</v>
      </c>
      <c r="AK471" s="170" t="s">
        <v>16</v>
      </c>
      <c r="AL471" s="170" t="s">
        <v>16</v>
      </c>
      <c r="AM471" s="170" t="s">
        <v>16</v>
      </c>
      <c r="AN471" s="170" t="s">
        <v>16</v>
      </c>
      <c r="AO471" s="170" t="s">
        <v>16</v>
      </c>
      <c r="AP471" s="170" t="s">
        <v>16</v>
      </c>
      <c r="AQ471" s="170" t="s">
        <v>16</v>
      </c>
      <c r="AR471" s="170" t="s">
        <v>16</v>
      </c>
      <c r="AS471" s="170" t="s">
        <v>16</v>
      </c>
      <c r="AT471" s="172" t="s">
        <v>16</v>
      </c>
      <c r="AU471" s="170" t="s">
        <v>16</v>
      </c>
      <c r="AV471" s="170" t="s">
        <v>16</v>
      </c>
      <c r="AW471" s="170" t="s">
        <v>16</v>
      </c>
      <c r="AX471" s="170" t="s">
        <v>16</v>
      </c>
      <c r="AY471" s="170" t="s">
        <v>16</v>
      </c>
      <c r="AZ471" s="171" t="s">
        <v>16</v>
      </c>
      <c r="BA471" s="171" t="s">
        <v>16</v>
      </c>
      <c r="BB471" s="170" t="s">
        <v>16</v>
      </c>
      <c r="BC471" s="172" t="s">
        <v>16</v>
      </c>
      <c r="BD471" s="172" t="s">
        <v>16</v>
      </c>
      <c r="BE471" s="171" t="s">
        <v>16</v>
      </c>
      <c r="BF471" s="170" t="s">
        <v>16</v>
      </c>
      <c r="BG471" s="170" t="s">
        <v>16</v>
      </c>
      <c r="BH471" s="170" t="s">
        <v>16</v>
      </c>
      <c r="BI471" s="170" t="s">
        <v>16</v>
      </c>
      <c r="BJ471" s="170"/>
      <c r="BK471" s="170"/>
    </row>
    <row r="472" spans="1:63" x14ac:dyDescent="0.25">
      <c r="A472" s="169">
        <v>303</v>
      </c>
      <c r="C472" s="174" t="s">
        <v>16</v>
      </c>
      <c r="D472" s="174" t="s">
        <v>16</v>
      </c>
      <c r="E472" s="173" t="s">
        <v>16</v>
      </c>
      <c r="F472" s="170" t="s">
        <v>16</v>
      </c>
      <c r="G472" s="170" t="s">
        <v>16</v>
      </c>
      <c r="H472" s="170" t="s">
        <v>16</v>
      </c>
      <c r="I472" s="170" t="s">
        <v>16</v>
      </c>
      <c r="J472" s="170" t="s">
        <v>16</v>
      </c>
      <c r="K472" s="170" t="s">
        <v>16</v>
      </c>
      <c r="L472" s="170" t="s">
        <v>16</v>
      </c>
      <c r="M472" s="170" t="s">
        <v>16</v>
      </c>
      <c r="N472" s="170" t="s">
        <v>16</v>
      </c>
      <c r="O472" s="170" t="s">
        <v>16</v>
      </c>
      <c r="P472" s="170" t="s">
        <v>16</v>
      </c>
      <c r="Q472" s="170" t="s">
        <v>16</v>
      </c>
      <c r="R472" s="170" t="s">
        <v>16</v>
      </c>
      <c r="S472" s="170" t="s">
        <v>16</v>
      </c>
      <c r="T472" s="170" t="s">
        <v>16</v>
      </c>
      <c r="U472" s="170" t="s">
        <v>16</v>
      </c>
      <c r="V472" s="170" t="s">
        <v>16</v>
      </c>
      <c r="W472" s="170" t="s">
        <v>16</v>
      </c>
      <c r="X472" s="170" t="s">
        <v>16</v>
      </c>
      <c r="Y472" s="170" t="s">
        <v>16</v>
      </c>
      <c r="Z472" s="170" t="s">
        <v>16</v>
      </c>
      <c r="AA472" s="170" t="s">
        <v>16</v>
      </c>
      <c r="AB472" s="170" t="s">
        <v>16</v>
      </c>
      <c r="AC472" s="170" t="s">
        <v>16</v>
      </c>
      <c r="AD472" s="170" t="s">
        <v>16</v>
      </c>
      <c r="AE472" s="170" t="s">
        <v>16</v>
      </c>
      <c r="AF472" s="170" t="s">
        <v>16</v>
      </c>
      <c r="AG472" s="170" t="s">
        <v>16</v>
      </c>
      <c r="AH472" s="170" t="s">
        <v>16</v>
      </c>
      <c r="AI472" s="170" t="s">
        <v>16</v>
      </c>
      <c r="AJ472" s="170" t="s">
        <v>16</v>
      </c>
      <c r="AK472" s="170" t="s">
        <v>16</v>
      </c>
      <c r="AL472" s="170" t="s">
        <v>16</v>
      </c>
      <c r="AM472" s="170" t="s">
        <v>16</v>
      </c>
      <c r="AN472" s="170" t="s">
        <v>16</v>
      </c>
      <c r="AO472" s="170" t="s">
        <v>16</v>
      </c>
      <c r="AP472" s="170" t="s">
        <v>16</v>
      </c>
      <c r="AQ472" s="170" t="s">
        <v>16</v>
      </c>
      <c r="AR472" s="170" t="s">
        <v>16</v>
      </c>
      <c r="AS472" s="170" t="s">
        <v>16</v>
      </c>
      <c r="AT472" s="172" t="s">
        <v>16</v>
      </c>
      <c r="AU472" s="170" t="s">
        <v>16</v>
      </c>
      <c r="AV472" s="170" t="s">
        <v>16</v>
      </c>
      <c r="AW472" s="170" t="s">
        <v>16</v>
      </c>
      <c r="AX472" s="170" t="s">
        <v>16</v>
      </c>
      <c r="AY472" s="170" t="s">
        <v>16</v>
      </c>
      <c r="AZ472" s="171" t="s">
        <v>16</v>
      </c>
      <c r="BA472" s="171" t="s">
        <v>16</v>
      </c>
      <c r="BB472" s="170" t="s">
        <v>16</v>
      </c>
      <c r="BC472" s="172" t="s">
        <v>16</v>
      </c>
      <c r="BD472" s="172" t="s">
        <v>16</v>
      </c>
      <c r="BE472" s="171" t="s">
        <v>16</v>
      </c>
      <c r="BF472" s="170" t="s">
        <v>16</v>
      </c>
      <c r="BG472" s="170" t="s">
        <v>16</v>
      </c>
      <c r="BH472" s="170" t="s">
        <v>16</v>
      </c>
      <c r="BI472" s="170" t="s">
        <v>16</v>
      </c>
      <c r="BJ472" s="170"/>
      <c r="BK472" s="170"/>
    </row>
    <row r="473" spans="1:63" x14ac:dyDescent="0.25">
      <c r="A473" s="169">
        <v>303</v>
      </c>
      <c r="C473" s="174" t="s">
        <v>16</v>
      </c>
      <c r="D473" s="174" t="s">
        <v>16</v>
      </c>
      <c r="E473" s="173" t="s">
        <v>16</v>
      </c>
      <c r="F473" s="170" t="s">
        <v>16</v>
      </c>
      <c r="G473" s="170" t="s">
        <v>16</v>
      </c>
      <c r="H473" s="170" t="s">
        <v>16</v>
      </c>
      <c r="I473" s="170" t="s">
        <v>16</v>
      </c>
      <c r="J473" s="170" t="s">
        <v>16</v>
      </c>
      <c r="K473" s="170" t="s">
        <v>16</v>
      </c>
      <c r="L473" s="170" t="s">
        <v>16</v>
      </c>
      <c r="M473" s="170" t="s">
        <v>16</v>
      </c>
      <c r="N473" s="170" t="s">
        <v>16</v>
      </c>
      <c r="O473" s="170" t="s">
        <v>16</v>
      </c>
      <c r="P473" s="170" t="s">
        <v>16</v>
      </c>
      <c r="Q473" s="170" t="s">
        <v>16</v>
      </c>
      <c r="R473" s="170" t="s">
        <v>16</v>
      </c>
      <c r="S473" s="170" t="s">
        <v>16</v>
      </c>
      <c r="T473" s="170" t="s">
        <v>16</v>
      </c>
      <c r="U473" s="170" t="s">
        <v>16</v>
      </c>
      <c r="V473" s="170" t="s">
        <v>16</v>
      </c>
      <c r="W473" s="170" t="s">
        <v>16</v>
      </c>
      <c r="X473" s="170" t="s">
        <v>16</v>
      </c>
      <c r="Y473" s="170" t="s">
        <v>16</v>
      </c>
      <c r="Z473" s="170" t="s">
        <v>16</v>
      </c>
      <c r="AA473" s="170" t="s">
        <v>16</v>
      </c>
      <c r="AB473" s="170" t="s">
        <v>16</v>
      </c>
      <c r="AC473" s="170" t="s">
        <v>16</v>
      </c>
      <c r="AD473" s="170" t="s">
        <v>16</v>
      </c>
      <c r="AE473" s="170" t="s">
        <v>16</v>
      </c>
      <c r="AF473" s="170" t="s">
        <v>16</v>
      </c>
      <c r="AG473" s="170" t="s">
        <v>16</v>
      </c>
      <c r="AH473" s="170" t="s">
        <v>16</v>
      </c>
      <c r="AI473" s="170" t="s">
        <v>16</v>
      </c>
      <c r="AJ473" s="170" t="s">
        <v>16</v>
      </c>
      <c r="AK473" s="170" t="s">
        <v>16</v>
      </c>
      <c r="AL473" s="170" t="s">
        <v>16</v>
      </c>
      <c r="AM473" s="170" t="s">
        <v>16</v>
      </c>
      <c r="AN473" s="170" t="s">
        <v>16</v>
      </c>
      <c r="AO473" s="170" t="s">
        <v>16</v>
      </c>
      <c r="AP473" s="170" t="s">
        <v>16</v>
      </c>
      <c r="AQ473" s="170" t="s">
        <v>16</v>
      </c>
      <c r="AR473" s="170" t="s">
        <v>16</v>
      </c>
      <c r="AS473" s="170" t="s">
        <v>16</v>
      </c>
      <c r="AT473" s="172" t="s">
        <v>16</v>
      </c>
      <c r="AU473" s="170" t="s">
        <v>16</v>
      </c>
      <c r="AV473" s="170" t="s">
        <v>16</v>
      </c>
      <c r="AW473" s="170" t="s">
        <v>16</v>
      </c>
      <c r="AX473" s="170" t="s">
        <v>16</v>
      </c>
      <c r="AY473" s="170" t="s">
        <v>16</v>
      </c>
      <c r="AZ473" s="171" t="s">
        <v>16</v>
      </c>
      <c r="BA473" s="171" t="s">
        <v>16</v>
      </c>
      <c r="BB473" s="170" t="s">
        <v>16</v>
      </c>
      <c r="BC473" s="172" t="s">
        <v>16</v>
      </c>
      <c r="BD473" s="172" t="s">
        <v>16</v>
      </c>
      <c r="BE473" s="171" t="s">
        <v>16</v>
      </c>
      <c r="BF473" s="170" t="s">
        <v>16</v>
      </c>
      <c r="BG473" s="170" t="s">
        <v>16</v>
      </c>
      <c r="BH473" s="170" t="s">
        <v>16</v>
      </c>
      <c r="BI473" s="170" t="s">
        <v>16</v>
      </c>
      <c r="BJ473" s="170"/>
      <c r="BK473" s="170"/>
    </row>
    <row r="474" spans="1:63" x14ac:dyDescent="0.25">
      <c r="A474" s="169">
        <v>303</v>
      </c>
      <c r="C474" s="174" t="s">
        <v>16</v>
      </c>
      <c r="D474" s="174" t="s">
        <v>16</v>
      </c>
      <c r="E474" s="173" t="s">
        <v>16</v>
      </c>
      <c r="F474" s="170" t="s">
        <v>16</v>
      </c>
      <c r="G474" s="170" t="s">
        <v>16</v>
      </c>
      <c r="H474" s="170" t="s">
        <v>16</v>
      </c>
      <c r="I474" s="170" t="s">
        <v>16</v>
      </c>
      <c r="J474" s="170" t="s">
        <v>16</v>
      </c>
      <c r="K474" s="170" t="s">
        <v>16</v>
      </c>
      <c r="L474" s="170" t="s">
        <v>16</v>
      </c>
      <c r="M474" s="170" t="s">
        <v>16</v>
      </c>
      <c r="N474" s="170" t="s">
        <v>16</v>
      </c>
      <c r="O474" s="170" t="s">
        <v>16</v>
      </c>
      <c r="P474" s="170" t="s">
        <v>16</v>
      </c>
      <c r="Q474" s="170" t="s">
        <v>16</v>
      </c>
      <c r="R474" s="170" t="s">
        <v>16</v>
      </c>
      <c r="S474" s="170" t="s">
        <v>16</v>
      </c>
      <c r="T474" s="170" t="s">
        <v>16</v>
      </c>
      <c r="U474" s="170" t="s">
        <v>16</v>
      </c>
      <c r="V474" s="170" t="s">
        <v>16</v>
      </c>
      <c r="W474" s="170" t="s">
        <v>16</v>
      </c>
      <c r="X474" s="170" t="s">
        <v>16</v>
      </c>
      <c r="Y474" s="170" t="s">
        <v>16</v>
      </c>
      <c r="Z474" s="170" t="s">
        <v>16</v>
      </c>
      <c r="AA474" s="170" t="s">
        <v>16</v>
      </c>
      <c r="AB474" s="170" t="s">
        <v>16</v>
      </c>
      <c r="AC474" s="170" t="s">
        <v>16</v>
      </c>
      <c r="AD474" s="170" t="s">
        <v>16</v>
      </c>
      <c r="AE474" s="170" t="s">
        <v>16</v>
      </c>
      <c r="AF474" s="170" t="s">
        <v>16</v>
      </c>
      <c r="AG474" s="170" t="s">
        <v>16</v>
      </c>
      <c r="AH474" s="170" t="s">
        <v>16</v>
      </c>
      <c r="AI474" s="170" t="s">
        <v>16</v>
      </c>
      <c r="AJ474" s="170" t="s">
        <v>16</v>
      </c>
      <c r="AK474" s="170" t="s">
        <v>16</v>
      </c>
      <c r="AL474" s="170" t="s">
        <v>16</v>
      </c>
      <c r="AM474" s="170" t="s">
        <v>16</v>
      </c>
      <c r="AN474" s="170" t="s">
        <v>16</v>
      </c>
      <c r="AO474" s="170" t="s">
        <v>16</v>
      </c>
      <c r="AP474" s="170" t="s">
        <v>16</v>
      </c>
      <c r="AQ474" s="170" t="s">
        <v>16</v>
      </c>
      <c r="AR474" s="170" t="s">
        <v>16</v>
      </c>
      <c r="AS474" s="170" t="s">
        <v>16</v>
      </c>
      <c r="AT474" s="172" t="s">
        <v>16</v>
      </c>
      <c r="AU474" s="170" t="s">
        <v>16</v>
      </c>
      <c r="AV474" s="170" t="s">
        <v>16</v>
      </c>
      <c r="AW474" s="170" t="s">
        <v>16</v>
      </c>
      <c r="AX474" s="170" t="s">
        <v>16</v>
      </c>
      <c r="AY474" s="170" t="s">
        <v>16</v>
      </c>
      <c r="AZ474" s="171" t="s">
        <v>16</v>
      </c>
      <c r="BA474" s="171" t="s">
        <v>16</v>
      </c>
      <c r="BB474" s="170" t="s">
        <v>16</v>
      </c>
      <c r="BC474" s="172" t="s">
        <v>16</v>
      </c>
      <c r="BD474" s="172" t="s">
        <v>16</v>
      </c>
      <c r="BE474" s="171" t="s">
        <v>16</v>
      </c>
      <c r="BF474" s="170" t="s">
        <v>16</v>
      </c>
      <c r="BG474" s="170" t="s">
        <v>16</v>
      </c>
      <c r="BH474" s="170" t="s">
        <v>16</v>
      </c>
      <c r="BI474" s="170" t="s">
        <v>16</v>
      </c>
      <c r="BJ474" s="170"/>
      <c r="BK474" s="170"/>
    </row>
    <row r="475" spans="1:63" x14ac:dyDescent="0.25">
      <c r="A475" s="169">
        <v>303</v>
      </c>
      <c r="C475" s="174" t="s">
        <v>16</v>
      </c>
      <c r="D475" s="174" t="s">
        <v>16</v>
      </c>
      <c r="E475" s="173" t="s">
        <v>16</v>
      </c>
      <c r="F475" s="170" t="s">
        <v>16</v>
      </c>
      <c r="G475" s="170" t="s">
        <v>16</v>
      </c>
      <c r="H475" s="170" t="s">
        <v>16</v>
      </c>
      <c r="I475" s="170" t="s">
        <v>16</v>
      </c>
      <c r="J475" s="170" t="s">
        <v>16</v>
      </c>
      <c r="K475" s="170" t="s">
        <v>16</v>
      </c>
      <c r="L475" s="170" t="s">
        <v>16</v>
      </c>
      <c r="M475" s="170" t="s">
        <v>16</v>
      </c>
      <c r="N475" s="170" t="s">
        <v>16</v>
      </c>
      <c r="O475" s="170" t="s">
        <v>16</v>
      </c>
      <c r="P475" s="170" t="s">
        <v>16</v>
      </c>
      <c r="Q475" s="170" t="s">
        <v>16</v>
      </c>
      <c r="R475" s="170" t="s">
        <v>16</v>
      </c>
      <c r="S475" s="170" t="s">
        <v>16</v>
      </c>
      <c r="T475" s="170" t="s">
        <v>16</v>
      </c>
      <c r="U475" s="170" t="s">
        <v>16</v>
      </c>
      <c r="V475" s="170" t="s">
        <v>16</v>
      </c>
      <c r="W475" s="170" t="s">
        <v>16</v>
      </c>
      <c r="X475" s="170" t="s">
        <v>16</v>
      </c>
      <c r="Y475" s="170" t="s">
        <v>16</v>
      </c>
      <c r="Z475" s="170" t="s">
        <v>16</v>
      </c>
      <c r="AA475" s="170" t="s">
        <v>16</v>
      </c>
      <c r="AB475" s="170" t="s">
        <v>16</v>
      </c>
      <c r="AC475" s="170" t="s">
        <v>16</v>
      </c>
      <c r="AD475" s="170" t="s">
        <v>16</v>
      </c>
      <c r="AE475" s="170" t="s">
        <v>16</v>
      </c>
      <c r="AF475" s="170" t="s">
        <v>16</v>
      </c>
      <c r="AG475" s="170" t="s">
        <v>16</v>
      </c>
      <c r="AH475" s="170" t="s">
        <v>16</v>
      </c>
      <c r="AI475" s="170" t="s">
        <v>16</v>
      </c>
      <c r="AJ475" s="170" t="s">
        <v>16</v>
      </c>
      <c r="AK475" s="170" t="s">
        <v>16</v>
      </c>
      <c r="AL475" s="170" t="s">
        <v>16</v>
      </c>
      <c r="AM475" s="170" t="s">
        <v>16</v>
      </c>
      <c r="AN475" s="170" t="s">
        <v>16</v>
      </c>
      <c r="AO475" s="170" t="s">
        <v>16</v>
      </c>
      <c r="AP475" s="170" t="s">
        <v>16</v>
      </c>
      <c r="AQ475" s="170" t="s">
        <v>16</v>
      </c>
      <c r="AR475" s="170" t="s">
        <v>16</v>
      </c>
      <c r="AS475" s="170" t="s">
        <v>16</v>
      </c>
      <c r="AT475" s="172" t="s">
        <v>16</v>
      </c>
      <c r="AU475" s="170" t="s">
        <v>16</v>
      </c>
      <c r="AV475" s="170" t="s">
        <v>16</v>
      </c>
      <c r="AW475" s="170" t="s">
        <v>16</v>
      </c>
      <c r="AX475" s="170" t="s">
        <v>16</v>
      </c>
      <c r="AY475" s="170" t="s">
        <v>16</v>
      </c>
      <c r="AZ475" s="171" t="s">
        <v>16</v>
      </c>
      <c r="BA475" s="171" t="s">
        <v>16</v>
      </c>
      <c r="BB475" s="170" t="s">
        <v>16</v>
      </c>
      <c r="BC475" s="172" t="s">
        <v>16</v>
      </c>
      <c r="BD475" s="172" t="s">
        <v>16</v>
      </c>
      <c r="BE475" s="171" t="s">
        <v>16</v>
      </c>
      <c r="BF475" s="170" t="s">
        <v>16</v>
      </c>
      <c r="BG475" s="170" t="s">
        <v>16</v>
      </c>
      <c r="BH475" s="170" t="s">
        <v>16</v>
      </c>
      <c r="BI475" s="170" t="s">
        <v>16</v>
      </c>
      <c r="BJ475" s="170"/>
      <c r="BK475" s="170"/>
    </row>
    <row r="476" spans="1:63" x14ac:dyDescent="0.25">
      <c r="A476" s="169">
        <v>303</v>
      </c>
      <c r="C476" s="174" t="s">
        <v>16</v>
      </c>
      <c r="D476" s="174" t="s">
        <v>16</v>
      </c>
      <c r="E476" s="173" t="s">
        <v>16</v>
      </c>
      <c r="F476" s="170" t="s">
        <v>16</v>
      </c>
      <c r="G476" s="170" t="s">
        <v>16</v>
      </c>
      <c r="H476" s="170" t="s">
        <v>16</v>
      </c>
      <c r="I476" s="170" t="s">
        <v>16</v>
      </c>
      <c r="J476" s="170" t="s">
        <v>16</v>
      </c>
      <c r="K476" s="170" t="s">
        <v>16</v>
      </c>
      <c r="L476" s="170" t="s">
        <v>16</v>
      </c>
      <c r="M476" s="170" t="s">
        <v>16</v>
      </c>
      <c r="N476" s="170" t="s">
        <v>16</v>
      </c>
      <c r="O476" s="170" t="s">
        <v>16</v>
      </c>
      <c r="P476" s="170" t="s">
        <v>16</v>
      </c>
      <c r="Q476" s="170" t="s">
        <v>16</v>
      </c>
      <c r="R476" s="170" t="s">
        <v>16</v>
      </c>
      <c r="S476" s="170" t="s">
        <v>16</v>
      </c>
      <c r="T476" s="170" t="s">
        <v>16</v>
      </c>
      <c r="U476" s="170" t="s">
        <v>16</v>
      </c>
      <c r="V476" s="170" t="s">
        <v>16</v>
      </c>
      <c r="W476" s="170" t="s">
        <v>16</v>
      </c>
      <c r="X476" s="170" t="s">
        <v>16</v>
      </c>
      <c r="Y476" s="170" t="s">
        <v>16</v>
      </c>
      <c r="Z476" s="170" t="s">
        <v>16</v>
      </c>
      <c r="AA476" s="170" t="s">
        <v>16</v>
      </c>
      <c r="AB476" s="170" t="s">
        <v>16</v>
      </c>
      <c r="AC476" s="170" t="s">
        <v>16</v>
      </c>
      <c r="AD476" s="170" t="s">
        <v>16</v>
      </c>
      <c r="AE476" s="170" t="s">
        <v>16</v>
      </c>
      <c r="AF476" s="170" t="s">
        <v>16</v>
      </c>
      <c r="AG476" s="170" t="s">
        <v>16</v>
      </c>
      <c r="AH476" s="170" t="s">
        <v>16</v>
      </c>
      <c r="AI476" s="170" t="s">
        <v>16</v>
      </c>
      <c r="AJ476" s="170" t="s">
        <v>16</v>
      </c>
      <c r="AK476" s="170" t="s">
        <v>16</v>
      </c>
      <c r="AL476" s="170" t="s">
        <v>16</v>
      </c>
      <c r="AM476" s="170" t="s">
        <v>16</v>
      </c>
      <c r="AN476" s="170" t="s">
        <v>16</v>
      </c>
      <c r="AO476" s="170" t="s">
        <v>16</v>
      </c>
      <c r="AP476" s="170" t="s">
        <v>16</v>
      </c>
      <c r="AQ476" s="170" t="s">
        <v>16</v>
      </c>
      <c r="AR476" s="170" t="s">
        <v>16</v>
      </c>
      <c r="AS476" s="170" t="s">
        <v>16</v>
      </c>
      <c r="AT476" s="172" t="s">
        <v>16</v>
      </c>
      <c r="AU476" s="170" t="s">
        <v>16</v>
      </c>
      <c r="AV476" s="170" t="s">
        <v>16</v>
      </c>
      <c r="AW476" s="170" t="s">
        <v>16</v>
      </c>
      <c r="AX476" s="170" t="s">
        <v>16</v>
      </c>
      <c r="AY476" s="170" t="s">
        <v>16</v>
      </c>
      <c r="AZ476" s="171" t="s">
        <v>16</v>
      </c>
      <c r="BA476" s="171" t="s">
        <v>16</v>
      </c>
      <c r="BB476" s="170" t="s">
        <v>16</v>
      </c>
      <c r="BC476" s="172" t="s">
        <v>16</v>
      </c>
      <c r="BD476" s="172" t="s">
        <v>16</v>
      </c>
      <c r="BE476" s="171" t="s">
        <v>16</v>
      </c>
      <c r="BF476" s="170" t="s">
        <v>16</v>
      </c>
      <c r="BG476" s="170" t="s">
        <v>16</v>
      </c>
      <c r="BH476" s="170" t="s">
        <v>16</v>
      </c>
      <c r="BI476" s="170" t="s">
        <v>16</v>
      </c>
      <c r="BJ476" s="170"/>
      <c r="BK476" s="170"/>
    </row>
    <row r="477" spans="1:63" x14ac:dyDescent="0.25">
      <c r="A477" s="169">
        <v>303</v>
      </c>
      <c r="C477" s="174" t="s">
        <v>16</v>
      </c>
      <c r="D477" s="174" t="s">
        <v>16</v>
      </c>
      <c r="E477" s="173" t="s">
        <v>16</v>
      </c>
      <c r="F477" s="170" t="s">
        <v>16</v>
      </c>
      <c r="G477" s="170" t="s">
        <v>16</v>
      </c>
      <c r="H477" s="170" t="s">
        <v>16</v>
      </c>
      <c r="I477" s="170" t="s">
        <v>16</v>
      </c>
      <c r="J477" s="170" t="s">
        <v>16</v>
      </c>
      <c r="K477" s="170" t="s">
        <v>16</v>
      </c>
      <c r="L477" s="170" t="s">
        <v>16</v>
      </c>
      <c r="M477" s="170" t="s">
        <v>16</v>
      </c>
      <c r="N477" s="170" t="s">
        <v>16</v>
      </c>
      <c r="O477" s="170" t="s">
        <v>16</v>
      </c>
      <c r="P477" s="170" t="s">
        <v>16</v>
      </c>
      <c r="Q477" s="170" t="s">
        <v>16</v>
      </c>
      <c r="R477" s="170" t="s">
        <v>16</v>
      </c>
      <c r="S477" s="170" t="s">
        <v>16</v>
      </c>
      <c r="T477" s="170" t="s">
        <v>16</v>
      </c>
      <c r="U477" s="170" t="s">
        <v>16</v>
      </c>
      <c r="V477" s="170" t="s">
        <v>16</v>
      </c>
      <c r="W477" s="170" t="s">
        <v>16</v>
      </c>
      <c r="X477" s="170" t="s">
        <v>16</v>
      </c>
      <c r="Y477" s="170" t="s">
        <v>16</v>
      </c>
      <c r="Z477" s="170" t="s">
        <v>16</v>
      </c>
      <c r="AA477" s="170" t="s">
        <v>16</v>
      </c>
      <c r="AB477" s="170" t="s">
        <v>16</v>
      </c>
      <c r="AC477" s="170" t="s">
        <v>16</v>
      </c>
      <c r="AD477" s="170" t="s">
        <v>16</v>
      </c>
      <c r="AE477" s="170" t="s">
        <v>16</v>
      </c>
      <c r="AF477" s="170" t="s">
        <v>16</v>
      </c>
      <c r="AG477" s="170" t="s">
        <v>16</v>
      </c>
      <c r="AH477" s="170" t="s">
        <v>16</v>
      </c>
      <c r="AI477" s="170" t="s">
        <v>16</v>
      </c>
      <c r="AJ477" s="170" t="s">
        <v>16</v>
      </c>
      <c r="AK477" s="170" t="s">
        <v>16</v>
      </c>
      <c r="AL477" s="170" t="s">
        <v>16</v>
      </c>
      <c r="AM477" s="170" t="s">
        <v>16</v>
      </c>
      <c r="AN477" s="170" t="s">
        <v>16</v>
      </c>
      <c r="AO477" s="170" t="s">
        <v>16</v>
      </c>
      <c r="AP477" s="170" t="s">
        <v>16</v>
      </c>
      <c r="AQ477" s="170" t="s">
        <v>16</v>
      </c>
      <c r="AR477" s="170" t="s">
        <v>16</v>
      </c>
      <c r="AS477" s="170" t="s">
        <v>16</v>
      </c>
      <c r="AT477" s="172" t="s">
        <v>16</v>
      </c>
      <c r="AU477" s="170" t="s">
        <v>16</v>
      </c>
      <c r="AV477" s="170" t="s">
        <v>16</v>
      </c>
      <c r="AW477" s="170" t="s">
        <v>16</v>
      </c>
      <c r="AX477" s="170" t="s">
        <v>16</v>
      </c>
      <c r="AY477" s="170" t="s">
        <v>16</v>
      </c>
      <c r="AZ477" s="171" t="s">
        <v>16</v>
      </c>
      <c r="BA477" s="171" t="s">
        <v>16</v>
      </c>
      <c r="BB477" s="170" t="s">
        <v>16</v>
      </c>
      <c r="BC477" s="172" t="s">
        <v>16</v>
      </c>
      <c r="BD477" s="172" t="s">
        <v>16</v>
      </c>
      <c r="BE477" s="171" t="s">
        <v>16</v>
      </c>
      <c r="BF477" s="170" t="s">
        <v>16</v>
      </c>
      <c r="BG477" s="170" t="s">
        <v>16</v>
      </c>
      <c r="BH477" s="170" t="s">
        <v>16</v>
      </c>
      <c r="BI477" s="170" t="s">
        <v>16</v>
      </c>
      <c r="BJ477" s="170"/>
      <c r="BK477" s="170"/>
    </row>
    <row r="478" spans="1:63" x14ac:dyDescent="0.25">
      <c r="A478" s="169">
        <v>303</v>
      </c>
      <c r="C478" s="174" t="s">
        <v>16</v>
      </c>
      <c r="D478" s="174" t="s">
        <v>16</v>
      </c>
      <c r="E478" s="173" t="s">
        <v>16</v>
      </c>
      <c r="F478" s="170" t="s">
        <v>16</v>
      </c>
      <c r="G478" s="170" t="s">
        <v>16</v>
      </c>
      <c r="H478" s="170" t="s">
        <v>16</v>
      </c>
      <c r="I478" s="170" t="s">
        <v>16</v>
      </c>
      <c r="J478" s="170" t="s">
        <v>16</v>
      </c>
      <c r="K478" s="170" t="s">
        <v>16</v>
      </c>
      <c r="L478" s="170" t="s">
        <v>16</v>
      </c>
      <c r="M478" s="170" t="s">
        <v>16</v>
      </c>
      <c r="N478" s="170" t="s">
        <v>16</v>
      </c>
      <c r="O478" s="170" t="s">
        <v>16</v>
      </c>
      <c r="P478" s="170" t="s">
        <v>16</v>
      </c>
      <c r="Q478" s="170" t="s">
        <v>16</v>
      </c>
      <c r="R478" s="170" t="s">
        <v>16</v>
      </c>
      <c r="S478" s="170" t="s">
        <v>16</v>
      </c>
      <c r="T478" s="170" t="s">
        <v>16</v>
      </c>
      <c r="U478" s="170" t="s">
        <v>16</v>
      </c>
      <c r="V478" s="170" t="s">
        <v>16</v>
      </c>
      <c r="W478" s="170" t="s">
        <v>16</v>
      </c>
      <c r="X478" s="170" t="s">
        <v>16</v>
      </c>
      <c r="Y478" s="170" t="s">
        <v>16</v>
      </c>
      <c r="Z478" s="170" t="s">
        <v>16</v>
      </c>
      <c r="AA478" s="170" t="s">
        <v>16</v>
      </c>
      <c r="AB478" s="170" t="s">
        <v>16</v>
      </c>
      <c r="AC478" s="170" t="s">
        <v>16</v>
      </c>
      <c r="AD478" s="170" t="s">
        <v>16</v>
      </c>
      <c r="AE478" s="170" t="s">
        <v>16</v>
      </c>
      <c r="AF478" s="170" t="s">
        <v>16</v>
      </c>
      <c r="AG478" s="170" t="s">
        <v>16</v>
      </c>
      <c r="AH478" s="170" t="s">
        <v>16</v>
      </c>
      <c r="AI478" s="170" t="s">
        <v>16</v>
      </c>
      <c r="AJ478" s="170" t="s">
        <v>16</v>
      </c>
      <c r="AK478" s="170" t="s">
        <v>16</v>
      </c>
      <c r="AL478" s="170" t="s">
        <v>16</v>
      </c>
      <c r="AM478" s="170" t="s">
        <v>16</v>
      </c>
      <c r="AN478" s="170" t="s">
        <v>16</v>
      </c>
      <c r="AO478" s="170" t="s">
        <v>16</v>
      </c>
      <c r="AP478" s="170" t="s">
        <v>16</v>
      </c>
      <c r="AQ478" s="170" t="s">
        <v>16</v>
      </c>
      <c r="AR478" s="170" t="s">
        <v>16</v>
      </c>
      <c r="AS478" s="170" t="s">
        <v>16</v>
      </c>
      <c r="AT478" s="172" t="s">
        <v>16</v>
      </c>
      <c r="AU478" s="170" t="s">
        <v>16</v>
      </c>
      <c r="AV478" s="170" t="s">
        <v>16</v>
      </c>
      <c r="AW478" s="170" t="s">
        <v>16</v>
      </c>
      <c r="AX478" s="170" t="s">
        <v>16</v>
      </c>
      <c r="AY478" s="170" t="s">
        <v>16</v>
      </c>
      <c r="AZ478" s="171" t="s">
        <v>16</v>
      </c>
      <c r="BA478" s="171" t="s">
        <v>16</v>
      </c>
      <c r="BB478" s="170" t="s">
        <v>16</v>
      </c>
      <c r="BC478" s="172" t="s">
        <v>16</v>
      </c>
      <c r="BD478" s="172" t="s">
        <v>16</v>
      </c>
      <c r="BE478" s="171" t="s">
        <v>16</v>
      </c>
      <c r="BF478" s="170" t="s">
        <v>16</v>
      </c>
      <c r="BG478" s="170" t="s">
        <v>16</v>
      </c>
      <c r="BH478" s="170" t="s">
        <v>16</v>
      </c>
      <c r="BI478" s="170" t="s">
        <v>16</v>
      </c>
      <c r="BJ478" s="170"/>
      <c r="BK478" s="170"/>
    </row>
    <row r="479" spans="1:63" x14ac:dyDescent="0.25">
      <c r="A479" s="169">
        <v>303</v>
      </c>
      <c r="C479" s="174" t="s">
        <v>16</v>
      </c>
      <c r="D479" s="174" t="s">
        <v>16</v>
      </c>
      <c r="E479" s="173" t="s">
        <v>16</v>
      </c>
      <c r="F479" s="170" t="s">
        <v>16</v>
      </c>
      <c r="G479" s="170" t="s">
        <v>16</v>
      </c>
      <c r="H479" s="170" t="s">
        <v>16</v>
      </c>
      <c r="I479" s="170" t="s">
        <v>16</v>
      </c>
      <c r="J479" s="170" t="s">
        <v>16</v>
      </c>
      <c r="K479" s="170" t="s">
        <v>16</v>
      </c>
      <c r="L479" s="170" t="s">
        <v>16</v>
      </c>
      <c r="M479" s="170" t="s">
        <v>16</v>
      </c>
      <c r="N479" s="170" t="s">
        <v>16</v>
      </c>
      <c r="O479" s="170" t="s">
        <v>16</v>
      </c>
      <c r="P479" s="170" t="s">
        <v>16</v>
      </c>
      <c r="Q479" s="170" t="s">
        <v>16</v>
      </c>
      <c r="R479" s="170" t="s">
        <v>16</v>
      </c>
      <c r="S479" s="170" t="s">
        <v>16</v>
      </c>
      <c r="T479" s="170" t="s">
        <v>16</v>
      </c>
      <c r="U479" s="170" t="s">
        <v>16</v>
      </c>
      <c r="V479" s="170" t="s">
        <v>16</v>
      </c>
      <c r="W479" s="170" t="s">
        <v>16</v>
      </c>
      <c r="X479" s="170" t="s">
        <v>16</v>
      </c>
      <c r="Y479" s="170" t="s">
        <v>16</v>
      </c>
      <c r="Z479" s="170" t="s">
        <v>16</v>
      </c>
      <c r="AA479" s="170" t="s">
        <v>16</v>
      </c>
      <c r="AB479" s="170" t="s">
        <v>16</v>
      </c>
      <c r="AC479" s="170" t="s">
        <v>16</v>
      </c>
      <c r="AD479" s="170" t="s">
        <v>16</v>
      </c>
      <c r="AE479" s="170" t="s">
        <v>16</v>
      </c>
      <c r="AF479" s="170" t="s">
        <v>16</v>
      </c>
      <c r="AG479" s="170" t="s">
        <v>16</v>
      </c>
      <c r="AH479" s="170" t="s">
        <v>16</v>
      </c>
      <c r="AI479" s="170" t="s">
        <v>16</v>
      </c>
      <c r="AJ479" s="170" t="s">
        <v>16</v>
      </c>
      <c r="AK479" s="170" t="s">
        <v>16</v>
      </c>
      <c r="AL479" s="170" t="s">
        <v>16</v>
      </c>
      <c r="AM479" s="170" t="s">
        <v>16</v>
      </c>
      <c r="AN479" s="170" t="s">
        <v>16</v>
      </c>
      <c r="AO479" s="170" t="s">
        <v>16</v>
      </c>
      <c r="AP479" s="170" t="s">
        <v>16</v>
      </c>
      <c r="AQ479" s="170" t="s">
        <v>16</v>
      </c>
      <c r="AR479" s="170" t="s">
        <v>16</v>
      </c>
      <c r="AS479" s="170" t="s">
        <v>16</v>
      </c>
      <c r="AT479" s="172" t="s">
        <v>16</v>
      </c>
      <c r="AU479" s="170" t="s">
        <v>16</v>
      </c>
      <c r="AV479" s="170" t="s">
        <v>16</v>
      </c>
      <c r="AW479" s="170" t="s">
        <v>16</v>
      </c>
      <c r="AX479" s="170" t="s">
        <v>16</v>
      </c>
      <c r="AY479" s="170" t="s">
        <v>16</v>
      </c>
      <c r="AZ479" s="171" t="s">
        <v>16</v>
      </c>
      <c r="BA479" s="171" t="s">
        <v>16</v>
      </c>
      <c r="BB479" s="170" t="s">
        <v>16</v>
      </c>
      <c r="BC479" s="172" t="s">
        <v>16</v>
      </c>
      <c r="BD479" s="172" t="s">
        <v>16</v>
      </c>
      <c r="BE479" s="171" t="s">
        <v>16</v>
      </c>
      <c r="BF479" s="170" t="s">
        <v>16</v>
      </c>
      <c r="BG479" s="170" t="s">
        <v>16</v>
      </c>
      <c r="BH479" s="170" t="s">
        <v>16</v>
      </c>
      <c r="BI479" s="170" t="s">
        <v>16</v>
      </c>
      <c r="BJ479" s="170"/>
      <c r="BK479" s="170"/>
    </row>
    <row r="480" spans="1:63" x14ac:dyDescent="0.25">
      <c r="A480" s="169">
        <v>303</v>
      </c>
      <c r="C480" s="174" t="s">
        <v>16</v>
      </c>
      <c r="D480" s="174" t="s">
        <v>16</v>
      </c>
      <c r="E480" s="173" t="s">
        <v>16</v>
      </c>
      <c r="F480" s="170" t="s">
        <v>16</v>
      </c>
      <c r="G480" s="170" t="s">
        <v>16</v>
      </c>
      <c r="H480" s="170" t="s">
        <v>16</v>
      </c>
      <c r="I480" s="170" t="s">
        <v>16</v>
      </c>
      <c r="J480" s="170" t="s">
        <v>16</v>
      </c>
      <c r="K480" s="170" t="s">
        <v>16</v>
      </c>
      <c r="L480" s="170" t="s">
        <v>16</v>
      </c>
      <c r="M480" s="170" t="s">
        <v>16</v>
      </c>
      <c r="N480" s="170" t="s">
        <v>16</v>
      </c>
      <c r="O480" s="170" t="s">
        <v>16</v>
      </c>
      <c r="P480" s="170" t="s">
        <v>16</v>
      </c>
      <c r="Q480" s="170" t="s">
        <v>16</v>
      </c>
      <c r="R480" s="170" t="s">
        <v>16</v>
      </c>
      <c r="S480" s="170" t="s">
        <v>16</v>
      </c>
      <c r="T480" s="170" t="s">
        <v>16</v>
      </c>
      <c r="U480" s="170" t="s">
        <v>16</v>
      </c>
      <c r="V480" s="170" t="s">
        <v>16</v>
      </c>
      <c r="W480" s="170" t="s">
        <v>16</v>
      </c>
      <c r="X480" s="170" t="s">
        <v>16</v>
      </c>
      <c r="Y480" s="170" t="s">
        <v>16</v>
      </c>
      <c r="Z480" s="170" t="s">
        <v>16</v>
      </c>
      <c r="AA480" s="170" t="s">
        <v>16</v>
      </c>
      <c r="AB480" s="170" t="s">
        <v>16</v>
      </c>
      <c r="AC480" s="170" t="s">
        <v>16</v>
      </c>
      <c r="AD480" s="170" t="s">
        <v>16</v>
      </c>
      <c r="AE480" s="170" t="s">
        <v>16</v>
      </c>
      <c r="AF480" s="170" t="s">
        <v>16</v>
      </c>
      <c r="AG480" s="170" t="s">
        <v>16</v>
      </c>
      <c r="AH480" s="170" t="s">
        <v>16</v>
      </c>
      <c r="AI480" s="170" t="s">
        <v>16</v>
      </c>
      <c r="AJ480" s="170" t="s">
        <v>16</v>
      </c>
      <c r="AK480" s="170" t="s">
        <v>16</v>
      </c>
      <c r="AL480" s="170" t="s">
        <v>16</v>
      </c>
      <c r="AM480" s="170" t="s">
        <v>16</v>
      </c>
      <c r="AN480" s="170" t="s">
        <v>16</v>
      </c>
      <c r="AO480" s="170" t="s">
        <v>16</v>
      </c>
      <c r="AP480" s="170" t="s">
        <v>16</v>
      </c>
      <c r="AQ480" s="170" t="s">
        <v>16</v>
      </c>
      <c r="AR480" s="170" t="s">
        <v>16</v>
      </c>
      <c r="AS480" s="170" t="s">
        <v>16</v>
      </c>
      <c r="AT480" s="172" t="s">
        <v>16</v>
      </c>
      <c r="AU480" s="170" t="s">
        <v>16</v>
      </c>
      <c r="AV480" s="170" t="s">
        <v>16</v>
      </c>
      <c r="AW480" s="170" t="s">
        <v>16</v>
      </c>
      <c r="AX480" s="170" t="s">
        <v>16</v>
      </c>
      <c r="AY480" s="170" t="s">
        <v>16</v>
      </c>
      <c r="AZ480" s="171" t="s">
        <v>16</v>
      </c>
      <c r="BA480" s="171" t="s">
        <v>16</v>
      </c>
      <c r="BB480" s="170" t="s">
        <v>16</v>
      </c>
      <c r="BC480" s="172" t="s">
        <v>16</v>
      </c>
      <c r="BD480" s="172" t="s">
        <v>16</v>
      </c>
      <c r="BE480" s="171" t="s">
        <v>16</v>
      </c>
      <c r="BF480" s="170" t="s">
        <v>16</v>
      </c>
      <c r="BG480" s="170" t="s">
        <v>16</v>
      </c>
      <c r="BH480" s="170" t="s">
        <v>16</v>
      </c>
      <c r="BI480" s="170" t="s">
        <v>16</v>
      </c>
      <c r="BJ480" s="170"/>
      <c r="BK480" s="170"/>
    </row>
    <row r="481" spans="1:63" x14ac:dyDescent="0.25">
      <c r="A481" s="169">
        <v>303</v>
      </c>
      <c r="C481" s="174" t="s">
        <v>16</v>
      </c>
      <c r="D481" s="174" t="s">
        <v>16</v>
      </c>
      <c r="E481" s="173" t="s">
        <v>16</v>
      </c>
      <c r="F481" s="170" t="s">
        <v>16</v>
      </c>
      <c r="G481" s="170" t="s">
        <v>16</v>
      </c>
      <c r="H481" s="170" t="s">
        <v>16</v>
      </c>
      <c r="I481" s="170" t="s">
        <v>16</v>
      </c>
      <c r="J481" s="170" t="s">
        <v>16</v>
      </c>
      <c r="K481" s="170" t="s">
        <v>16</v>
      </c>
      <c r="L481" s="170" t="s">
        <v>16</v>
      </c>
      <c r="M481" s="170" t="s">
        <v>16</v>
      </c>
      <c r="N481" s="170" t="s">
        <v>16</v>
      </c>
      <c r="O481" s="170" t="s">
        <v>16</v>
      </c>
      <c r="P481" s="170" t="s">
        <v>16</v>
      </c>
      <c r="Q481" s="170" t="s">
        <v>16</v>
      </c>
      <c r="R481" s="170" t="s">
        <v>16</v>
      </c>
      <c r="S481" s="170" t="s">
        <v>16</v>
      </c>
      <c r="T481" s="170" t="s">
        <v>16</v>
      </c>
      <c r="U481" s="170" t="s">
        <v>16</v>
      </c>
      <c r="V481" s="170" t="s">
        <v>16</v>
      </c>
      <c r="W481" s="170" t="s">
        <v>16</v>
      </c>
      <c r="X481" s="170" t="s">
        <v>16</v>
      </c>
      <c r="Y481" s="170" t="s">
        <v>16</v>
      </c>
      <c r="Z481" s="170" t="s">
        <v>16</v>
      </c>
      <c r="AA481" s="170" t="s">
        <v>16</v>
      </c>
      <c r="AB481" s="170" t="s">
        <v>16</v>
      </c>
      <c r="AC481" s="170" t="s">
        <v>16</v>
      </c>
      <c r="AD481" s="170" t="s">
        <v>16</v>
      </c>
      <c r="AE481" s="170" t="s">
        <v>16</v>
      </c>
      <c r="AF481" s="170" t="s">
        <v>16</v>
      </c>
      <c r="AG481" s="170" t="s">
        <v>16</v>
      </c>
      <c r="AH481" s="170" t="s">
        <v>16</v>
      </c>
      <c r="AI481" s="170" t="s">
        <v>16</v>
      </c>
      <c r="AJ481" s="170" t="s">
        <v>16</v>
      </c>
      <c r="AK481" s="170" t="s">
        <v>16</v>
      </c>
      <c r="AL481" s="170" t="s">
        <v>16</v>
      </c>
      <c r="AM481" s="170" t="s">
        <v>16</v>
      </c>
      <c r="AN481" s="170" t="s">
        <v>16</v>
      </c>
      <c r="AO481" s="170" t="s">
        <v>16</v>
      </c>
      <c r="AP481" s="170" t="s">
        <v>16</v>
      </c>
      <c r="AQ481" s="170" t="s">
        <v>16</v>
      </c>
      <c r="AR481" s="170" t="s">
        <v>16</v>
      </c>
      <c r="AS481" s="170" t="s">
        <v>16</v>
      </c>
      <c r="AT481" s="172" t="s">
        <v>16</v>
      </c>
      <c r="AU481" s="170" t="s">
        <v>16</v>
      </c>
      <c r="AV481" s="170" t="s">
        <v>16</v>
      </c>
      <c r="AW481" s="170" t="s">
        <v>16</v>
      </c>
      <c r="AX481" s="170" t="s">
        <v>16</v>
      </c>
      <c r="AY481" s="170" t="s">
        <v>16</v>
      </c>
      <c r="AZ481" s="171" t="s">
        <v>16</v>
      </c>
      <c r="BA481" s="171" t="s">
        <v>16</v>
      </c>
      <c r="BB481" s="170" t="s">
        <v>16</v>
      </c>
      <c r="BC481" s="172" t="s">
        <v>16</v>
      </c>
      <c r="BD481" s="172" t="s">
        <v>16</v>
      </c>
      <c r="BE481" s="171" t="s">
        <v>16</v>
      </c>
      <c r="BF481" s="170" t="s">
        <v>16</v>
      </c>
      <c r="BG481" s="170" t="s">
        <v>16</v>
      </c>
      <c r="BH481" s="170" t="s">
        <v>16</v>
      </c>
      <c r="BI481" s="170" t="s">
        <v>16</v>
      </c>
      <c r="BJ481" s="170"/>
      <c r="BK481" s="170"/>
    </row>
    <row r="482" spans="1:63" x14ac:dyDescent="0.25">
      <c r="A482" s="169">
        <v>303</v>
      </c>
      <c r="C482" s="174" t="s">
        <v>16</v>
      </c>
      <c r="D482" s="174" t="s">
        <v>16</v>
      </c>
      <c r="E482" s="173" t="s">
        <v>16</v>
      </c>
      <c r="F482" s="170" t="s">
        <v>16</v>
      </c>
      <c r="G482" s="170" t="s">
        <v>16</v>
      </c>
      <c r="H482" s="170" t="s">
        <v>16</v>
      </c>
      <c r="I482" s="170" t="s">
        <v>16</v>
      </c>
      <c r="J482" s="170" t="s">
        <v>16</v>
      </c>
      <c r="K482" s="170" t="s">
        <v>16</v>
      </c>
      <c r="L482" s="170" t="s">
        <v>16</v>
      </c>
      <c r="M482" s="170" t="s">
        <v>16</v>
      </c>
      <c r="N482" s="170" t="s">
        <v>16</v>
      </c>
      <c r="O482" s="170" t="s">
        <v>16</v>
      </c>
      <c r="P482" s="170" t="s">
        <v>16</v>
      </c>
      <c r="Q482" s="170" t="s">
        <v>16</v>
      </c>
      <c r="R482" s="170" t="s">
        <v>16</v>
      </c>
      <c r="S482" s="170" t="s">
        <v>16</v>
      </c>
      <c r="T482" s="170" t="s">
        <v>16</v>
      </c>
      <c r="U482" s="170" t="s">
        <v>16</v>
      </c>
      <c r="V482" s="170" t="s">
        <v>16</v>
      </c>
      <c r="W482" s="170" t="s">
        <v>16</v>
      </c>
      <c r="X482" s="170" t="s">
        <v>16</v>
      </c>
      <c r="Y482" s="170" t="s">
        <v>16</v>
      </c>
      <c r="Z482" s="170" t="s">
        <v>16</v>
      </c>
      <c r="AA482" s="170" t="s">
        <v>16</v>
      </c>
      <c r="AB482" s="170" t="s">
        <v>16</v>
      </c>
      <c r="AC482" s="170" t="s">
        <v>16</v>
      </c>
      <c r="AD482" s="170" t="s">
        <v>16</v>
      </c>
      <c r="AE482" s="170" t="s">
        <v>16</v>
      </c>
      <c r="AF482" s="170" t="s">
        <v>16</v>
      </c>
      <c r="AG482" s="170" t="s">
        <v>16</v>
      </c>
      <c r="AH482" s="170" t="s">
        <v>16</v>
      </c>
      <c r="AI482" s="170" t="s">
        <v>16</v>
      </c>
      <c r="AJ482" s="170" t="s">
        <v>16</v>
      </c>
      <c r="AK482" s="170" t="s">
        <v>16</v>
      </c>
      <c r="AL482" s="170" t="s">
        <v>16</v>
      </c>
      <c r="AM482" s="170" t="s">
        <v>16</v>
      </c>
      <c r="AN482" s="170" t="s">
        <v>16</v>
      </c>
      <c r="AO482" s="170" t="s">
        <v>16</v>
      </c>
      <c r="AP482" s="170" t="s">
        <v>16</v>
      </c>
      <c r="AQ482" s="170" t="s">
        <v>16</v>
      </c>
      <c r="AR482" s="170" t="s">
        <v>16</v>
      </c>
      <c r="AS482" s="170" t="s">
        <v>16</v>
      </c>
      <c r="AT482" s="172" t="s">
        <v>16</v>
      </c>
      <c r="AU482" s="170" t="s">
        <v>16</v>
      </c>
      <c r="AV482" s="170" t="s">
        <v>16</v>
      </c>
      <c r="AW482" s="170" t="s">
        <v>16</v>
      </c>
      <c r="AX482" s="170" t="s">
        <v>16</v>
      </c>
      <c r="AY482" s="170" t="s">
        <v>16</v>
      </c>
      <c r="AZ482" s="171" t="s">
        <v>16</v>
      </c>
      <c r="BA482" s="171" t="s">
        <v>16</v>
      </c>
      <c r="BB482" s="170" t="s">
        <v>16</v>
      </c>
      <c r="BC482" s="172" t="s">
        <v>16</v>
      </c>
      <c r="BD482" s="172" t="s">
        <v>16</v>
      </c>
      <c r="BE482" s="171" t="s">
        <v>16</v>
      </c>
      <c r="BF482" s="170" t="s">
        <v>16</v>
      </c>
      <c r="BG482" s="170" t="s">
        <v>16</v>
      </c>
      <c r="BH482" s="170" t="s">
        <v>16</v>
      </c>
      <c r="BI482" s="170" t="s">
        <v>16</v>
      </c>
      <c r="BJ482" s="170"/>
      <c r="BK482" s="170"/>
    </row>
    <row r="483" spans="1:63" x14ac:dyDescent="0.25">
      <c r="A483" s="169">
        <v>303</v>
      </c>
      <c r="C483" s="174" t="s">
        <v>16</v>
      </c>
      <c r="D483" s="174" t="s">
        <v>16</v>
      </c>
      <c r="E483" s="173" t="s">
        <v>16</v>
      </c>
      <c r="F483" s="170" t="s">
        <v>16</v>
      </c>
      <c r="G483" s="170" t="s">
        <v>16</v>
      </c>
      <c r="H483" s="170" t="s">
        <v>16</v>
      </c>
      <c r="I483" s="170" t="s">
        <v>16</v>
      </c>
      <c r="J483" s="170" t="s">
        <v>16</v>
      </c>
      <c r="K483" s="170" t="s">
        <v>16</v>
      </c>
      <c r="L483" s="170" t="s">
        <v>16</v>
      </c>
      <c r="M483" s="170" t="s">
        <v>16</v>
      </c>
      <c r="N483" s="170" t="s">
        <v>16</v>
      </c>
      <c r="O483" s="170" t="s">
        <v>16</v>
      </c>
      <c r="P483" s="170" t="s">
        <v>16</v>
      </c>
      <c r="Q483" s="170" t="s">
        <v>16</v>
      </c>
      <c r="R483" s="170" t="s">
        <v>16</v>
      </c>
      <c r="S483" s="170" t="s">
        <v>16</v>
      </c>
      <c r="T483" s="170" t="s">
        <v>16</v>
      </c>
      <c r="U483" s="170" t="s">
        <v>16</v>
      </c>
      <c r="V483" s="170" t="s">
        <v>16</v>
      </c>
      <c r="W483" s="170" t="s">
        <v>16</v>
      </c>
      <c r="X483" s="170" t="s">
        <v>16</v>
      </c>
      <c r="Y483" s="170" t="s">
        <v>16</v>
      </c>
      <c r="Z483" s="170" t="s">
        <v>16</v>
      </c>
      <c r="AA483" s="170" t="s">
        <v>16</v>
      </c>
      <c r="AB483" s="170" t="s">
        <v>16</v>
      </c>
      <c r="AC483" s="170" t="s">
        <v>16</v>
      </c>
      <c r="AD483" s="170" t="s">
        <v>16</v>
      </c>
      <c r="AE483" s="170" t="s">
        <v>16</v>
      </c>
      <c r="AF483" s="170" t="s">
        <v>16</v>
      </c>
      <c r="AG483" s="170" t="s">
        <v>16</v>
      </c>
      <c r="AH483" s="170" t="s">
        <v>16</v>
      </c>
      <c r="AI483" s="170" t="s">
        <v>16</v>
      </c>
      <c r="AJ483" s="170" t="s">
        <v>16</v>
      </c>
      <c r="AK483" s="170" t="s">
        <v>16</v>
      </c>
      <c r="AL483" s="170" t="s">
        <v>16</v>
      </c>
      <c r="AM483" s="170" t="s">
        <v>16</v>
      </c>
      <c r="AN483" s="170" t="s">
        <v>16</v>
      </c>
      <c r="AO483" s="170" t="s">
        <v>16</v>
      </c>
      <c r="AP483" s="170" t="s">
        <v>16</v>
      </c>
      <c r="AQ483" s="170" t="s">
        <v>16</v>
      </c>
      <c r="AR483" s="170" t="s">
        <v>16</v>
      </c>
      <c r="AS483" s="170" t="s">
        <v>16</v>
      </c>
      <c r="AT483" s="172" t="s">
        <v>16</v>
      </c>
      <c r="AU483" s="170" t="s">
        <v>16</v>
      </c>
      <c r="AV483" s="170" t="s">
        <v>16</v>
      </c>
      <c r="AW483" s="170" t="s">
        <v>16</v>
      </c>
      <c r="AX483" s="170" t="s">
        <v>16</v>
      </c>
      <c r="AY483" s="170" t="s">
        <v>16</v>
      </c>
      <c r="AZ483" s="171" t="s">
        <v>16</v>
      </c>
      <c r="BA483" s="171" t="s">
        <v>16</v>
      </c>
      <c r="BB483" s="170" t="s">
        <v>16</v>
      </c>
      <c r="BC483" s="172" t="s">
        <v>16</v>
      </c>
      <c r="BD483" s="172" t="s">
        <v>16</v>
      </c>
      <c r="BE483" s="171" t="s">
        <v>16</v>
      </c>
      <c r="BF483" s="170" t="s">
        <v>16</v>
      </c>
      <c r="BG483" s="170" t="s">
        <v>16</v>
      </c>
      <c r="BH483" s="170" t="s">
        <v>16</v>
      </c>
      <c r="BI483" s="170" t="s">
        <v>16</v>
      </c>
      <c r="BJ483" s="170"/>
      <c r="BK483" s="170"/>
    </row>
    <row r="484" spans="1:63" x14ac:dyDescent="0.25">
      <c r="A484" s="169">
        <v>303</v>
      </c>
      <c r="C484" s="174" t="s">
        <v>16</v>
      </c>
      <c r="D484" s="174" t="s">
        <v>16</v>
      </c>
      <c r="E484" s="173" t="s">
        <v>16</v>
      </c>
      <c r="F484" s="170" t="s">
        <v>16</v>
      </c>
      <c r="G484" s="170" t="s">
        <v>16</v>
      </c>
      <c r="H484" s="170" t="s">
        <v>16</v>
      </c>
      <c r="I484" s="170" t="s">
        <v>16</v>
      </c>
      <c r="J484" s="170" t="s">
        <v>16</v>
      </c>
      <c r="K484" s="170" t="s">
        <v>16</v>
      </c>
      <c r="L484" s="170" t="s">
        <v>16</v>
      </c>
      <c r="M484" s="170" t="s">
        <v>16</v>
      </c>
      <c r="N484" s="170" t="s">
        <v>16</v>
      </c>
      <c r="O484" s="170" t="s">
        <v>16</v>
      </c>
      <c r="P484" s="170" t="s">
        <v>16</v>
      </c>
      <c r="Q484" s="170" t="s">
        <v>16</v>
      </c>
      <c r="R484" s="170" t="s">
        <v>16</v>
      </c>
      <c r="S484" s="170" t="s">
        <v>16</v>
      </c>
      <c r="T484" s="170" t="s">
        <v>16</v>
      </c>
      <c r="U484" s="170" t="s">
        <v>16</v>
      </c>
      <c r="V484" s="170" t="s">
        <v>16</v>
      </c>
      <c r="W484" s="170" t="s">
        <v>16</v>
      </c>
      <c r="X484" s="170" t="s">
        <v>16</v>
      </c>
      <c r="Y484" s="170" t="s">
        <v>16</v>
      </c>
      <c r="Z484" s="170" t="s">
        <v>16</v>
      </c>
      <c r="AA484" s="170" t="s">
        <v>16</v>
      </c>
      <c r="AB484" s="170" t="s">
        <v>16</v>
      </c>
      <c r="AC484" s="170" t="s">
        <v>16</v>
      </c>
      <c r="AD484" s="170" t="s">
        <v>16</v>
      </c>
      <c r="AE484" s="170" t="s">
        <v>16</v>
      </c>
      <c r="AF484" s="170" t="s">
        <v>16</v>
      </c>
      <c r="AG484" s="170" t="s">
        <v>16</v>
      </c>
      <c r="AH484" s="170" t="s">
        <v>16</v>
      </c>
      <c r="AI484" s="170" t="s">
        <v>16</v>
      </c>
      <c r="AJ484" s="170" t="s">
        <v>16</v>
      </c>
      <c r="AK484" s="170" t="s">
        <v>16</v>
      </c>
      <c r="AL484" s="170" t="s">
        <v>16</v>
      </c>
      <c r="AM484" s="170" t="s">
        <v>16</v>
      </c>
      <c r="AN484" s="170" t="s">
        <v>16</v>
      </c>
      <c r="AO484" s="170" t="s">
        <v>16</v>
      </c>
      <c r="AP484" s="170" t="s">
        <v>16</v>
      </c>
      <c r="AQ484" s="170" t="s">
        <v>16</v>
      </c>
      <c r="AR484" s="170" t="s">
        <v>16</v>
      </c>
      <c r="AS484" s="170" t="s">
        <v>16</v>
      </c>
      <c r="AT484" s="172" t="s">
        <v>16</v>
      </c>
      <c r="AU484" s="170" t="s">
        <v>16</v>
      </c>
      <c r="AV484" s="170" t="s">
        <v>16</v>
      </c>
      <c r="AW484" s="170" t="s">
        <v>16</v>
      </c>
      <c r="AX484" s="170" t="s">
        <v>16</v>
      </c>
      <c r="AY484" s="170" t="s">
        <v>16</v>
      </c>
      <c r="AZ484" s="171" t="s">
        <v>16</v>
      </c>
      <c r="BA484" s="171" t="s">
        <v>16</v>
      </c>
      <c r="BB484" s="170" t="s">
        <v>16</v>
      </c>
      <c r="BC484" s="172" t="s">
        <v>16</v>
      </c>
      <c r="BD484" s="172" t="s">
        <v>16</v>
      </c>
      <c r="BE484" s="171" t="s">
        <v>16</v>
      </c>
      <c r="BF484" s="170" t="s">
        <v>16</v>
      </c>
      <c r="BG484" s="170" t="s">
        <v>16</v>
      </c>
      <c r="BH484" s="170" t="s">
        <v>16</v>
      </c>
      <c r="BI484" s="170" t="s">
        <v>16</v>
      </c>
      <c r="BJ484" s="170"/>
      <c r="BK484" s="170"/>
    </row>
    <row r="485" spans="1:63" x14ac:dyDescent="0.25">
      <c r="A485" s="169">
        <v>303</v>
      </c>
      <c r="C485" s="174" t="s">
        <v>16</v>
      </c>
      <c r="D485" s="174" t="s">
        <v>16</v>
      </c>
      <c r="E485" s="173" t="s">
        <v>16</v>
      </c>
      <c r="F485" s="170" t="s">
        <v>16</v>
      </c>
      <c r="G485" s="170" t="s">
        <v>16</v>
      </c>
      <c r="H485" s="170" t="s">
        <v>16</v>
      </c>
      <c r="I485" s="170" t="s">
        <v>16</v>
      </c>
      <c r="J485" s="170" t="s">
        <v>16</v>
      </c>
      <c r="K485" s="170" t="s">
        <v>16</v>
      </c>
      <c r="L485" s="170" t="s">
        <v>16</v>
      </c>
      <c r="M485" s="170" t="s">
        <v>16</v>
      </c>
      <c r="N485" s="170" t="s">
        <v>16</v>
      </c>
      <c r="O485" s="170" t="s">
        <v>16</v>
      </c>
      <c r="P485" s="170" t="s">
        <v>16</v>
      </c>
      <c r="Q485" s="170" t="s">
        <v>16</v>
      </c>
      <c r="R485" s="170" t="s">
        <v>16</v>
      </c>
      <c r="S485" s="170" t="s">
        <v>16</v>
      </c>
      <c r="T485" s="170" t="s">
        <v>16</v>
      </c>
      <c r="U485" s="170" t="s">
        <v>16</v>
      </c>
      <c r="V485" s="170" t="s">
        <v>16</v>
      </c>
      <c r="W485" s="170" t="s">
        <v>16</v>
      </c>
      <c r="X485" s="170" t="s">
        <v>16</v>
      </c>
      <c r="Y485" s="170" t="s">
        <v>16</v>
      </c>
      <c r="Z485" s="170" t="s">
        <v>16</v>
      </c>
      <c r="AA485" s="170" t="s">
        <v>16</v>
      </c>
      <c r="AB485" s="170" t="s">
        <v>16</v>
      </c>
      <c r="AC485" s="170" t="s">
        <v>16</v>
      </c>
      <c r="AD485" s="170" t="s">
        <v>16</v>
      </c>
      <c r="AE485" s="170" t="s">
        <v>16</v>
      </c>
      <c r="AF485" s="170" t="s">
        <v>16</v>
      </c>
      <c r="AG485" s="170" t="s">
        <v>16</v>
      </c>
      <c r="AH485" s="170" t="s">
        <v>16</v>
      </c>
      <c r="AI485" s="170" t="s">
        <v>16</v>
      </c>
      <c r="AJ485" s="170" t="s">
        <v>16</v>
      </c>
      <c r="AK485" s="170" t="s">
        <v>16</v>
      </c>
      <c r="AL485" s="170" t="s">
        <v>16</v>
      </c>
      <c r="AM485" s="170" t="s">
        <v>16</v>
      </c>
      <c r="AN485" s="170" t="s">
        <v>16</v>
      </c>
      <c r="AO485" s="170" t="s">
        <v>16</v>
      </c>
      <c r="AP485" s="170" t="s">
        <v>16</v>
      </c>
      <c r="AQ485" s="170" t="s">
        <v>16</v>
      </c>
      <c r="AR485" s="170" t="s">
        <v>16</v>
      </c>
      <c r="AS485" s="170" t="s">
        <v>16</v>
      </c>
      <c r="AT485" s="172" t="s">
        <v>16</v>
      </c>
      <c r="AU485" s="170" t="s">
        <v>16</v>
      </c>
      <c r="AV485" s="170" t="s">
        <v>16</v>
      </c>
      <c r="AW485" s="170" t="s">
        <v>16</v>
      </c>
      <c r="AX485" s="170" t="s">
        <v>16</v>
      </c>
      <c r="AY485" s="170" t="s">
        <v>16</v>
      </c>
      <c r="AZ485" s="171" t="s">
        <v>16</v>
      </c>
      <c r="BA485" s="171" t="s">
        <v>16</v>
      </c>
      <c r="BB485" s="170" t="s">
        <v>16</v>
      </c>
      <c r="BC485" s="172" t="s">
        <v>16</v>
      </c>
      <c r="BD485" s="172" t="s">
        <v>16</v>
      </c>
      <c r="BE485" s="171" t="s">
        <v>16</v>
      </c>
      <c r="BF485" s="170" t="s">
        <v>16</v>
      </c>
      <c r="BG485" s="170" t="s">
        <v>16</v>
      </c>
      <c r="BH485" s="170" t="s">
        <v>16</v>
      </c>
      <c r="BI485" s="170" t="s">
        <v>16</v>
      </c>
      <c r="BJ485" s="170"/>
      <c r="BK485" s="170"/>
    </row>
    <row r="486" spans="1:63" x14ac:dyDescent="0.25">
      <c r="A486" s="169">
        <v>303</v>
      </c>
      <c r="C486" s="174" t="s">
        <v>16</v>
      </c>
      <c r="D486" s="174" t="s">
        <v>16</v>
      </c>
      <c r="E486" s="173" t="s">
        <v>16</v>
      </c>
      <c r="F486" s="170" t="s">
        <v>16</v>
      </c>
      <c r="G486" s="170" t="s">
        <v>16</v>
      </c>
      <c r="H486" s="170" t="s">
        <v>16</v>
      </c>
      <c r="I486" s="170" t="s">
        <v>16</v>
      </c>
      <c r="J486" s="170" t="s">
        <v>16</v>
      </c>
      <c r="K486" s="170" t="s">
        <v>16</v>
      </c>
      <c r="L486" s="170" t="s">
        <v>16</v>
      </c>
      <c r="M486" s="170" t="s">
        <v>16</v>
      </c>
      <c r="N486" s="170" t="s">
        <v>16</v>
      </c>
      <c r="O486" s="170" t="s">
        <v>16</v>
      </c>
      <c r="P486" s="170" t="s">
        <v>16</v>
      </c>
      <c r="Q486" s="170" t="s">
        <v>16</v>
      </c>
      <c r="R486" s="170" t="s">
        <v>16</v>
      </c>
      <c r="S486" s="170" t="s">
        <v>16</v>
      </c>
      <c r="T486" s="170" t="s">
        <v>16</v>
      </c>
      <c r="U486" s="170" t="s">
        <v>16</v>
      </c>
      <c r="V486" s="170" t="s">
        <v>16</v>
      </c>
      <c r="W486" s="170" t="s">
        <v>16</v>
      </c>
      <c r="X486" s="170" t="s">
        <v>16</v>
      </c>
      <c r="Y486" s="170" t="s">
        <v>16</v>
      </c>
      <c r="Z486" s="170" t="s">
        <v>16</v>
      </c>
      <c r="AA486" s="170" t="s">
        <v>16</v>
      </c>
      <c r="AB486" s="170" t="s">
        <v>16</v>
      </c>
      <c r="AC486" s="170" t="s">
        <v>16</v>
      </c>
      <c r="AD486" s="170" t="s">
        <v>16</v>
      </c>
      <c r="AE486" s="170" t="s">
        <v>16</v>
      </c>
      <c r="AF486" s="170" t="s">
        <v>16</v>
      </c>
      <c r="AG486" s="170" t="s">
        <v>16</v>
      </c>
      <c r="AH486" s="170" t="s">
        <v>16</v>
      </c>
      <c r="AI486" s="170" t="s">
        <v>16</v>
      </c>
      <c r="AJ486" s="170" t="s">
        <v>16</v>
      </c>
      <c r="AK486" s="170" t="s">
        <v>16</v>
      </c>
      <c r="AL486" s="170" t="s">
        <v>16</v>
      </c>
      <c r="AM486" s="170" t="s">
        <v>16</v>
      </c>
      <c r="AN486" s="170" t="s">
        <v>16</v>
      </c>
      <c r="AO486" s="170" t="s">
        <v>16</v>
      </c>
      <c r="AP486" s="170" t="s">
        <v>16</v>
      </c>
      <c r="AQ486" s="170" t="s">
        <v>16</v>
      </c>
      <c r="AR486" s="170" t="s">
        <v>16</v>
      </c>
      <c r="AS486" s="170" t="s">
        <v>16</v>
      </c>
      <c r="AT486" s="172" t="s">
        <v>16</v>
      </c>
      <c r="AU486" s="170" t="s">
        <v>16</v>
      </c>
      <c r="AV486" s="170" t="s">
        <v>16</v>
      </c>
      <c r="AW486" s="170" t="s">
        <v>16</v>
      </c>
      <c r="AX486" s="170" t="s">
        <v>16</v>
      </c>
      <c r="AY486" s="170" t="s">
        <v>16</v>
      </c>
      <c r="AZ486" s="171" t="s">
        <v>16</v>
      </c>
      <c r="BA486" s="171" t="s">
        <v>16</v>
      </c>
      <c r="BB486" s="170" t="s">
        <v>16</v>
      </c>
      <c r="BC486" s="172" t="s">
        <v>16</v>
      </c>
      <c r="BD486" s="172" t="s">
        <v>16</v>
      </c>
      <c r="BE486" s="171" t="s">
        <v>16</v>
      </c>
      <c r="BF486" s="170" t="s">
        <v>16</v>
      </c>
      <c r="BG486" s="170" t="s">
        <v>16</v>
      </c>
      <c r="BH486" s="170" t="s">
        <v>16</v>
      </c>
      <c r="BI486" s="170" t="s">
        <v>16</v>
      </c>
      <c r="BJ486" s="170"/>
      <c r="BK486" s="170"/>
    </row>
    <row r="487" spans="1:63" x14ac:dyDescent="0.25">
      <c r="A487" s="169">
        <v>303</v>
      </c>
      <c r="C487" s="174" t="s">
        <v>16</v>
      </c>
      <c r="D487" s="174" t="s">
        <v>16</v>
      </c>
      <c r="E487" s="173" t="s">
        <v>16</v>
      </c>
      <c r="F487" s="170" t="s">
        <v>16</v>
      </c>
      <c r="G487" s="170" t="s">
        <v>16</v>
      </c>
      <c r="H487" s="170" t="s">
        <v>16</v>
      </c>
      <c r="I487" s="170" t="s">
        <v>16</v>
      </c>
      <c r="J487" s="170" t="s">
        <v>16</v>
      </c>
      <c r="K487" s="170" t="s">
        <v>16</v>
      </c>
      <c r="L487" s="170" t="s">
        <v>16</v>
      </c>
      <c r="M487" s="170" t="s">
        <v>16</v>
      </c>
      <c r="N487" s="170" t="s">
        <v>16</v>
      </c>
      <c r="O487" s="170" t="s">
        <v>16</v>
      </c>
      <c r="P487" s="170" t="s">
        <v>16</v>
      </c>
      <c r="Q487" s="170" t="s">
        <v>16</v>
      </c>
      <c r="R487" s="170" t="s">
        <v>16</v>
      </c>
      <c r="S487" s="170" t="s">
        <v>16</v>
      </c>
      <c r="T487" s="170" t="s">
        <v>16</v>
      </c>
      <c r="U487" s="170" t="s">
        <v>16</v>
      </c>
      <c r="V487" s="170" t="s">
        <v>16</v>
      </c>
      <c r="W487" s="170" t="s">
        <v>16</v>
      </c>
      <c r="X487" s="170" t="s">
        <v>16</v>
      </c>
      <c r="Y487" s="170" t="s">
        <v>16</v>
      </c>
      <c r="Z487" s="170" t="s">
        <v>16</v>
      </c>
      <c r="AA487" s="170" t="s">
        <v>16</v>
      </c>
      <c r="AB487" s="170" t="s">
        <v>16</v>
      </c>
      <c r="AC487" s="170" t="s">
        <v>16</v>
      </c>
      <c r="AD487" s="170" t="s">
        <v>16</v>
      </c>
      <c r="AE487" s="170" t="s">
        <v>16</v>
      </c>
      <c r="AF487" s="170" t="s">
        <v>16</v>
      </c>
      <c r="AG487" s="170" t="s">
        <v>16</v>
      </c>
      <c r="AH487" s="170" t="s">
        <v>16</v>
      </c>
      <c r="AI487" s="170" t="s">
        <v>16</v>
      </c>
      <c r="AJ487" s="170" t="s">
        <v>16</v>
      </c>
      <c r="AK487" s="170" t="s">
        <v>16</v>
      </c>
      <c r="AL487" s="170" t="s">
        <v>16</v>
      </c>
      <c r="AM487" s="170" t="s">
        <v>16</v>
      </c>
      <c r="AN487" s="170" t="s">
        <v>16</v>
      </c>
      <c r="AO487" s="170" t="s">
        <v>16</v>
      </c>
      <c r="AP487" s="170" t="s">
        <v>16</v>
      </c>
      <c r="AQ487" s="170" t="s">
        <v>16</v>
      </c>
      <c r="AR487" s="170" t="s">
        <v>16</v>
      </c>
      <c r="AS487" s="170" t="s">
        <v>16</v>
      </c>
      <c r="AT487" s="172" t="s">
        <v>16</v>
      </c>
      <c r="AU487" s="170" t="s">
        <v>16</v>
      </c>
      <c r="AV487" s="170" t="s">
        <v>16</v>
      </c>
      <c r="AW487" s="170" t="s">
        <v>16</v>
      </c>
      <c r="AX487" s="170" t="s">
        <v>16</v>
      </c>
      <c r="AY487" s="170" t="s">
        <v>16</v>
      </c>
      <c r="AZ487" s="171" t="s">
        <v>16</v>
      </c>
      <c r="BA487" s="171" t="s">
        <v>16</v>
      </c>
      <c r="BB487" s="170" t="s">
        <v>16</v>
      </c>
      <c r="BC487" s="172" t="s">
        <v>16</v>
      </c>
      <c r="BD487" s="172" t="s">
        <v>16</v>
      </c>
      <c r="BE487" s="171" t="s">
        <v>16</v>
      </c>
      <c r="BF487" s="170" t="s">
        <v>16</v>
      </c>
      <c r="BG487" s="170" t="s">
        <v>16</v>
      </c>
      <c r="BH487" s="170" t="s">
        <v>16</v>
      </c>
      <c r="BI487" s="170" t="s">
        <v>16</v>
      </c>
      <c r="BJ487" s="170"/>
      <c r="BK487" s="170"/>
    </row>
    <row r="488" spans="1:63" x14ac:dyDescent="0.25">
      <c r="A488" s="169">
        <v>303</v>
      </c>
      <c r="C488" s="174" t="s">
        <v>16</v>
      </c>
      <c r="D488" s="174" t="s">
        <v>16</v>
      </c>
      <c r="E488" s="173" t="s">
        <v>16</v>
      </c>
      <c r="F488" s="170" t="s">
        <v>16</v>
      </c>
      <c r="G488" s="170" t="s">
        <v>16</v>
      </c>
      <c r="H488" s="170" t="s">
        <v>16</v>
      </c>
      <c r="I488" s="170" t="s">
        <v>16</v>
      </c>
      <c r="J488" s="170" t="s">
        <v>16</v>
      </c>
      <c r="K488" s="170" t="s">
        <v>16</v>
      </c>
      <c r="L488" s="170" t="s">
        <v>16</v>
      </c>
      <c r="M488" s="170" t="s">
        <v>16</v>
      </c>
      <c r="N488" s="170" t="s">
        <v>16</v>
      </c>
      <c r="O488" s="170" t="s">
        <v>16</v>
      </c>
      <c r="P488" s="170" t="s">
        <v>16</v>
      </c>
      <c r="Q488" s="170" t="s">
        <v>16</v>
      </c>
      <c r="R488" s="170" t="s">
        <v>16</v>
      </c>
      <c r="S488" s="170" t="s">
        <v>16</v>
      </c>
      <c r="T488" s="170" t="s">
        <v>16</v>
      </c>
      <c r="U488" s="170" t="s">
        <v>16</v>
      </c>
      <c r="V488" s="170" t="s">
        <v>16</v>
      </c>
      <c r="W488" s="170" t="s">
        <v>16</v>
      </c>
      <c r="X488" s="170" t="s">
        <v>16</v>
      </c>
      <c r="Y488" s="170" t="s">
        <v>16</v>
      </c>
      <c r="Z488" s="170" t="s">
        <v>16</v>
      </c>
      <c r="AA488" s="170" t="s">
        <v>16</v>
      </c>
      <c r="AB488" s="170" t="s">
        <v>16</v>
      </c>
      <c r="AC488" s="170" t="s">
        <v>16</v>
      </c>
      <c r="AD488" s="170" t="s">
        <v>16</v>
      </c>
      <c r="AE488" s="170" t="s">
        <v>16</v>
      </c>
      <c r="AF488" s="170" t="s">
        <v>16</v>
      </c>
      <c r="AG488" s="170" t="s">
        <v>16</v>
      </c>
      <c r="AH488" s="170" t="s">
        <v>16</v>
      </c>
      <c r="AI488" s="170" t="s">
        <v>16</v>
      </c>
      <c r="AJ488" s="170" t="s">
        <v>16</v>
      </c>
      <c r="AK488" s="170" t="s">
        <v>16</v>
      </c>
      <c r="AL488" s="170" t="s">
        <v>16</v>
      </c>
      <c r="AM488" s="170" t="s">
        <v>16</v>
      </c>
      <c r="AN488" s="170" t="s">
        <v>16</v>
      </c>
      <c r="AO488" s="170" t="s">
        <v>16</v>
      </c>
      <c r="AP488" s="170" t="s">
        <v>16</v>
      </c>
      <c r="AQ488" s="170" t="s">
        <v>16</v>
      </c>
      <c r="AR488" s="170" t="s">
        <v>16</v>
      </c>
      <c r="AS488" s="170" t="s">
        <v>16</v>
      </c>
      <c r="AT488" s="172" t="s">
        <v>16</v>
      </c>
      <c r="AU488" s="170" t="s">
        <v>16</v>
      </c>
      <c r="AV488" s="170" t="s">
        <v>16</v>
      </c>
      <c r="AW488" s="170" t="s">
        <v>16</v>
      </c>
      <c r="AX488" s="170" t="s">
        <v>16</v>
      </c>
      <c r="AY488" s="170" t="s">
        <v>16</v>
      </c>
      <c r="AZ488" s="171" t="s">
        <v>16</v>
      </c>
      <c r="BA488" s="171" t="s">
        <v>16</v>
      </c>
      <c r="BB488" s="170" t="s">
        <v>16</v>
      </c>
      <c r="BC488" s="172" t="s">
        <v>16</v>
      </c>
      <c r="BD488" s="172" t="s">
        <v>16</v>
      </c>
      <c r="BE488" s="171" t="s">
        <v>16</v>
      </c>
      <c r="BF488" s="170" t="s">
        <v>16</v>
      </c>
      <c r="BG488" s="170" t="s">
        <v>16</v>
      </c>
      <c r="BH488" s="170" t="s">
        <v>16</v>
      </c>
      <c r="BI488" s="170" t="s">
        <v>16</v>
      </c>
      <c r="BJ488" s="170"/>
      <c r="BK488" s="170"/>
    </row>
    <row r="489" spans="1:63" x14ac:dyDescent="0.25">
      <c r="A489" s="169">
        <v>303</v>
      </c>
      <c r="C489" s="174" t="s">
        <v>16</v>
      </c>
      <c r="D489" s="174" t="s">
        <v>16</v>
      </c>
      <c r="E489" s="173" t="s">
        <v>16</v>
      </c>
      <c r="F489" s="170" t="s">
        <v>16</v>
      </c>
      <c r="G489" s="170" t="s">
        <v>16</v>
      </c>
      <c r="H489" s="170" t="s">
        <v>16</v>
      </c>
      <c r="I489" s="170" t="s">
        <v>16</v>
      </c>
      <c r="J489" s="170" t="s">
        <v>16</v>
      </c>
      <c r="K489" s="170" t="s">
        <v>16</v>
      </c>
      <c r="L489" s="170" t="s">
        <v>16</v>
      </c>
      <c r="M489" s="170" t="s">
        <v>16</v>
      </c>
      <c r="N489" s="170" t="s">
        <v>16</v>
      </c>
      <c r="O489" s="170" t="s">
        <v>16</v>
      </c>
      <c r="P489" s="170" t="s">
        <v>16</v>
      </c>
      <c r="Q489" s="170" t="s">
        <v>16</v>
      </c>
      <c r="R489" s="170" t="s">
        <v>16</v>
      </c>
      <c r="S489" s="170" t="s">
        <v>16</v>
      </c>
      <c r="T489" s="170" t="s">
        <v>16</v>
      </c>
      <c r="U489" s="170" t="s">
        <v>16</v>
      </c>
      <c r="V489" s="170" t="s">
        <v>16</v>
      </c>
      <c r="W489" s="170" t="s">
        <v>16</v>
      </c>
      <c r="X489" s="170" t="s">
        <v>16</v>
      </c>
      <c r="Y489" s="170" t="s">
        <v>16</v>
      </c>
      <c r="Z489" s="170" t="s">
        <v>16</v>
      </c>
      <c r="AA489" s="170" t="s">
        <v>16</v>
      </c>
      <c r="AB489" s="170" t="s">
        <v>16</v>
      </c>
      <c r="AC489" s="170" t="s">
        <v>16</v>
      </c>
      <c r="AD489" s="170" t="s">
        <v>16</v>
      </c>
      <c r="AE489" s="170" t="s">
        <v>16</v>
      </c>
      <c r="AF489" s="170" t="s">
        <v>16</v>
      </c>
      <c r="AG489" s="170" t="s">
        <v>16</v>
      </c>
      <c r="AH489" s="170" t="s">
        <v>16</v>
      </c>
      <c r="AI489" s="170" t="s">
        <v>16</v>
      </c>
      <c r="AJ489" s="170" t="s">
        <v>16</v>
      </c>
      <c r="AK489" s="170" t="s">
        <v>16</v>
      </c>
      <c r="AL489" s="170" t="s">
        <v>16</v>
      </c>
      <c r="AM489" s="170" t="s">
        <v>16</v>
      </c>
      <c r="AN489" s="170" t="s">
        <v>16</v>
      </c>
      <c r="AO489" s="170" t="s">
        <v>16</v>
      </c>
      <c r="AP489" s="170" t="s">
        <v>16</v>
      </c>
      <c r="AQ489" s="170" t="s">
        <v>16</v>
      </c>
      <c r="AR489" s="170" t="s">
        <v>16</v>
      </c>
      <c r="AS489" s="170" t="s">
        <v>16</v>
      </c>
      <c r="AT489" s="172" t="s">
        <v>16</v>
      </c>
      <c r="AU489" s="170" t="s">
        <v>16</v>
      </c>
      <c r="AV489" s="170" t="s">
        <v>16</v>
      </c>
      <c r="AW489" s="170" t="s">
        <v>16</v>
      </c>
      <c r="AX489" s="170" t="s">
        <v>16</v>
      </c>
      <c r="AY489" s="170" t="s">
        <v>16</v>
      </c>
      <c r="AZ489" s="171" t="s">
        <v>16</v>
      </c>
      <c r="BA489" s="171" t="s">
        <v>16</v>
      </c>
      <c r="BB489" s="170" t="s">
        <v>16</v>
      </c>
      <c r="BC489" s="172" t="s">
        <v>16</v>
      </c>
      <c r="BD489" s="172" t="s">
        <v>16</v>
      </c>
      <c r="BE489" s="171" t="s">
        <v>16</v>
      </c>
      <c r="BF489" s="170" t="s">
        <v>16</v>
      </c>
      <c r="BG489" s="170" t="s">
        <v>16</v>
      </c>
      <c r="BH489" s="170" t="s">
        <v>16</v>
      </c>
      <c r="BI489" s="170" t="s">
        <v>16</v>
      </c>
      <c r="BJ489" s="170"/>
      <c r="BK489" s="170"/>
    </row>
    <row r="490" spans="1:63" x14ac:dyDescent="0.25">
      <c r="A490" s="169">
        <v>303</v>
      </c>
      <c r="C490" s="174" t="s">
        <v>16</v>
      </c>
      <c r="D490" s="174" t="s">
        <v>16</v>
      </c>
      <c r="E490" s="173" t="s">
        <v>16</v>
      </c>
      <c r="F490" s="170" t="s">
        <v>16</v>
      </c>
      <c r="G490" s="170" t="s">
        <v>16</v>
      </c>
      <c r="H490" s="170" t="s">
        <v>16</v>
      </c>
      <c r="I490" s="170" t="s">
        <v>16</v>
      </c>
      <c r="J490" s="170" t="s">
        <v>16</v>
      </c>
      <c r="K490" s="170" t="s">
        <v>16</v>
      </c>
      <c r="L490" s="170" t="s">
        <v>16</v>
      </c>
      <c r="M490" s="170" t="s">
        <v>16</v>
      </c>
      <c r="N490" s="170" t="s">
        <v>16</v>
      </c>
      <c r="O490" s="170" t="s">
        <v>16</v>
      </c>
      <c r="P490" s="170" t="s">
        <v>16</v>
      </c>
      <c r="Q490" s="170" t="s">
        <v>16</v>
      </c>
      <c r="R490" s="170" t="s">
        <v>16</v>
      </c>
      <c r="S490" s="170" t="s">
        <v>16</v>
      </c>
      <c r="T490" s="170" t="s">
        <v>16</v>
      </c>
      <c r="U490" s="170" t="s">
        <v>16</v>
      </c>
      <c r="V490" s="170" t="s">
        <v>16</v>
      </c>
      <c r="W490" s="170" t="s">
        <v>16</v>
      </c>
      <c r="X490" s="170" t="s">
        <v>16</v>
      </c>
      <c r="Y490" s="170" t="s">
        <v>16</v>
      </c>
      <c r="Z490" s="170" t="s">
        <v>16</v>
      </c>
      <c r="AA490" s="170" t="s">
        <v>16</v>
      </c>
      <c r="AB490" s="170" t="s">
        <v>16</v>
      </c>
      <c r="AC490" s="170" t="s">
        <v>16</v>
      </c>
      <c r="AD490" s="170" t="s">
        <v>16</v>
      </c>
      <c r="AE490" s="170" t="s">
        <v>16</v>
      </c>
      <c r="AF490" s="170" t="s">
        <v>16</v>
      </c>
      <c r="AG490" s="170" t="s">
        <v>16</v>
      </c>
      <c r="AH490" s="170" t="s">
        <v>16</v>
      </c>
      <c r="AI490" s="170" t="s">
        <v>16</v>
      </c>
      <c r="AJ490" s="170" t="s">
        <v>16</v>
      </c>
      <c r="AK490" s="170" t="s">
        <v>16</v>
      </c>
      <c r="AL490" s="170" t="s">
        <v>16</v>
      </c>
      <c r="AM490" s="170" t="s">
        <v>16</v>
      </c>
      <c r="AN490" s="170" t="s">
        <v>16</v>
      </c>
      <c r="AO490" s="170" t="s">
        <v>16</v>
      </c>
      <c r="AP490" s="170" t="s">
        <v>16</v>
      </c>
      <c r="AQ490" s="170" t="s">
        <v>16</v>
      </c>
      <c r="AR490" s="170" t="s">
        <v>16</v>
      </c>
      <c r="AS490" s="170" t="s">
        <v>16</v>
      </c>
      <c r="AT490" s="172" t="s">
        <v>16</v>
      </c>
      <c r="AU490" s="170" t="s">
        <v>16</v>
      </c>
      <c r="AV490" s="170" t="s">
        <v>16</v>
      </c>
      <c r="AW490" s="170" t="s">
        <v>16</v>
      </c>
      <c r="AX490" s="170" t="s">
        <v>16</v>
      </c>
      <c r="AY490" s="170" t="s">
        <v>16</v>
      </c>
      <c r="AZ490" s="171" t="s">
        <v>16</v>
      </c>
      <c r="BA490" s="171" t="s">
        <v>16</v>
      </c>
      <c r="BB490" s="170" t="s">
        <v>16</v>
      </c>
      <c r="BC490" s="172" t="s">
        <v>16</v>
      </c>
      <c r="BD490" s="172" t="s">
        <v>16</v>
      </c>
      <c r="BE490" s="171" t="s">
        <v>16</v>
      </c>
      <c r="BF490" s="170" t="s">
        <v>16</v>
      </c>
      <c r="BG490" s="170" t="s">
        <v>16</v>
      </c>
      <c r="BH490" s="170" t="s">
        <v>16</v>
      </c>
      <c r="BI490" s="170" t="s">
        <v>16</v>
      </c>
      <c r="BJ490" s="170"/>
      <c r="BK490" s="170"/>
    </row>
    <row r="491" spans="1:63" x14ac:dyDescent="0.25">
      <c r="A491" s="169">
        <v>303</v>
      </c>
      <c r="C491" s="174" t="s">
        <v>16</v>
      </c>
      <c r="D491" s="174" t="s">
        <v>16</v>
      </c>
      <c r="E491" s="173" t="s">
        <v>16</v>
      </c>
      <c r="F491" s="170" t="s">
        <v>16</v>
      </c>
      <c r="G491" s="170" t="s">
        <v>16</v>
      </c>
      <c r="H491" s="170" t="s">
        <v>16</v>
      </c>
      <c r="I491" s="170" t="s">
        <v>16</v>
      </c>
      <c r="J491" s="170" t="s">
        <v>16</v>
      </c>
      <c r="K491" s="170" t="s">
        <v>16</v>
      </c>
      <c r="L491" s="170" t="s">
        <v>16</v>
      </c>
      <c r="M491" s="170" t="s">
        <v>16</v>
      </c>
      <c r="N491" s="170" t="s">
        <v>16</v>
      </c>
      <c r="O491" s="170" t="s">
        <v>16</v>
      </c>
      <c r="P491" s="170" t="s">
        <v>16</v>
      </c>
      <c r="Q491" s="170" t="s">
        <v>16</v>
      </c>
      <c r="R491" s="170" t="s">
        <v>16</v>
      </c>
      <c r="S491" s="170" t="s">
        <v>16</v>
      </c>
      <c r="T491" s="170" t="s">
        <v>16</v>
      </c>
      <c r="U491" s="170" t="s">
        <v>16</v>
      </c>
      <c r="V491" s="170" t="s">
        <v>16</v>
      </c>
      <c r="W491" s="170" t="s">
        <v>16</v>
      </c>
      <c r="X491" s="170" t="s">
        <v>16</v>
      </c>
      <c r="Y491" s="170" t="s">
        <v>16</v>
      </c>
      <c r="Z491" s="170" t="s">
        <v>16</v>
      </c>
      <c r="AA491" s="170" t="s">
        <v>16</v>
      </c>
      <c r="AB491" s="170" t="s">
        <v>16</v>
      </c>
      <c r="AC491" s="170" t="s">
        <v>16</v>
      </c>
      <c r="AD491" s="170" t="s">
        <v>16</v>
      </c>
      <c r="AE491" s="170" t="s">
        <v>16</v>
      </c>
      <c r="AF491" s="170" t="s">
        <v>16</v>
      </c>
      <c r="AG491" s="170" t="s">
        <v>16</v>
      </c>
      <c r="AH491" s="170" t="s">
        <v>16</v>
      </c>
      <c r="AI491" s="170" t="s">
        <v>16</v>
      </c>
      <c r="AJ491" s="170" t="s">
        <v>16</v>
      </c>
      <c r="AK491" s="170" t="s">
        <v>16</v>
      </c>
      <c r="AL491" s="170" t="s">
        <v>16</v>
      </c>
      <c r="AM491" s="170" t="s">
        <v>16</v>
      </c>
      <c r="AN491" s="170" t="s">
        <v>16</v>
      </c>
      <c r="AO491" s="170" t="s">
        <v>16</v>
      </c>
      <c r="AP491" s="170" t="s">
        <v>16</v>
      </c>
      <c r="AQ491" s="170" t="s">
        <v>16</v>
      </c>
      <c r="AR491" s="170" t="s">
        <v>16</v>
      </c>
      <c r="AS491" s="170" t="s">
        <v>16</v>
      </c>
      <c r="AT491" s="172" t="s">
        <v>16</v>
      </c>
      <c r="AU491" s="170" t="s">
        <v>16</v>
      </c>
      <c r="AV491" s="170" t="s">
        <v>16</v>
      </c>
      <c r="AW491" s="170" t="s">
        <v>16</v>
      </c>
      <c r="AX491" s="170" t="s">
        <v>16</v>
      </c>
      <c r="AY491" s="170" t="s">
        <v>16</v>
      </c>
      <c r="AZ491" s="171" t="s">
        <v>16</v>
      </c>
      <c r="BA491" s="171" t="s">
        <v>16</v>
      </c>
      <c r="BB491" s="170" t="s">
        <v>16</v>
      </c>
      <c r="BC491" s="172" t="s">
        <v>16</v>
      </c>
      <c r="BD491" s="172" t="s">
        <v>16</v>
      </c>
      <c r="BE491" s="171" t="s">
        <v>16</v>
      </c>
      <c r="BF491" s="170" t="s">
        <v>16</v>
      </c>
      <c r="BG491" s="170" t="s">
        <v>16</v>
      </c>
      <c r="BH491" s="170" t="s">
        <v>16</v>
      </c>
      <c r="BI491" s="170" t="s">
        <v>16</v>
      </c>
      <c r="BJ491" s="170"/>
      <c r="BK491" s="170"/>
    </row>
    <row r="492" spans="1:63" x14ac:dyDescent="0.25">
      <c r="A492" s="169">
        <v>303</v>
      </c>
      <c r="C492" s="174" t="s">
        <v>16</v>
      </c>
      <c r="D492" s="174" t="s">
        <v>16</v>
      </c>
      <c r="E492" s="173" t="s">
        <v>16</v>
      </c>
      <c r="F492" s="170" t="s">
        <v>16</v>
      </c>
      <c r="G492" s="170" t="s">
        <v>16</v>
      </c>
      <c r="H492" s="170" t="s">
        <v>16</v>
      </c>
      <c r="I492" s="170" t="s">
        <v>16</v>
      </c>
      <c r="J492" s="170" t="s">
        <v>16</v>
      </c>
      <c r="K492" s="170" t="s">
        <v>16</v>
      </c>
      <c r="L492" s="170" t="s">
        <v>16</v>
      </c>
      <c r="M492" s="170" t="s">
        <v>16</v>
      </c>
      <c r="N492" s="170" t="s">
        <v>16</v>
      </c>
      <c r="O492" s="170" t="s">
        <v>16</v>
      </c>
      <c r="P492" s="170" t="s">
        <v>16</v>
      </c>
      <c r="Q492" s="170" t="s">
        <v>16</v>
      </c>
      <c r="R492" s="170" t="s">
        <v>16</v>
      </c>
      <c r="S492" s="170" t="s">
        <v>16</v>
      </c>
      <c r="T492" s="170" t="s">
        <v>16</v>
      </c>
      <c r="U492" s="170" t="s">
        <v>16</v>
      </c>
      <c r="V492" s="170" t="s">
        <v>16</v>
      </c>
      <c r="W492" s="170" t="s">
        <v>16</v>
      </c>
      <c r="X492" s="170" t="s">
        <v>16</v>
      </c>
      <c r="Y492" s="170" t="s">
        <v>16</v>
      </c>
      <c r="Z492" s="170" t="s">
        <v>16</v>
      </c>
      <c r="AA492" s="170" t="s">
        <v>16</v>
      </c>
      <c r="AB492" s="170" t="s">
        <v>16</v>
      </c>
      <c r="AC492" s="170" t="s">
        <v>16</v>
      </c>
      <c r="AD492" s="170" t="s">
        <v>16</v>
      </c>
      <c r="AE492" s="170" t="s">
        <v>16</v>
      </c>
      <c r="AF492" s="170" t="s">
        <v>16</v>
      </c>
      <c r="AG492" s="170" t="s">
        <v>16</v>
      </c>
      <c r="AH492" s="170" t="s">
        <v>16</v>
      </c>
      <c r="AI492" s="170" t="s">
        <v>16</v>
      </c>
      <c r="AJ492" s="170" t="s">
        <v>16</v>
      </c>
      <c r="AK492" s="170" t="s">
        <v>16</v>
      </c>
      <c r="AL492" s="170" t="s">
        <v>16</v>
      </c>
      <c r="AM492" s="170" t="s">
        <v>16</v>
      </c>
      <c r="AN492" s="170" t="s">
        <v>16</v>
      </c>
      <c r="AO492" s="170" t="s">
        <v>16</v>
      </c>
      <c r="AP492" s="170" t="s">
        <v>16</v>
      </c>
      <c r="AQ492" s="170" t="s">
        <v>16</v>
      </c>
      <c r="AR492" s="170" t="s">
        <v>16</v>
      </c>
      <c r="AS492" s="170" t="s">
        <v>16</v>
      </c>
      <c r="AT492" s="172" t="s">
        <v>16</v>
      </c>
      <c r="AU492" s="170" t="s">
        <v>16</v>
      </c>
      <c r="AV492" s="170" t="s">
        <v>16</v>
      </c>
      <c r="AW492" s="170" t="s">
        <v>16</v>
      </c>
      <c r="AX492" s="170" t="s">
        <v>16</v>
      </c>
      <c r="AY492" s="170" t="s">
        <v>16</v>
      </c>
      <c r="AZ492" s="171" t="s">
        <v>16</v>
      </c>
      <c r="BA492" s="171" t="s">
        <v>16</v>
      </c>
      <c r="BB492" s="170" t="s">
        <v>16</v>
      </c>
      <c r="BC492" s="172" t="s">
        <v>16</v>
      </c>
      <c r="BD492" s="172" t="s">
        <v>16</v>
      </c>
      <c r="BE492" s="171" t="s">
        <v>16</v>
      </c>
      <c r="BF492" s="170" t="s">
        <v>16</v>
      </c>
      <c r="BG492" s="170" t="s">
        <v>16</v>
      </c>
      <c r="BH492" s="170" t="s">
        <v>16</v>
      </c>
      <c r="BI492" s="170" t="s">
        <v>16</v>
      </c>
      <c r="BJ492" s="170"/>
      <c r="BK492" s="170"/>
    </row>
    <row r="493" spans="1:63" x14ac:dyDescent="0.25">
      <c r="A493" s="169">
        <v>303</v>
      </c>
      <c r="C493" s="174" t="s">
        <v>16</v>
      </c>
      <c r="D493" s="174" t="s">
        <v>16</v>
      </c>
      <c r="E493" s="173" t="s">
        <v>16</v>
      </c>
      <c r="F493" s="170" t="s">
        <v>16</v>
      </c>
      <c r="G493" s="170" t="s">
        <v>16</v>
      </c>
      <c r="H493" s="170" t="s">
        <v>16</v>
      </c>
      <c r="I493" s="170" t="s">
        <v>16</v>
      </c>
      <c r="J493" s="170" t="s">
        <v>16</v>
      </c>
      <c r="K493" s="170" t="s">
        <v>16</v>
      </c>
      <c r="L493" s="170" t="s">
        <v>16</v>
      </c>
      <c r="M493" s="170" t="s">
        <v>16</v>
      </c>
      <c r="N493" s="170" t="s">
        <v>16</v>
      </c>
      <c r="O493" s="170" t="s">
        <v>16</v>
      </c>
      <c r="P493" s="170" t="s">
        <v>16</v>
      </c>
      <c r="Q493" s="170" t="s">
        <v>16</v>
      </c>
      <c r="R493" s="170" t="s">
        <v>16</v>
      </c>
      <c r="S493" s="170" t="s">
        <v>16</v>
      </c>
      <c r="T493" s="170" t="s">
        <v>16</v>
      </c>
      <c r="U493" s="170" t="s">
        <v>16</v>
      </c>
      <c r="V493" s="170" t="s">
        <v>16</v>
      </c>
      <c r="W493" s="170" t="s">
        <v>16</v>
      </c>
      <c r="X493" s="170" t="s">
        <v>16</v>
      </c>
      <c r="Y493" s="170" t="s">
        <v>16</v>
      </c>
      <c r="Z493" s="170" t="s">
        <v>16</v>
      </c>
      <c r="AA493" s="170" t="s">
        <v>16</v>
      </c>
      <c r="AB493" s="170" t="s">
        <v>16</v>
      </c>
      <c r="AC493" s="170" t="s">
        <v>16</v>
      </c>
      <c r="AD493" s="170" t="s">
        <v>16</v>
      </c>
      <c r="AE493" s="170" t="s">
        <v>16</v>
      </c>
      <c r="AF493" s="170" t="s">
        <v>16</v>
      </c>
      <c r="AG493" s="170" t="s">
        <v>16</v>
      </c>
      <c r="AH493" s="170" t="s">
        <v>16</v>
      </c>
      <c r="AI493" s="170" t="s">
        <v>16</v>
      </c>
      <c r="AJ493" s="170" t="s">
        <v>16</v>
      </c>
      <c r="AK493" s="170" t="s">
        <v>16</v>
      </c>
      <c r="AL493" s="170" t="s">
        <v>16</v>
      </c>
      <c r="AM493" s="170" t="s">
        <v>16</v>
      </c>
      <c r="AN493" s="170" t="s">
        <v>16</v>
      </c>
      <c r="AO493" s="170" t="s">
        <v>16</v>
      </c>
      <c r="AP493" s="170" t="s">
        <v>16</v>
      </c>
      <c r="AQ493" s="170" t="s">
        <v>16</v>
      </c>
      <c r="AR493" s="170" t="s">
        <v>16</v>
      </c>
      <c r="AS493" s="170" t="s">
        <v>16</v>
      </c>
      <c r="AT493" s="172" t="s">
        <v>16</v>
      </c>
      <c r="AU493" s="170" t="s">
        <v>16</v>
      </c>
      <c r="AV493" s="170" t="s">
        <v>16</v>
      </c>
      <c r="AW493" s="170" t="s">
        <v>16</v>
      </c>
      <c r="AX493" s="170" t="s">
        <v>16</v>
      </c>
      <c r="AY493" s="170" t="s">
        <v>16</v>
      </c>
      <c r="AZ493" s="171" t="s">
        <v>16</v>
      </c>
      <c r="BA493" s="171" t="s">
        <v>16</v>
      </c>
      <c r="BB493" s="170" t="s">
        <v>16</v>
      </c>
      <c r="BC493" s="172" t="s">
        <v>16</v>
      </c>
      <c r="BD493" s="172" t="s">
        <v>16</v>
      </c>
      <c r="BE493" s="171" t="s">
        <v>16</v>
      </c>
      <c r="BF493" s="170" t="s">
        <v>16</v>
      </c>
      <c r="BG493" s="170" t="s">
        <v>16</v>
      </c>
      <c r="BH493" s="170" t="s">
        <v>16</v>
      </c>
      <c r="BI493" s="170" t="s">
        <v>16</v>
      </c>
      <c r="BJ493" s="170"/>
      <c r="BK493" s="170"/>
    </row>
    <row r="494" spans="1:63" x14ac:dyDescent="0.25">
      <c r="A494" s="169">
        <v>303</v>
      </c>
      <c r="C494" s="174" t="s">
        <v>16</v>
      </c>
      <c r="D494" s="174" t="s">
        <v>16</v>
      </c>
      <c r="E494" s="173" t="s">
        <v>16</v>
      </c>
      <c r="F494" s="170" t="s">
        <v>16</v>
      </c>
      <c r="G494" s="170" t="s">
        <v>16</v>
      </c>
      <c r="H494" s="170" t="s">
        <v>16</v>
      </c>
      <c r="I494" s="170" t="s">
        <v>16</v>
      </c>
      <c r="J494" s="170" t="s">
        <v>16</v>
      </c>
      <c r="K494" s="170" t="s">
        <v>16</v>
      </c>
      <c r="L494" s="170" t="s">
        <v>16</v>
      </c>
      <c r="M494" s="170" t="s">
        <v>16</v>
      </c>
      <c r="N494" s="170" t="s">
        <v>16</v>
      </c>
      <c r="O494" s="170" t="s">
        <v>16</v>
      </c>
      <c r="P494" s="170" t="s">
        <v>16</v>
      </c>
      <c r="Q494" s="170" t="s">
        <v>16</v>
      </c>
      <c r="R494" s="170" t="s">
        <v>16</v>
      </c>
      <c r="S494" s="170" t="s">
        <v>16</v>
      </c>
      <c r="T494" s="170" t="s">
        <v>16</v>
      </c>
      <c r="U494" s="170" t="s">
        <v>16</v>
      </c>
      <c r="V494" s="170" t="s">
        <v>16</v>
      </c>
      <c r="W494" s="170" t="s">
        <v>16</v>
      </c>
      <c r="X494" s="170" t="s">
        <v>16</v>
      </c>
      <c r="Y494" s="170" t="s">
        <v>16</v>
      </c>
      <c r="Z494" s="170" t="s">
        <v>16</v>
      </c>
      <c r="AA494" s="170" t="s">
        <v>16</v>
      </c>
      <c r="AB494" s="170" t="s">
        <v>16</v>
      </c>
      <c r="AC494" s="170" t="s">
        <v>16</v>
      </c>
      <c r="AD494" s="170" t="s">
        <v>16</v>
      </c>
      <c r="AE494" s="170" t="s">
        <v>16</v>
      </c>
      <c r="AF494" s="170" t="s">
        <v>16</v>
      </c>
      <c r="AG494" s="170" t="s">
        <v>16</v>
      </c>
      <c r="AH494" s="170" t="s">
        <v>16</v>
      </c>
      <c r="AI494" s="170" t="s">
        <v>16</v>
      </c>
      <c r="AJ494" s="170" t="s">
        <v>16</v>
      </c>
      <c r="AK494" s="170" t="s">
        <v>16</v>
      </c>
      <c r="AL494" s="170" t="s">
        <v>16</v>
      </c>
      <c r="AM494" s="170" t="s">
        <v>16</v>
      </c>
      <c r="AN494" s="170" t="s">
        <v>16</v>
      </c>
      <c r="AO494" s="170" t="s">
        <v>16</v>
      </c>
      <c r="AP494" s="170" t="s">
        <v>16</v>
      </c>
      <c r="AQ494" s="170" t="s">
        <v>16</v>
      </c>
      <c r="AR494" s="170" t="s">
        <v>16</v>
      </c>
      <c r="AS494" s="170" t="s">
        <v>16</v>
      </c>
      <c r="AT494" s="172" t="s">
        <v>16</v>
      </c>
      <c r="AU494" s="170" t="s">
        <v>16</v>
      </c>
      <c r="AV494" s="170" t="s">
        <v>16</v>
      </c>
      <c r="AW494" s="170" t="s">
        <v>16</v>
      </c>
      <c r="AX494" s="170" t="s">
        <v>16</v>
      </c>
      <c r="AY494" s="170" t="s">
        <v>16</v>
      </c>
      <c r="AZ494" s="171" t="s">
        <v>16</v>
      </c>
      <c r="BA494" s="171" t="s">
        <v>16</v>
      </c>
      <c r="BB494" s="170" t="s">
        <v>16</v>
      </c>
      <c r="BC494" s="172" t="s">
        <v>16</v>
      </c>
      <c r="BD494" s="172" t="s">
        <v>16</v>
      </c>
      <c r="BE494" s="171" t="s">
        <v>16</v>
      </c>
      <c r="BF494" s="170" t="s">
        <v>16</v>
      </c>
      <c r="BG494" s="170" t="s">
        <v>16</v>
      </c>
      <c r="BH494" s="170" t="s">
        <v>16</v>
      </c>
      <c r="BI494" s="170" t="s">
        <v>16</v>
      </c>
      <c r="BJ494" s="170"/>
      <c r="BK494" s="170"/>
    </row>
    <row r="495" spans="1:63" x14ac:dyDescent="0.25">
      <c r="A495" s="169">
        <v>303</v>
      </c>
      <c r="C495" s="174" t="s">
        <v>16</v>
      </c>
      <c r="D495" s="174" t="s">
        <v>16</v>
      </c>
      <c r="E495" s="173" t="s">
        <v>16</v>
      </c>
      <c r="F495" s="170" t="s">
        <v>16</v>
      </c>
      <c r="G495" s="170" t="s">
        <v>16</v>
      </c>
      <c r="H495" s="170" t="s">
        <v>16</v>
      </c>
      <c r="I495" s="170" t="s">
        <v>16</v>
      </c>
      <c r="J495" s="170" t="s">
        <v>16</v>
      </c>
      <c r="K495" s="170" t="s">
        <v>16</v>
      </c>
      <c r="L495" s="170" t="s">
        <v>16</v>
      </c>
      <c r="M495" s="170" t="s">
        <v>16</v>
      </c>
      <c r="N495" s="170" t="s">
        <v>16</v>
      </c>
      <c r="O495" s="170" t="s">
        <v>16</v>
      </c>
      <c r="P495" s="170" t="s">
        <v>16</v>
      </c>
      <c r="Q495" s="170" t="s">
        <v>16</v>
      </c>
      <c r="R495" s="170" t="s">
        <v>16</v>
      </c>
      <c r="S495" s="170" t="s">
        <v>16</v>
      </c>
      <c r="T495" s="170" t="s">
        <v>16</v>
      </c>
      <c r="U495" s="170" t="s">
        <v>16</v>
      </c>
      <c r="V495" s="170" t="s">
        <v>16</v>
      </c>
      <c r="W495" s="170" t="s">
        <v>16</v>
      </c>
      <c r="X495" s="170" t="s">
        <v>16</v>
      </c>
      <c r="Y495" s="170" t="s">
        <v>16</v>
      </c>
      <c r="Z495" s="170" t="s">
        <v>16</v>
      </c>
      <c r="AA495" s="170" t="s">
        <v>16</v>
      </c>
      <c r="AB495" s="170" t="s">
        <v>16</v>
      </c>
      <c r="AC495" s="170" t="s">
        <v>16</v>
      </c>
      <c r="AD495" s="170" t="s">
        <v>16</v>
      </c>
      <c r="AE495" s="170" t="s">
        <v>16</v>
      </c>
      <c r="AF495" s="170" t="s">
        <v>16</v>
      </c>
      <c r="AG495" s="170" t="s">
        <v>16</v>
      </c>
      <c r="AH495" s="170" t="s">
        <v>16</v>
      </c>
      <c r="AI495" s="170" t="s">
        <v>16</v>
      </c>
      <c r="AJ495" s="170" t="s">
        <v>16</v>
      </c>
      <c r="AK495" s="170" t="s">
        <v>16</v>
      </c>
      <c r="AL495" s="170" t="s">
        <v>16</v>
      </c>
      <c r="AM495" s="170" t="s">
        <v>16</v>
      </c>
      <c r="AN495" s="170" t="s">
        <v>16</v>
      </c>
      <c r="AO495" s="170" t="s">
        <v>16</v>
      </c>
      <c r="AP495" s="170" t="s">
        <v>16</v>
      </c>
      <c r="AQ495" s="170" t="s">
        <v>16</v>
      </c>
      <c r="AR495" s="170" t="s">
        <v>16</v>
      </c>
      <c r="AS495" s="170" t="s">
        <v>16</v>
      </c>
      <c r="AT495" s="172" t="s">
        <v>16</v>
      </c>
      <c r="AU495" s="170" t="s">
        <v>16</v>
      </c>
      <c r="AV495" s="170" t="s">
        <v>16</v>
      </c>
      <c r="AW495" s="170" t="s">
        <v>16</v>
      </c>
      <c r="AX495" s="170" t="s">
        <v>16</v>
      </c>
      <c r="AY495" s="170" t="s">
        <v>16</v>
      </c>
      <c r="AZ495" s="171" t="s">
        <v>16</v>
      </c>
      <c r="BA495" s="171" t="s">
        <v>16</v>
      </c>
      <c r="BB495" s="170" t="s">
        <v>16</v>
      </c>
      <c r="BC495" s="172" t="s">
        <v>16</v>
      </c>
      <c r="BD495" s="172" t="s">
        <v>16</v>
      </c>
      <c r="BE495" s="171" t="s">
        <v>16</v>
      </c>
      <c r="BF495" s="170" t="s">
        <v>16</v>
      </c>
      <c r="BG495" s="170" t="s">
        <v>16</v>
      </c>
      <c r="BH495" s="170" t="s">
        <v>16</v>
      </c>
      <c r="BI495" s="170" t="s">
        <v>16</v>
      </c>
      <c r="BJ495" s="170"/>
      <c r="BK495" s="170"/>
    </row>
    <row r="496" spans="1:63" x14ac:dyDescent="0.25">
      <c r="A496" s="169">
        <v>303</v>
      </c>
      <c r="C496" s="174" t="s">
        <v>16</v>
      </c>
      <c r="D496" s="174" t="s">
        <v>16</v>
      </c>
      <c r="E496" s="173" t="s">
        <v>16</v>
      </c>
      <c r="F496" s="170" t="s">
        <v>16</v>
      </c>
      <c r="G496" s="170" t="s">
        <v>16</v>
      </c>
      <c r="H496" s="170" t="s">
        <v>16</v>
      </c>
      <c r="I496" s="170" t="s">
        <v>16</v>
      </c>
      <c r="J496" s="170" t="s">
        <v>16</v>
      </c>
      <c r="K496" s="170" t="s">
        <v>16</v>
      </c>
      <c r="L496" s="170" t="s">
        <v>16</v>
      </c>
      <c r="M496" s="170" t="s">
        <v>16</v>
      </c>
      <c r="N496" s="170" t="s">
        <v>16</v>
      </c>
      <c r="O496" s="170" t="s">
        <v>16</v>
      </c>
      <c r="P496" s="170" t="s">
        <v>16</v>
      </c>
      <c r="Q496" s="170" t="s">
        <v>16</v>
      </c>
      <c r="R496" s="170" t="s">
        <v>16</v>
      </c>
      <c r="S496" s="170" t="s">
        <v>16</v>
      </c>
      <c r="T496" s="170" t="s">
        <v>16</v>
      </c>
      <c r="U496" s="170" t="s">
        <v>16</v>
      </c>
      <c r="V496" s="170" t="s">
        <v>16</v>
      </c>
      <c r="W496" s="170" t="s">
        <v>16</v>
      </c>
      <c r="X496" s="170" t="s">
        <v>16</v>
      </c>
      <c r="Y496" s="170" t="s">
        <v>16</v>
      </c>
      <c r="Z496" s="170" t="s">
        <v>16</v>
      </c>
      <c r="AA496" s="170" t="s">
        <v>16</v>
      </c>
      <c r="AB496" s="170" t="s">
        <v>16</v>
      </c>
      <c r="AC496" s="170" t="s">
        <v>16</v>
      </c>
      <c r="AD496" s="170" t="s">
        <v>16</v>
      </c>
      <c r="AE496" s="170" t="s">
        <v>16</v>
      </c>
      <c r="AF496" s="170" t="s">
        <v>16</v>
      </c>
      <c r="AG496" s="170" t="s">
        <v>16</v>
      </c>
      <c r="AH496" s="170" t="s">
        <v>16</v>
      </c>
      <c r="AI496" s="170" t="s">
        <v>16</v>
      </c>
      <c r="AJ496" s="170" t="s">
        <v>16</v>
      </c>
      <c r="AK496" s="170" t="s">
        <v>16</v>
      </c>
      <c r="AL496" s="170" t="s">
        <v>16</v>
      </c>
      <c r="AM496" s="170" t="s">
        <v>16</v>
      </c>
      <c r="AN496" s="170" t="s">
        <v>16</v>
      </c>
      <c r="AO496" s="170" t="s">
        <v>16</v>
      </c>
      <c r="AP496" s="170" t="s">
        <v>16</v>
      </c>
      <c r="AQ496" s="170" t="s">
        <v>16</v>
      </c>
      <c r="AR496" s="170" t="s">
        <v>16</v>
      </c>
      <c r="AS496" s="170" t="s">
        <v>16</v>
      </c>
      <c r="AT496" s="172" t="s">
        <v>16</v>
      </c>
      <c r="AU496" s="170" t="s">
        <v>16</v>
      </c>
      <c r="AV496" s="170" t="s">
        <v>16</v>
      </c>
      <c r="AW496" s="170" t="s">
        <v>16</v>
      </c>
      <c r="AX496" s="170" t="s">
        <v>16</v>
      </c>
      <c r="AY496" s="170" t="s">
        <v>16</v>
      </c>
      <c r="AZ496" s="171" t="s">
        <v>16</v>
      </c>
      <c r="BA496" s="171" t="s">
        <v>16</v>
      </c>
      <c r="BB496" s="170" t="s">
        <v>16</v>
      </c>
      <c r="BC496" s="172" t="s">
        <v>16</v>
      </c>
      <c r="BD496" s="172" t="s">
        <v>16</v>
      </c>
      <c r="BE496" s="171" t="s">
        <v>16</v>
      </c>
      <c r="BF496" s="170" t="s">
        <v>16</v>
      </c>
      <c r="BG496" s="170" t="s">
        <v>16</v>
      </c>
      <c r="BH496" s="170" t="s">
        <v>16</v>
      </c>
      <c r="BI496" s="170" t="s">
        <v>16</v>
      </c>
      <c r="BJ496" s="170"/>
      <c r="BK496" s="170"/>
    </row>
    <row r="497" spans="1:63" x14ac:dyDescent="0.25">
      <c r="A497" s="169">
        <v>303</v>
      </c>
      <c r="C497" s="174" t="s">
        <v>16</v>
      </c>
      <c r="D497" s="174" t="s">
        <v>16</v>
      </c>
      <c r="E497" s="173" t="s">
        <v>16</v>
      </c>
      <c r="F497" s="170" t="s">
        <v>16</v>
      </c>
      <c r="G497" s="170" t="s">
        <v>16</v>
      </c>
      <c r="H497" s="170" t="s">
        <v>16</v>
      </c>
      <c r="I497" s="170" t="s">
        <v>16</v>
      </c>
      <c r="J497" s="170" t="s">
        <v>16</v>
      </c>
      <c r="K497" s="170" t="s">
        <v>16</v>
      </c>
      <c r="L497" s="170" t="s">
        <v>16</v>
      </c>
      <c r="M497" s="170" t="s">
        <v>16</v>
      </c>
      <c r="N497" s="170" t="s">
        <v>16</v>
      </c>
      <c r="O497" s="170" t="s">
        <v>16</v>
      </c>
      <c r="P497" s="170" t="s">
        <v>16</v>
      </c>
      <c r="Q497" s="170" t="s">
        <v>16</v>
      </c>
      <c r="R497" s="170" t="s">
        <v>16</v>
      </c>
      <c r="S497" s="170" t="s">
        <v>16</v>
      </c>
      <c r="T497" s="170" t="s">
        <v>16</v>
      </c>
      <c r="U497" s="170" t="s">
        <v>16</v>
      </c>
      <c r="V497" s="170" t="s">
        <v>16</v>
      </c>
      <c r="W497" s="170" t="s">
        <v>16</v>
      </c>
      <c r="X497" s="170" t="s">
        <v>16</v>
      </c>
      <c r="Y497" s="170" t="s">
        <v>16</v>
      </c>
      <c r="Z497" s="170" t="s">
        <v>16</v>
      </c>
      <c r="AA497" s="170" t="s">
        <v>16</v>
      </c>
      <c r="AB497" s="170" t="s">
        <v>16</v>
      </c>
      <c r="AC497" s="170" t="s">
        <v>16</v>
      </c>
      <c r="AD497" s="170" t="s">
        <v>16</v>
      </c>
      <c r="AE497" s="170" t="s">
        <v>16</v>
      </c>
      <c r="AF497" s="170" t="s">
        <v>16</v>
      </c>
      <c r="AG497" s="170" t="s">
        <v>16</v>
      </c>
      <c r="AH497" s="170" t="s">
        <v>16</v>
      </c>
      <c r="AI497" s="170" t="s">
        <v>16</v>
      </c>
      <c r="AJ497" s="170" t="s">
        <v>16</v>
      </c>
      <c r="AK497" s="170" t="s">
        <v>16</v>
      </c>
      <c r="AL497" s="170" t="s">
        <v>16</v>
      </c>
      <c r="AM497" s="170" t="s">
        <v>16</v>
      </c>
      <c r="AN497" s="170" t="s">
        <v>16</v>
      </c>
      <c r="AO497" s="170" t="s">
        <v>16</v>
      </c>
      <c r="AP497" s="170" t="s">
        <v>16</v>
      </c>
      <c r="AQ497" s="170" t="s">
        <v>16</v>
      </c>
      <c r="AR497" s="170" t="s">
        <v>16</v>
      </c>
      <c r="AS497" s="170" t="s">
        <v>16</v>
      </c>
      <c r="AT497" s="172" t="s">
        <v>16</v>
      </c>
      <c r="AU497" s="170" t="s">
        <v>16</v>
      </c>
      <c r="AV497" s="170" t="s">
        <v>16</v>
      </c>
      <c r="AW497" s="170" t="s">
        <v>16</v>
      </c>
      <c r="AX497" s="170" t="s">
        <v>16</v>
      </c>
      <c r="AY497" s="170" t="s">
        <v>16</v>
      </c>
      <c r="AZ497" s="171" t="s">
        <v>16</v>
      </c>
      <c r="BA497" s="171" t="s">
        <v>16</v>
      </c>
      <c r="BB497" s="170" t="s">
        <v>16</v>
      </c>
      <c r="BC497" s="172" t="s">
        <v>16</v>
      </c>
      <c r="BD497" s="172" t="s">
        <v>16</v>
      </c>
      <c r="BE497" s="171" t="s">
        <v>16</v>
      </c>
      <c r="BF497" s="170" t="s">
        <v>16</v>
      </c>
      <c r="BG497" s="170" t="s">
        <v>16</v>
      </c>
      <c r="BH497" s="170" t="s">
        <v>16</v>
      </c>
      <c r="BI497" s="170" t="s">
        <v>16</v>
      </c>
      <c r="BJ497" s="170"/>
      <c r="BK497" s="170"/>
    </row>
    <row r="498" spans="1:63" x14ac:dyDescent="0.25">
      <c r="A498" s="169">
        <v>303</v>
      </c>
      <c r="C498" s="174" t="s">
        <v>16</v>
      </c>
      <c r="D498" s="174" t="s">
        <v>16</v>
      </c>
      <c r="E498" s="173" t="s">
        <v>16</v>
      </c>
      <c r="F498" s="170" t="s">
        <v>16</v>
      </c>
      <c r="G498" s="170" t="s">
        <v>16</v>
      </c>
      <c r="H498" s="170" t="s">
        <v>16</v>
      </c>
      <c r="I498" s="170" t="s">
        <v>16</v>
      </c>
      <c r="J498" s="170" t="s">
        <v>16</v>
      </c>
      <c r="K498" s="170" t="s">
        <v>16</v>
      </c>
      <c r="L498" s="170" t="s">
        <v>16</v>
      </c>
      <c r="M498" s="170" t="s">
        <v>16</v>
      </c>
      <c r="N498" s="170" t="s">
        <v>16</v>
      </c>
      <c r="O498" s="170" t="s">
        <v>16</v>
      </c>
      <c r="P498" s="170" t="s">
        <v>16</v>
      </c>
      <c r="Q498" s="170" t="s">
        <v>16</v>
      </c>
      <c r="R498" s="170" t="s">
        <v>16</v>
      </c>
      <c r="S498" s="170" t="s">
        <v>16</v>
      </c>
      <c r="T498" s="170" t="s">
        <v>16</v>
      </c>
      <c r="U498" s="170" t="s">
        <v>16</v>
      </c>
      <c r="V498" s="170" t="s">
        <v>16</v>
      </c>
      <c r="W498" s="170" t="s">
        <v>16</v>
      </c>
      <c r="X498" s="170" t="s">
        <v>16</v>
      </c>
      <c r="Y498" s="170" t="s">
        <v>16</v>
      </c>
      <c r="Z498" s="170" t="s">
        <v>16</v>
      </c>
      <c r="AA498" s="170" t="s">
        <v>16</v>
      </c>
      <c r="AB498" s="170" t="s">
        <v>16</v>
      </c>
      <c r="AC498" s="170" t="s">
        <v>16</v>
      </c>
      <c r="AD498" s="170" t="s">
        <v>16</v>
      </c>
      <c r="AE498" s="170" t="s">
        <v>16</v>
      </c>
      <c r="AF498" s="170" t="s">
        <v>16</v>
      </c>
      <c r="AG498" s="170" t="s">
        <v>16</v>
      </c>
      <c r="AH498" s="170" t="s">
        <v>16</v>
      </c>
      <c r="AI498" s="170" t="s">
        <v>16</v>
      </c>
      <c r="AJ498" s="170" t="s">
        <v>16</v>
      </c>
      <c r="AK498" s="170" t="s">
        <v>16</v>
      </c>
      <c r="AL498" s="170" t="s">
        <v>16</v>
      </c>
      <c r="AM498" s="170" t="s">
        <v>16</v>
      </c>
      <c r="AN498" s="170" t="s">
        <v>16</v>
      </c>
      <c r="AO498" s="170" t="s">
        <v>16</v>
      </c>
      <c r="AP498" s="170" t="s">
        <v>16</v>
      </c>
      <c r="AQ498" s="170" t="s">
        <v>16</v>
      </c>
      <c r="AR498" s="170" t="s">
        <v>16</v>
      </c>
      <c r="AS498" s="170" t="s">
        <v>16</v>
      </c>
      <c r="AT498" s="172" t="s">
        <v>16</v>
      </c>
      <c r="AU498" s="170" t="s">
        <v>16</v>
      </c>
      <c r="AV498" s="170" t="s">
        <v>16</v>
      </c>
      <c r="AW498" s="170" t="s">
        <v>16</v>
      </c>
      <c r="AX498" s="170" t="s">
        <v>16</v>
      </c>
      <c r="AY498" s="170" t="s">
        <v>16</v>
      </c>
      <c r="AZ498" s="171" t="s">
        <v>16</v>
      </c>
      <c r="BA498" s="171" t="s">
        <v>16</v>
      </c>
      <c r="BB498" s="170" t="s">
        <v>16</v>
      </c>
      <c r="BC498" s="172" t="s">
        <v>16</v>
      </c>
      <c r="BD498" s="172" t="s">
        <v>16</v>
      </c>
      <c r="BE498" s="171" t="s">
        <v>16</v>
      </c>
      <c r="BF498" s="170" t="s">
        <v>16</v>
      </c>
      <c r="BG498" s="170" t="s">
        <v>16</v>
      </c>
      <c r="BH498" s="170" t="s">
        <v>16</v>
      </c>
      <c r="BI498" s="170" t="s">
        <v>16</v>
      </c>
      <c r="BJ498" s="170"/>
      <c r="BK498" s="170"/>
    </row>
    <row r="499" spans="1:63" x14ac:dyDescent="0.25">
      <c r="A499" s="169">
        <v>303</v>
      </c>
      <c r="C499" s="174" t="s">
        <v>16</v>
      </c>
      <c r="D499" s="174" t="s">
        <v>16</v>
      </c>
      <c r="E499" s="173" t="s">
        <v>16</v>
      </c>
      <c r="F499" s="170" t="s">
        <v>16</v>
      </c>
      <c r="G499" s="170" t="s">
        <v>16</v>
      </c>
      <c r="H499" s="170" t="s">
        <v>16</v>
      </c>
      <c r="I499" s="170" t="s">
        <v>16</v>
      </c>
      <c r="J499" s="170" t="s">
        <v>16</v>
      </c>
      <c r="K499" s="170" t="s">
        <v>16</v>
      </c>
      <c r="L499" s="170" t="s">
        <v>16</v>
      </c>
      <c r="M499" s="170" t="s">
        <v>16</v>
      </c>
      <c r="N499" s="170" t="s">
        <v>16</v>
      </c>
      <c r="O499" s="170" t="s">
        <v>16</v>
      </c>
      <c r="P499" s="170" t="s">
        <v>16</v>
      </c>
      <c r="Q499" s="170" t="s">
        <v>16</v>
      </c>
      <c r="R499" s="170" t="s">
        <v>16</v>
      </c>
      <c r="S499" s="170" t="s">
        <v>16</v>
      </c>
      <c r="T499" s="170" t="s">
        <v>16</v>
      </c>
      <c r="U499" s="170" t="s">
        <v>16</v>
      </c>
      <c r="V499" s="170" t="s">
        <v>16</v>
      </c>
      <c r="W499" s="170" t="s">
        <v>16</v>
      </c>
      <c r="X499" s="170" t="s">
        <v>16</v>
      </c>
      <c r="Y499" s="170" t="s">
        <v>16</v>
      </c>
      <c r="Z499" s="170" t="s">
        <v>16</v>
      </c>
      <c r="AA499" s="170" t="s">
        <v>16</v>
      </c>
      <c r="AB499" s="170" t="s">
        <v>16</v>
      </c>
      <c r="AC499" s="170" t="s">
        <v>16</v>
      </c>
      <c r="AD499" s="170" t="s">
        <v>16</v>
      </c>
      <c r="AE499" s="170" t="s">
        <v>16</v>
      </c>
      <c r="AF499" s="170" t="s">
        <v>16</v>
      </c>
      <c r="AG499" s="170" t="s">
        <v>16</v>
      </c>
      <c r="AH499" s="170" t="s">
        <v>16</v>
      </c>
      <c r="AI499" s="170" t="s">
        <v>16</v>
      </c>
      <c r="AJ499" s="170" t="s">
        <v>16</v>
      </c>
      <c r="AK499" s="170" t="s">
        <v>16</v>
      </c>
      <c r="AL499" s="170" t="s">
        <v>16</v>
      </c>
      <c r="AM499" s="170" t="s">
        <v>16</v>
      </c>
      <c r="AN499" s="170" t="s">
        <v>16</v>
      </c>
      <c r="AO499" s="170" t="s">
        <v>16</v>
      </c>
      <c r="AP499" s="170" t="s">
        <v>16</v>
      </c>
      <c r="AQ499" s="170" t="s">
        <v>16</v>
      </c>
      <c r="AR499" s="170" t="s">
        <v>16</v>
      </c>
      <c r="AS499" s="170" t="s">
        <v>16</v>
      </c>
      <c r="AT499" s="172" t="s">
        <v>16</v>
      </c>
      <c r="AU499" s="170" t="s">
        <v>16</v>
      </c>
      <c r="AV499" s="170" t="s">
        <v>16</v>
      </c>
      <c r="AW499" s="170" t="s">
        <v>16</v>
      </c>
      <c r="AX499" s="170" t="s">
        <v>16</v>
      </c>
      <c r="AY499" s="170" t="s">
        <v>16</v>
      </c>
      <c r="AZ499" s="171" t="s">
        <v>16</v>
      </c>
      <c r="BA499" s="171" t="s">
        <v>16</v>
      </c>
      <c r="BB499" s="170" t="s">
        <v>16</v>
      </c>
      <c r="BC499" s="172" t="s">
        <v>16</v>
      </c>
      <c r="BD499" s="172" t="s">
        <v>16</v>
      </c>
      <c r="BE499" s="171" t="s">
        <v>16</v>
      </c>
      <c r="BF499" s="170" t="s">
        <v>16</v>
      </c>
      <c r="BG499" s="170" t="s">
        <v>16</v>
      </c>
      <c r="BH499" s="170" t="s">
        <v>16</v>
      </c>
      <c r="BI499" s="170" t="s">
        <v>16</v>
      </c>
      <c r="BJ499" s="170"/>
      <c r="BK499" s="170"/>
    </row>
    <row r="500" spans="1:63" x14ac:dyDescent="0.25">
      <c r="A500" s="169">
        <v>303</v>
      </c>
      <c r="C500" s="174" t="s">
        <v>16</v>
      </c>
      <c r="D500" s="174" t="s">
        <v>16</v>
      </c>
      <c r="E500" s="173" t="s">
        <v>16</v>
      </c>
      <c r="F500" s="170" t="s">
        <v>16</v>
      </c>
      <c r="G500" s="170" t="s">
        <v>16</v>
      </c>
      <c r="H500" s="170" t="s">
        <v>16</v>
      </c>
      <c r="I500" s="170" t="s">
        <v>16</v>
      </c>
      <c r="J500" s="170" t="s">
        <v>16</v>
      </c>
      <c r="K500" s="170" t="s">
        <v>16</v>
      </c>
      <c r="L500" s="170" t="s">
        <v>16</v>
      </c>
      <c r="M500" s="170" t="s">
        <v>16</v>
      </c>
      <c r="N500" s="170" t="s">
        <v>16</v>
      </c>
      <c r="O500" s="170" t="s">
        <v>16</v>
      </c>
      <c r="P500" s="170" t="s">
        <v>16</v>
      </c>
      <c r="Q500" s="170" t="s">
        <v>16</v>
      </c>
      <c r="R500" s="170" t="s">
        <v>16</v>
      </c>
      <c r="S500" s="170" t="s">
        <v>16</v>
      </c>
      <c r="T500" s="170" t="s">
        <v>16</v>
      </c>
      <c r="U500" s="170" t="s">
        <v>16</v>
      </c>
      <c r="V500" s="170" t="s">
        <v>16</v>
      </c>
      <c r="W500" s="170" t="s">
        <v>16</v>
      </c>
      <c r="X500" s="170" t="s">
        <v>16</v>
      </c>
      <c r="Y500" s="170" t="s">
        <v>16</v>
      </c>
      <c r="Z500" s="170" t="s">
        <v>16</v>
      </c>
      <c r="AA500" s="170" t="s">
        <v>16</v>
      </c>
      <c r="AB500" s="170" t="s">
        <v>16</v>
      </c>
      <c r="AC500" s="170" t="s">
        <v>16</v>
      </c>
      <c r="AD500" s="170" t="s">
        <v>16</v>
      </c>
      <c r="AE500" s="170" t="s">
        <v>16</v>
      </c>
      <c r="AF500" s="170" t="s">
        <v>16</v>
      </c>
      <c r="AG500" s="170" t="s">
        <v>16</v>
      </c>
      <c r="AH500" s="170" t="s">
        <v>16</v>
      </c>
      <c r="AI500" s="170" t="s">
        <v>16</v>
      </c>
      <c r="AJ500" s="170" t="s">
        <v>16</v>
      </c>
      <c r="AK500" s="170" t="s">
        <v>16</v>
      </c>
      <c r="AL500" s="170" t="s">
        <v>16</v>
      </c>
      <c r="AM500" s="170" t="s">
        <v>16</v>
      </c>
      <c r="AN500" s="170" t="s">
        <v>16</v>
      </c>
      <c r="AO500" s="170" t="s">
        <v>16</v>
      </c>
      <c r="AP500" s="170" t="s">
        <v>16</v>
      </c>
      <c r="AQ500" s="170" t="s">
        <v>16</v>
      </c>
      <c r="AR500" s="170" t="s">
        <v>16</v>
      </c>
      <c r="AS500" s="170" t="s">
        <v>16</v>
      </c>
      <c r="AT500" s="172" t="s">
        <v>16</v>
      </c>
      <c r="AU500" s="170" t="s">
        <v>16</v>
      </c>
      <c r="AV500" s="170" t="s">
        <v>16</v>
      </c>
      <c r="AW500" s="170" t="s">
        <v>16</v>
      </c>
      <c r="AX500" s="170" t="s">
        <v>16</v>
      </c>
      <c r="AY500" s="170" t="s">
        <v>16</v>
      </c>
      <c r="AZ500" s="171" t="s">
        <v>16</v>
      </c>
      <c r="BA500" s="171" t="s">
        <v>16</v>
      </c>
      <c r="BB500" s="170" t="s">
        <v>16</v>
      </c>
      <c r="BC500" s="172" t="s">
        <v>16</v>
      </c>
      <c r="BD500" s="172" t="s">
        <v>16</v>
      </c>
      <c r="BE500" s="171" t="s">
        <v>16</v>
      </c>
      <c r="BF500" s="170" t="s">
        <v>16</v>
      </c>
      <c r="BG500" s="170" t="s">
        <v>16</v>
      </c>
      <c r="BH500" s="170" t="s">
        <v>16</v>
      </c>
      <c r="BI500" s="170" t="s">
        <v>16</v>
      </c>
      <c r="BJ500" s="170"/>
      <c r="BK500" s="170"/>
    </row>
    <row r="501" spans="1:63" x14ac:dyDescent="0.25">
      <c r="A501" s="169">
        <v>303</v>
      </c>
      <c r="C501" s="174" t="s">
        <v>16</v>
      </c>
      <c r="D501" s="174" t="s">
        <v>16</v>
      </c>
      <c r="E501" s="173" t="s">
        <v>16</v>
      </c>
      <c r="F501" s="170" t="s">
        <v>16</v>
      </c>
      <c r="G501" s="170" t="s">
        <v>16</v>
      </c>
      <c r="H501" s="170" t="s">
        <v>16</v>
      </c>
      <c r="I501" s="170" t="s">
        <v>16</v>
      </c>
      <c r="J501" s="170" t="s">
        <v>16</v>
      </c>
      <c r="K501" s="170" t="s">
        <v>16</v>
      </c>
      <c r="L501" s="170" t="s">
        <v>16</v>
      </c>
      <c r="M501" s="170" t="s">
        <v>16</v>
      </c>
      <c r="N501" s="170" t="s">
        <v>16</v>
      </c>
      <c r="O501" s="170" t="s">
        <v>16</v>
      </c>
      <c r="P501" s="170" t="s">
        <v>16</v>
      </c>
      <c r="Q501" s="170" t="s">
        <v>16</v>
      </c>
      <c r="R501" s="170" t="s">
        <v>16</v>
      </c>
      <c r="S501" s="170" t="s">
        <v>16</v>
      </c>
      <c r="T501" s="170" t="s">
        <v>16</v>
      </c>
      <c r="U501" s="170" t="s">
        <v>16</v>
      </c>
      <c r="V501" s="170" t="s">
        <v>16</v>
      </c>
      <c r="W501" s="170" t="s">
        <v>16</v>
      </c>
      <c r="X501" s="170" t="s">
        <v>16</v>
      </c>
      <c r="Y501" s="170" t="s">
        <v>16</v>
      </c>
      <c r="Z501" s="170" t="s">
        <v>16</v>
      </c>
      <c r="AA501" s="170" t="s">
        <v>16</v>
      </c>
      <c r="AB501" s="170" t="s">
        <v>16</v>
      </c>
      <c r="AC501" s="170" t="s">
        <v>16</v>
      </c>
      <c r="AD501" s="170" t="s">
        <v>16</v>
      </c>
      <c r="AE501" s="170" t="s">
        <v>16</v>
      </c>
      <c r="AF501" s="170" t="s">
        <v>16</v>
      </c>
      <c r="AG501" s="170" t="s">
        <v>16</v>
      </c>
      <c r="AH501" s="170" t="s">
        <v>16</v>
      </c>
      <c r="AI501" s="170" t="s">
        <v>16</v>
      </c>
      <c r="AJ501" s="170" t="s">
        <v>16</v>
      </c>
      <c r="AK501" s="170" t="s">
        <v>16</v>
      </c>
      <c r="AL501" s="170" t="s">
        <v>16</v>
      </c>
      <c r="AM501" s="170" t="s">
        <v>16</v>
      </c>
      <c r="AN501" s="170" t="s">
        <v>16</v>
      </c>
      <c r="AO501" s="170" t="s">
        <v>16</v>
      </c>
      <c r="AP501" s="170" t="s">
        <v>16</v>
      </c>
      <c r="AQ501" s="170" t="s">
        <v>16</v>
      </c>
      <c r="AR501" s="170" t="s">
        <v>16</v>
      </c>
      <c r="AS501" s="170" t="s">
        <v>16</v>
      </c>
      <c r="AT501" s="172" t="s">
        <v>16</v>
      </c>
      <c r="AU501" s="170" t="s">
        <v>16</v>
      </c>
      <c r="AV501" s="170" t="s">
        <v>16</v>
      </c>
      <c r="AW501" s="170" t="s">
        <v>16</v>
      </c>
      <c r="AX501" s="170" t="s">
        <v>16</v>
      </c>
      <c r="AY501" s="170" t="s">
        <v>16</v>
      </c>
      <c r="AZ501" s="171" t="s">
        <v>16</v>
      </c>
      <c r="BA501" s="171" t="s">
        <v>16</v>
      </c>
      <c r="BB501" s="170" t="s">
        <v>16</v>
      </c>
      <c r="BC501" s="172" t="s">
        <v>16</v>
      </c>
      <c r="BD501" s="172" t="s">
        <v>16</v>
      </c>
      <c r="BE501" s="171" t="s">
        <v>16</v>
      </c>
      <c r="BF501" s="170" t="s">
        <v>16</v>
      </c>
      <c r="BG501" s="170" t="s">
        <v>16</v>
      </c>
      <c r="BH501" s="170" t="s">
        <v>16</v>
      </c>
      <c r="BI501" s="170" t="s">
        <v>16</v>
      </c>
      <c r="BJ501" s="170"/>
      <c r="BK501" s="170"/>
    </row>
    <row r="502" spans="1:63" x14ac:dyDescent="0.25">
      <c r="A502" s="169">
        <v>303</v>
      </c>
      <c r="C502" s="174" t="s">
        <v>16</v>
      </c>
      <c r="D502" s="174" t="s">
        <v>16</v>
      </c>
      <c r="E502" s="173" t="s">
        <v>16</v>
      </c>
      <c r="F502" s="170" t="s">
        <v>16</v>
      </c>
      <c r="G502" s="170" t="s">
        <v>16</v>
      </c>
      <c r="H502" s="170" t="s">
        <v>16</v>
      </c>
      <c r="I502" s="170" t="s">
        <v>16</v>
      </c>
      <c r="J502" s="170" t="s">
        <v>16</v>
      </c>
      <c r="K502" s="170" t="s">
        <v>16</v>
      </c>
      <c r="L502" s="170" t="s">
        <v>16</v>
      </c>
      <c r="M502" s="170" t="s">
        <v>16</v>
      </c>
      <c r="N502" s="170" t="s">
        <v>16</v>
      </c>
      <c r="O502" s="170" t="s">
        <v>16</v>
      </c>
      <c r="P502" s="170" t="s">
        <v>16</v>
      </c>
      <c r="Q502" s="170" t="s">
        <v>16</v>
      </c>
      <c r="R502" s="170" t="s">
        <v>16</v>
      </c>
      <c r="S502" s="170" t="s">
        <v>16</v>
      </c>
      <c r="T502" s="170" t="s">
        <v>16</v>
      </c>
      <c r="U502" s="170" t="s">
        <v>16</v>
      </c>
      <c r="V502" s="170" t="s">
        <v>16</v>
      </c>
      <c r="W502" s="170" t="s">
        <v>16</v>
      </c>
      <c r="X502" s="170" t="s">
        <v>16</v>
      </c>
      <c r="Y502" s="170" t="s">
        <v>16</v>
      </c>
      <c r="Z502" s="170" t="s">
        <v>16</v>
      </c>
      <c r="AA502" s="170" t="s">
        <v>16</v>
      </c>
      <c r="AB502" s="170" t="s">
        <v>16</v>
      </c>
      <c r="AC502" s="170" t="s">
        <v>16</v>
      </c>
      <c r="AD502" s="170" t="s">
        <v>16</v>
      </c>
      <c r="AE502" s="170" t="s">
        <v>16</v>
      </c>
      <c r="AF502" s="170" t="s">
        <v>16</v>
      </c>
      <c r="AG502" s="170" t="s">
        <v>16</v>
      </c>
      <c r="AH502" s="170" t="s">
        <v>16</v>
      </c>
      <c r="AI502" s="170" t="s">
        <v>16</v>
      </c>
      <c r="AJ502" s="170" t="s">
        <v>16</v>
      </c>
      <c r="AK502" s="170" t="s">
        <v>16</v>
      </c>
      <c r="AL502" s="170" t="s">
        <v>16</v>
      </c>
      <c r="AM502" s="170" t="s">
        <v>16</v>
      </c>
      <c r="AN502" s="170" t="s">
        <v>16</v>
      </c>
      <c r="AO502" s="170" t="s">
        <v>16</v>
      </c>
      <c r="AP502" s="170" t="s">
        <v>16</v>
      </c>
      <c r="AQ502" s="170" t="s">
        <v>16</v>
      </c>
      <c r="AR502" s="170" t="s">
        <v>16</v>
      </c>
      <c r="AS502" s="170" t="s">
        <v>16</v>
      </c>
      <c r="AT502" s="172" t="s">
        <v>16</v>
      </c>
      <c r="AU502" s="170" t="s">
        <v>16</v>
      </c>
      <c r="AV502" s="170" t="s">
        <v>16</v>
      </c>
      <c r="AW502" s="170" t="s">
        <v>16</v>
      </c>
      <c r="AX502" s="170" t="s">
        <v>16</v>
      </c>
      <c r="AY502" s="170" t="s">
        <v>16</v>
      </c>
      <c r="AZ502" s="171" t="s">
        <v>16</v>
      </c>
      <c r="BA502" s="171" t="s">
        <v>16</v>
      </c>
      <c r="BB502" s="170" t="s">
        <v>16</v>
      </c>
      <c r="BC502" s="172" t="s">
        <v>16</v>
      </c>
      <c r="BD502" s="172" t="s">
        <v>16</v>
      </c>
      <c r="BE502" s="171" t="s">
        <v>16</v>
      </c>
      <c r="BF502" s="170" t="s">
        <v>16</v>
      </c>
      <c r="BG502" s="170" t="s">
        <v>16</v>
      </c>
      <c r="BH502" s="170" t="s">
        <v>16</v>
      </c>
      <c r="BI502" s="170" t="s">
        <v>16</v>
      </c>
      <c r="BJ502" s="170"/>
      <c r="BK502" s="170"/>
    </row>
    <row r="503" spans="1:63" x14ac:dyDescent="0.25">
      <c r="A503" s="169">
        <v>303</v>
      </c>
      <c r="C503" s="174" t="s">
        <v>16</v>
      </c>
      <c r="D503" s="174" t="s">
        <v>16</v>
      </c>
      <c r="E503" s="173" t="s">
        <v>16</v>
      </c>
      <c r="F503" s="170" t="s">
        <v>16</v>
      </c>
      <c r="G503" s="170" t="s">
        <v>16</v>
      </c>
      <c r="H503" s="170" t="s">
        <v>16</v>
      </c>
      <c r="I503" s="170" t="s">
        <v>16</v>
      </c>
      <c r="J503" s="170" t="s">
        <v>16</v>
      </c>
      <c r="K503" s="170" t="s">
        <v>16</v>
      </c>
      <c r="L503" s="170" t="s">
        <v>16</v>
      </c>
      <c r="M503" s="170" t="s">
        <v>16</v>
      </c>
      <c r="N503" s="170" t="s">
        <v>16</v>
      </c>
      <c r="O503" s="170" t="s">
        <v>16</v>
      </c>
      <c r="P503" s="170" t="s">
        <v>16</v>
      </c>
      <c r="Q503" s="170" t="s">
        <v>16</v>
      </c>
      <c r="R503" s="170" t="s">
        <v>16</v>
      </c>
      <c r="S503" s="170" t="s">
        <v>16</v>
      </c>
      <c r="T503" s="170" t="s">
        <v>16</v>
      </c>
      <c r="U503" s="170" t="s">
        <v>16</v>
      </c>
      <c r="V503" s="170" t="s">
        <v>16</v>
      </c>
      <c r="W503" s="170" t="s">
        <v>16</v>
      </c>
      <c r="X503" s="170" t="s">
        <v>16</v>
      </c>
      <c r="Y503" s="170" t="s">
        <v>16</v>
      </c>
      <c r="Z503" s="170" t="s">
        <v>16</v>
      </c>
      <c r="AA503" s="170" t="s">
        <v>16</v>
      </c>
      <c r="AB503" s="170" t="s">
        <v>16</v>
      </c>
      <c r="AC503" s="170" t="s">
        <v>16</v>
      </c>
      <c r="AD503" s="170" t="s">
        <v>16</v>
      </c>
      <c r="AE503" s="170" t="s">
        <v>16</v>
      </c>
      <c r="AF503" s="170" t="s">
        <v>16</v>
      </c>
      <c r="AG503" s="170" t="s">
        <v>16</v>
      </c>
      <c r="AH503" s="170" t="s">
        <v>16</v>
      </c>
      <c r="AI503" s="170" t="s">
        <v>16</v>
      </c>
      <c r="AJ503" s="170" t="s">
        <v>16</v>
      </c>
      <c r="AK503" s="170" t="s">
        <v>16</v>
      </c>
      <c r="AL503" s="170" t="s">
        <v>16</v>
      </c>
      <c r="AM503" s="170" t="s">
        <v>16</v>
      </c>
      <c r="AN503" s="170" t="s">
        <v>16</v>
      </c>
      <c r="AO503" s="170" t="s">
        <v>16</v>
      </c>
      <c r="AP503" s="170" t="s">
        <v>16</v>
      </c>
      <c r="AQ503" s="170" t="s">
        <v>16</v>
      </c>
      <c r="AR503" s="170" t="s">
        <v>16</v>
      </c>
      <c r="AS503" s="170" t="s">
        <v>16</v>
      </c>
      <c r="AT503" s="172" t="s">
        <v>16</v>
      </c>
      <c r="AU503" s="170" t="s">
        <v>16</v>
      </c>
      <c r="AV503" s="170" t="s">
        <v>16</v>
      </c>
      <c r="AW503" s="170" t="s">
        <v>16</v>
      </c>
      <c r="AX503" s="170" t="s">
        <v>16</v>
      </c>
      <c r="AY503" s="170" t="s">
        <v>16</v>
      </c>
      <c r="AZ503" s="171" t="s">
        <v>16</v>
      </c>
      <c r="BA503" s="171" t="s">
        <v>16</v>
      </c>
      <c r="BB503" s="170" t="s">
        <v>16</v>
      </c>
      <c r="BC503" s="172" t="s">
        <v>16</v>
      </c>
      <c r="BD503" s="172" t="s">
        <v>16</v>
      </c>
      <c r="BE503" s="171" t="s">
        <v>16</v>
      </c>
      <c r="BF503" s="170" t="s">
        <v>16</v>
      </c>
      <c r="BG503" s="170" t="s">
        <v>16</v>
      </c>
      <c r="BH503" s="170" t="s">
        <v>16</v>
      </c>
      <c r="BI503" s="170" t="s">
        <v>16</v>
      </c>
      <c r="BJ503" s="170"/>
      <c r="BK503" s="170"/>
    </row>
    <row r="504" spans="1:63" x14ac:dyDescent="0.25">
      <c r="A504" s="169">
        <v>303</v>
      </c>
      <c r="C504" s="174" t="s">
        <v>16</v>
      </c>
      <c r="D504" s="174" t="s">
        <v>16</v>
      </c>
      <c r="E504" s="173" t="s">
        <v>16</v>
      </c>
      <c r="F504" s="170" t="s">
        <v>16</v>
      </c>
      <c r="G504" s="170" t="s">
        <v>16</v>
      </c>
      <c r="H504" s="170" t="s">
        <v>16</v>
      </c>
      <c r="I504" s="170" t="s">
        <v>16</v>
      </c>
      <c r="J504" s="170" t="s">
        <v>16</v>
      </c>
      <c r="K504" s="170" t="s">
        <v>16</v>
      </c>
      <c r="L504" s="170" t="s">
        <v>16</v>
      </c>
      <c r="M504" s="170" t="s">
        <v>16</v>
      </c>
      <c r="N504" s="170" t="s">
        <v>16</v>
      </c>
      <c r="O504" s="170" t="s">
        <v>16</v>
      </c>
      <c r="P504" s="170" t="s">
        <v>16</v>
      </c>
      <c r="Q504" s="170" t="s">
        <v>16</v>
      </c>
      <c r="R504" s="170" t="s">
        <v>16</v>
      </c>
      <c r="S504" s="170" t="s">
        <v>16</v>
      </c>
      <c r="T504" s="170" t="s">
        <v>16</v>
      </c>
      <c r="U504" s="170" t="s">
        <v>16</v>
      </c>
      <c r="V504" s="170" t="s">
        <v>16</v>
      </c>
      <c r="W504" s="170" t="s">
        <v>16</v>
      </c>
      <c r="X504" s="170" t="s">
        <v>16</v>
      </c>
      <c r="Y504" s="170" t="s">
        <v>16</v>
      </c>
      <c r="Z504" s="170" t="s">
        <v>16</v>
      </c>
      <c r="AA504" s="170" t="s">
        <v>16</v>
      </c>
      <c r="AB504" s="170" t="s">
        <v>16</v>
      </c>
      <c r="AC504" s="170" t="s">
        <v>16</v>
      </c>
      <c r="AD504" s="170" t="s">
        <v>16</v>
      </c>
      <c r="AE504" s="170" t="s">
        <v>16</v>
      </c>
      <c r="AF504" s="170" t="s">
        <v>16</v>
      </c>
      <c r="AG504" s="170" t="s">
        <v>16</v>
      </c>
      <c r="AH504" s="170" t="s">
        <v>16</v>
      </c>
      <c r="AI504" s="170" t="s">
        <v>16</v>
      </c>
      <c r="AJ504" s="170" t="s">
        <v>16</v>
      </c>
      <c r="AK504" s="170" t="s">
        <v>16</v>
      </c>
      <c r="AL504" s="170" t="s">
        <v>16</v>
      </c>
      <c r="AM504" s="170" t="s">
        <v>16</v>
      </c>
      <c r="AN504" s="170" t="s">
        <v>16</v>
      </c>
      <c r="AO504" s="170" t="s">
        <v>16</v>
      </c>
      <c r="AP504" s="170" t="s">
        <v>16</v>
      </c>
      <c r="AQ504" s="170" t="s">
        <v>16</v>
      </c>
      <c r="AR504" s="170" t="s">
        <v>16</v>
      </c>
      <c r="AS504" s="170" t="s">
        <v>16</v>
      </c>
      <c r="AT504" s="172" t="s">
        <v>16</v>
      </c>
      <c r="AU504" s="170" t="s">
        <v>16</v>
      </c>
      <c r="AV504" s="170" t="s">
        <v>16</v>
      </c>
      <c r="AW504" s="170" t="s">
        <v>16</v>
      </c>
      <c r="AX504" s="170" t="s">
        <v>16</v>
      </c>
      <c r="AY504" s="170" t="s">
        <v>16</v>
      </c>
      <c r="AZ504" s="171" t="s">
        <v>16</v>
      </c>
      <c r="BA504" s="171" t="s">
        <v>16</v>
      </c>
      <c r="BB504" s="170" t="s">
        <v>16</v>
      </c>
      <c r="BC504" s="172" t="s">
        <v>16</v>
      </c>
      <c r="BD504" s="172" t="s">
        <v>16</v>
      </c>
      <c r="BE504" s="171" t="s">
        <v>16</v>
      </c>
      <c r="BF504" s="170" t="s">
        <v>16</v>
      </c>
      <c r="BG504" s="170" t="s">
        <v>16</v>
      </c>
      <c r="BH504" s="170" t="s">
        <v>16</v>
      </c>
      <c r="BI504" s="170" t="s">
        <v>16</v>
      </c>
      <c r="BJ504" s="170"/>
      <c r="BK504" s="170"/>
    </row>
    <row r="505" spans="1:63" x14ac:dyDescent="0.25">
      <c r="A505" s="169">
        <v>303</v>
      </c>
      <c r="C505" s="174" t="s">
        <v>16</v>
      </c>
      <c r="D505" s="174" t="s">
        <v>16</v>
      </c>
      <c r="E505" s="173" t="s">
        <v>16</v>
      </c>
      <c r="F505" s="170" t="s">
        <v>16</v>
      </c>
      <c r="G505" s="170" t="s">
        <v>16</v>
      </c>
      <c r="H505" s="170" t="s">
        <v>16</v>
      </c>
      <c r="I505" s="170" t="s">
        <v>16</v>
      </c>
      <c r="J505" s="170" t="s">
        <v>16</v>
      </c>
      <c r="K505" s="170" t="s">
        <v>16</v>
      </c>
      <c r="L505" s="170" t="s">
        <v>16</v>
      </c>
      <c r="M505" s="170" t="s">
        <v>16</v>
      </c>
      <c r="N505" s="170" t="s">
        <v>16</v>
      </c>
      <c r="O505" s="170" t="s">
        <v>16</v>
      </c>
      <c r="P505" s="170" t="s">
        <v>16</v>
      </c>
      <c r="Q505" s="170" t="s">
        <v>16</v>
      </c>
      <c r="R505" s="170" t="s">
        <v>16</v>
      </c>
      <c r="S505" s="170" t="s">
        <v>16</v>
      </c>
      <c r="T505" s="170" t="s">
        <v>16</v>
      </c>
      <c r="U505" s="170" t="s">
        <v>16</v>
      </c>
      <c r="V505" s="170" t="s">
        <v>16</v>
      </c>
      <c r="W505" s="170" t="s">
        <v>16</v>
      </c>
      <c r="X505" s="170" t="s">
        <v>16</v>
      </c>
      <c r="Y505" s="170" t="s">
        <v>16</v>
      </c>
      <c r="Z505" s="170" t="s">
        <v>16</v>
      </c>
      <c r="AA505" s="170" t="s">
        <v>16</v>
      </c>
      <c r="AB505" s="170" t="s">
        <v>16</v>
      </c>
      <c r="AC505" s="170" t="s">
        <v>16</v>
      </c>
      <c r="AD505" s="170" t="s">
        <v>16</v>
      </c>
      <c r="AE505" s="170" t="s">
        <v>16</v>
      </c>
      <c r="AF505" s="170" t="s">
        <v>16</v>
      </c>
      <c r="AG505" s="170" t="s">
        <v>16</v>
      </c>
      <c r="AH505" s="170" t="s">
        <v>16</v>
      </c>
      <c r="AI505" s="170" t="s">
        <v>16</v>
      </c>
      <c r="AJ505" s="170" t="s">
        <v>16</v>
      </c>
      <c r="AK505" s="170" t="s">
        <v>16</v>
      </c>
      <c r="AL505" s="170" t="s">
        <v>16</v>
      </c>
      <c r="AM505" s="170" t="s">
        <v>16</v>
      </c>
      <c r="AN505" s="170" t="s">
        <v>16</v>
      </c>
      <c r="AO505" s="170" t="s">
        <v>16</v>
      </c>
      <c r="AP505" s="170" t="s">
        <v>16</v>
      </c>
      <c r="AQ505" s="170" t="s">
        <v>16</v>
      </c>
      <c r="AR505" s="170" t="s">
        <v>16</v>
      </c>
      <c r="AS505" s="170" t="s">
        <v>16</v>
      </c>
      <c r="AT505" s="172" t="s">
        <v>16</v>
      </c>
      <c r="AU505" s="170" t="s">
        <v>16</v>
      </c>
      <c r="AV505" s="170" t="s">
        <v>16</v>
      </c>
      <c r="AW505" s="170" t="s">
        <v>16</v>
      </c>
      <c r="AX505" s="170" t="s">
        <v>16</v>
      </c>
      <c r="AY505" s="170" t="s">
        <v>16</v>
      </c>
      <c r="AZ505" s="171" t="s">
        <v>16</v>
      </c>
      <c r="BA505" s="171" t="s">
        <v>16</v>
      </c>
      <c r="BB505" s="170" t="s">
        <v>16</v>
      </c>
      <c r="BC505" s="172" t="s">
        <v>16</v>
      </c>
      <c r="BD505" s="172" t="s">
        <v>16</v>
      </c>
      <c r="BE505" s="171" t="s">
        <v>16</v>
      </c>
      <c r="BF505" s="170" t="s">
        <v>16</v>
      </c>
      <c r="BG505" s="170" t="s">
        <v>16</v>
      </c>
      <c r="BH505" s="170" t="s">
        <v>16</v>
      </c>
      <c r="BI505" s="170" t="s">
        <v>16</v>
      </c>
      <c r="BJ505" s="170"/>
      <c r="BK505" s="170"/>
    </row>
    <row r="506" spans="1:63" x14ac:dyDescent="0.25">
      <c r="A506" s="169">
        <v>303</v>
      </c>
      <c r="C506" s="174" t="s">
        <v>16</v>
      </c>
      <c r="D506" s="174" t="s">
        <v>16</v>
      </c>
      <c r="E506" s="173" t="s">
        <v>16</v>
      </c>
      <c r="F506" s="170" t="s">
        <v>16</v>
      </c>
      <c r="G506" s="170" t="s">
        <v>16</v>
      </c>
      <c r="H506" s="170" t="s">
        <v>16</v>
      </c>
      <c r="I506" s="170" t="s">
        <v>16</v>
      </c>
      <c r="J506" s="170" t="s">
        <v>16</v>
      </c>
      <c r="K506" s="170" t="s">
        <v>16</v>
      </c>
      <c r="L506" s="170" t="s">
        <v>16</v>
      </c>
      <c r="M506" s="170" t="s">
        <v>16</v>
      </c>
      <c r="N506" s="170" t="s">
        <v>16</v>
      </c>
      <c r="O506" s="170" t="s">
        <v>16</v>
      </c>
      <c r="P506" s="170" t="s">
        <v>16</v>
      </c>
      <c r="Q506" s="170" t="s">
        <v>16</v>
      </c>
      <c r="R506" s="170" t="s">
        <v>16</v>
      </c>
      <c r="S506" s="170" t="s">
        <v>16</v>
      </c>
      <c r="T506" s="170" t="s">
        <v>16</v>
      </c>
      <c r="U506" s="170" t="s">
        <v>16</v>
      </c>
      <c r="V506" s="170" t="s">
        <v>16</v>
      </c>
      <c r="W506" s="170" t="s">
        <v>16</v>
      </c>
      <c r="X506" s="170" t="s">
        <v>16</v>
      </c>
      <c r="Y506" s="170" t="s">
        <v>16</v>
      </c>
      <c r="Z506" s="170" t="s">
        <v>16</v>
      </c>
      <c r="AA506" s="170" t="s">
        <v>16</v>
      </c>
      <c r="AB506" s="170" t="s">
        <v>16</v>
      </c>
      <c r="AC506" s="170" t="s">
        <v>16</v>
      </c>
      <c r="AD506" s="170" t="s">
        <v>16</v>
      </c>
      <c r="AE506" s="170" t="s">
        <v>16</v>
      </c>
      <c r="AF506" s="170" t="s">
        <v>16</v>
      </c>
      <c r="AG506" s="170" t="s">
        <v>16</v>
      </c>
      <c r="AH506" s="170" t="s">
        <v>16</v>
      </c>
      <c r="AI506" s="170" t="s">
        <v>16</v>
      </c>
      <c r="AJ506" s="170" t="s">
        <v>16</v>
      </c>
      <c r="AK506" s="170" t="s">
        <v>16</v>
      </c>
      <c r="AL506" s="170" t="s">
        <v>16</v>
      </c>
      <c r="AM506" s="170" t="s">
        <v>16</v>
      </c>
      <c r="AN506" s="170" t="s">
        <v>16</v>
      </c>
      <c r="AO506" s="170" t="s">
        <v>16</v>
      </c>
      <c r="AP506" s="170" t="s">
        <v>16</v>
      </c>
      <c r="AQ506" s="170" t="s">
        <v>16</v>
      </c>
      <c r="AR506" s="170" t="s">
        <v>16</v>
      </c>
      <c r="AS506" s="170" t="s">
        <v>16</v>
      </c>
      <c r="AT506" s="172" t="s">
        <v>16</v>
      </c>
      <c r="AU506" s="170" t="s">
        <v>16</v>
      </c>
      <c r="AV506" s="170" t="s">
        <v>16</v>
      </c>
      <c r="AW506" s="170" t="s">
        <v>16</v>
      </c>
      <c r="AX506" s="170" t="s">
        <v>16</v>
      </c>
      <c r="AY506" s="170" t="s">
        <v>16</v>
      </c>
      <c r="AZ506" s="171" t="s">
        <v>16</v>
      </c>
      <c r="BA506" s="171" t="s">
        <v>16</v>
      </c>
      <c r="BB506" s="170" t="s">
        <v>16</v>
      </c>
      <c r="BC506" s="172" t="s">
        <v>16</v>
      </c>
      <c r="BD506" s="172" t="s">
        <v>16</v>
      </c>
      <c r="BE506" s="171" t="s">
        <v>16</v>
      </c>
      <c r="BF506" s="170" t="s">
        <v>16</v>
      </c>
      <c r="BG506" s="170" t="s">
        <v>16</v>
      </c>
      <c r="BH506" s="170" t="s">
        <v>16</v>
      </c>
      <c r="BI506" s="170" t="s">
        <v>16</v>
      </c>
      <c r="BJ506" s="170"/>
      <c r="BK506" s="170"/>
    </row>
    <row r="507" spans="1:63" x14ac:dyDescent="0.25">
      <c r="A507" s="169">
        <v>303</v>
      </c>
      <c r="C507" s="174" t="s">
        <v>16</v>
      </c>
      <c r="D507" s="174" t="s">
        <v>16</v>
      </c>
      <c r="E507" s="173" t="s">
        <v>16</v>
      </c>
      <c r="F507" s="170" t="s">
        <v>16</v>
      </c>
      <c r="G507" s="170" t="s">
        <v>16</v>
      </c>
      <c r="H507" s="170" t="s">
        <v>16</v>
      </c>
      <c r="I507" s="170" t="s">
        <v>16</v>
      </c>
      <c r="J507" s="170" t="s">
        <v>16</v>
      </c>
      <c r="K507" s="170" t="s">
        <v>16</v>
      </c>
      <c r="L507" s="170" t="s">
        <v>16</v>
      </c>
      <c r="M507" s="170" t="s">
        <v>16</v>
      </c>
      <c r="N507" s="170" t="s">
        <v>16</v>
      </c>
      <c r="O507" s="170" t="s">
        <v>16</v>
      </c>
      <c r="P507" s="170" t="s">
        <v>16</v>
      </c>
      <c r="Q507" s="170" t="s">
        <v>16</v>
      </c>
      <c r="R507" s="170" t="s">
        <v>16</v>
      </c>
      <c r="S507" s="170" t="s">
        <v>16</v>
      </c>
      <c r="T507" s="170" t="s">
        <v>16</v>
      </c>
      <c r="U507" s="170" t="s">
        <v>16</v>
      </c>
      <c r="V507" s="170" t="s">
        <v>16</v>
      </c>
      <c r="W507" s="170" t="s">
        <v>16</v>
      </c>
      <c r="X507" s="170" t="s">
        <v>16</v>
      </c>
      <c r="Y507" s="170" t="s">
        <v>16</v>
      </c>
      <c r="Z507" s="170" t="s">
        <v>16</v>
      </c>
      <c r="AA507" s="170" t="s">
        <v>16</v>
      </c>
      <c r="AB507" s="170" t="s">
        <v>16</v>
      </c>
      <c r="AC507" s="170" t="s">
        <v>16</v>
      </c>
      <c r="AD507" s="170" t="s">
        <v>16</v>
      </c>
      <c r="AE507" s="170" t="s">
        <v>16</v>
      </c>
      <c r="AF507" s="170" t="s">
        <v>16</v>
      </c>
      <c r="AG507" s="170" t="s">
        <v>16</v>
      </c>
      <c r="AH507" s="170" t="s">
        <v>16</v>
      </c>
      <c r="AI507" s="170" t="s">
        <v>16</v>
      </c>
      <c r="AJ507" s="170" t="s">
        <v>16</v>
      </c>
      <c r="AK507" s="170" t="s">
        <v>16</v>
      </c>
      <c r="AL507" s="170" t="s">
        <v>16</v>
      </c>
      <c r="AM507" s="170" t="s">
        <v>16</v>
      </c>
      <c r="AN507" s="170" t="s">
        <v>16</v>
      </c>
      <c r="AO507" s="170" t="s">
        <v>16</v>
      </c>
      <c r="AP507" s="170" t="s">
        <v>16</v>
      </c>
      <c r="AQ507" s="170" t="s">
        <v>16</v>
      </c>
      <c r="AR507" s="170" t="s">
        <v>16</v>
      </c>
      <c r="AS507" s="170" t="s">
        <v>16</v>
      </c>
      <c r="AT507" s="172" t="s">
        <v>16</v>
      </c>
      <c r="AU507" s="170" t="s">
        <v>16</v>
      </c>
      <c r="AV507" s="170" t="s">
        <v>16</v>
      </c>
      <c r="AW507" s="170" t="s">
        <v>16</v>
      </c>
      <c r="AX507" s="170" t="s">
        <v>16</v>
      </c>
      <c r="AY507" s="170" t="s">
        <v>16</v>
      </c>
      <c r="AZ507" s="171" t="s">
        <v>16</v>
      </c>
      <c r="BA507" s="171" t="s">
        <v>16</v>
      </c>
      <c r="BB507" s="170" t="s">
        <v>16</v>
      </c>
      <c r="BC507" s="172" t="s">
        <v>16</v>
      </c>
      <c r="BD507" s="172" t="s">
        <v>16</v>
      </c>
      <c r="BE507" s="171" t="s">
        <v>16</v>
      </c>
      <c r="BF507" s="170" t="s">
        <v>16</v>
      </c>
      <c r="BG507" s="170" t="s">
        <v>16</v>
      </c>
      <c r="BH507" s="170" t="s">
        <v>16</v>
      </c>
      <c r="BI507" s="170" t="s">
        <v>16</v>
      </c>
      <c r="BJ507" s="170"/>
      <c r="BK507" s="170"/>
    </row>
    <row r="508" spans="1:63" x14ac:dyDescent="0.25">
      <c r="A508" s="169">
        <v>303</v>
      </c>
      <c r="C508" s="174" t="s">
        <v>16</v>
      </c>
      <c r="D508" s="174" t="s">
        <v>16</v>
      </c>
      <c r="E508" s="173" t="s">
        <v>16</v>
      </c>
      <c r="F508" s="170" t="s">
        <v>16</v>
      </c>
      <c r="G508" s="170" t="s">
        <v>16</v>
      </c>
      <c r="H508" s="170" t="s">
        <v>16</v>
      </c>
      <c r="I508" s="170" t="s">
        <v>16</v>
      </c>
      <c r="J508" s="170" t="s">
        <v>16</v>
      </c>
      <c r="K508" s="170" t="s">
        <v>16</v>
      </c>
      <c r="L508" s="170" t="s">
        <v>16</v>
      </c>
      <c r="M508" s="170" t="s">
        <v>16</v>
      </c>
      <c r="N508" s="170" t="s">
        <v>16</v>
      </c>
      <c r="O508" s="170" t="s">
        <v>16</v>
      </c>
      <c r="P508" s="170" t="s">
        <v>16</v>
      </c>
      <c r="Q508" s="170" t="s">
        <v>16</v>
      </c>
      <c r="R508" s="170" t="s">
        <v>16</v>
      </c>
      <c r="S508" s="170" t="s">
        <v>16</v>
      </c>
      <c r="T508" s="170" t="s">
        <v>16</v>
      </c>
      <c r="U508" s="170" t="s">
        <v>16</v>
      </c>
      <c r="V508" s="170" t="s">
        <v>16</v>
      </c>
      <c r="W508" s="170" t="s">
        <v>16</v>
      </c>
      <c r="X508" s="170" t="s">
        <v>16</v>
      </c>
      <c r="Y508" s="170" t="s">
        <v>16</v>
      </c>
      <c r="Z508" s="170" t="s">
        <v>16</v>
      </c>
      <c r="AA508" s="170" t="s">
        <v>16</v>
      </c>
      <c r="AB508" s="170" t="s">
        <v>16</v>
      </c>
      <c r="AC508" s="170" t="s">
        <v>16</v>
      </c>
      <c r="AD508" s="170" t="s">
        <v>16</v>
      </c>
      <c r="AE508" s="170" t="s">
        <v>16</v>
      </c>
      <c r="AF508" s="170" t="s">
        <v>16</v>
      </c>
      <c r="AG508" s="170" t="s">
        <v>16</v>
      </c>
      <c r="AH508" s="170" t="s">
        <v>16</v>
      </c>
      <c r="AI508" s="170" t="s">
        <v>16</v>
      </c>
      <c r="AJ508" s="170" t="s">
        <v>16</v>
      </c>
      <c r="AK508" s="170" t="s">
        <v>16</v>
      </c>
      <c r="AL508" s="170" t="s">
        <v>16</v>
      </c>
      <c r="AM508" s="170" t="s">
        <v>16</v>
      </c>
      <c r="AN508" s="170" t="s">
        <v>16</v>
      </c>
      <c r="AO508" s="170" t="s">
        <v>16</v>
      </c>
      <c r="AP508" s="170" t="s">
        <v>16</v>
      </c>
      <c r="AQ508" s="170" t="s">
        <v>16</v>
      </c>
      <c r="AR508" s="170" t="s">
        <v>16</v>
      </c>
      <c r="AS508" s="170" t="s">
        <v>16</v>
      </c>
      <c r="AT508" s="172" t="s">
        <v>16</v>
      </c>
      <c r="AU508" s="170" t="s">
        <v>16</v>
      </c>
      <c r="AV508" s="170" t="s">
        <v>16</v>
      </c>
      <c r="AW508" s="170" t="s">
        <v>16</v>
      </c>
      <c r="AX508" s="170" t="s">
        <v>16</v>
      </c>
      <c r="AY508" s="170" t="s">
        <v>16</v>
      </c>
      <c r="AZ508" s="171" t="s">
        <v>16</v>
      </c>
      <c r="BA508" s="171" t="s">
        <v>16</v>
      </c>
      <c r="BB508" s="170" t="s">
        <v>16</v>
      </c>
      <c r="BC508" s="172" t="s">
        <v>16</v>
      </c>
      <c r="BD508" s="172" t="s">
        <v>16</v>
      </c>
      <c r="BE508" s="171" t="s">
        <v>16</v>
      </c>
      <c r="BF508" s="170" t="s">
        <v>16</v>
      </c>
      <c r="BG508" s="170" t="s">
        <v>16</v>
      </c>
      <c r="BH508" s="170" t="s">
        <v>16</v>
      </c>
      <c r="BI508" s="170" t="s">
        <v>16</v>
      </c>
      <c r="BJ508" s="170"/>
      <c r="BK508" s="170"/>
    </row>
    <row r="509" spans="1:63" x14ac:dyDescent="0.25">
      <c r="A509" s="169">
        <v>303</v>
      </c>
      <c r="C509" s="174" t="s">
        <v>16</v>
      </c>
      <c r="D509" s="174" t="s">
        <v>16</v>
      </c>
      <c r="E509" s="173" t="s">
        <v>16</v>
      </c>
      <c r="F509" s="170" t="s">
        <v>16</v>
      </c>
      <c r="G509" s="170" t="s">
        <v>16</v>
      </c>
      <c r="H509" s="170" t="s">
        <v>16</v>
      </c>
      <c r="I509" s="170" t="s">
        <v>16</v>
      </c>
      <c r="J509" s="170" t="s">
        <v>16</v>
      </c>
      <c r="K509" s="170" t="s">
        <v>16</v>
      </c>
      <c r="L509" s="170" t="s">
        <v>16</v>
      </c>
      <c r="M509" s="170" t="s">
        <v>16</v>
      </c>
      <c r="N509" s="170" t="s">
        <v>16</v>
      </c>
      <c r="O509" s="170" t="s">
        <v>16</v>
      </c>
      <c r="P509" s="170" t="s">
        <v>16</v>
      </c>
      <c r="Q509" s="170" t="s">
        <v>16</v>
      </c>
      <c r="R509" s="170" t="s">
        <v>16</v>
      </c>
      <c r="S509" s="170" t="s">
        <v>16</v>
      </c>
      <c r="T509" s="170" t="s">
        <v>16</v>
      </c>
      <c r="U509" s="170" t="s">
        <v>16</v>
      </c>
      <c r="V509" s="170" t="s">
        <v>16</v>
      </c>
      <c r="W509" s="170" t="s">
        <v>16</v>
      </c>
      <c r="X509" s="170" t="s">
        <v>16</v>
      </c>
      <c r="Y509" s="170" t="s">
        <v>16</v>
      </c>
      <c r="Z509" s="170" t="s">
        <v>16</v>
      </c>
      <c r="AA509" s="170" t="s">
        <v>16</v>
      </c>
      <c r="AB509" s="170" t="s">
        <v>16</v>
      </c>
      <c r="AC509" s="170" t="s">
        <v>16</v>
      </c>
      <c r="AD509" s="170" t="s">
        <v>16</v>
      </c>
      <c r="AE509" s="170" t="s">
        <v>16</v>
      </c>
      <c r="AF509" s="170" t="s">
        <v>16</v>
      </c>
      <c r="AG509" s="170" t="s">
        <v>16</v>
      </c>
      <c r="AH509" s="170" t="s">
        <v>16</v>
      </c>
      <c r="AI509" s="170" t="s">
        <v>16</v>
      </c>
      <c r="AJ509" s="170" t="s">
        <v>16</v>
      </c>
      <c r="AK509" s="170" t="s">
        <v>16</v>
      </c>
      <c r="AL509" s="170" t="s">
        <v>16</v>
      </c>
      <c r="AM509" s="170" t="s">
        <v>16</v>
      </c>
      <c r="AN509" s="170" t="s">
        <v>16</v>
      </c>
      <c r="AO509" s="170" t="s">
        <v>16</v>
      </c>
      <c r="AP509" s="170" t="s">
        <v>16</v>
      </c>
      <c r="AQ509" s="170" t="s">
        <v>16</v>
      </c>
      <c r="AR509" s="170" t="s">
        <v>16</v>
      </c>
      <c r="AS509" s="170" t="s">
        <v>16</v>
      </c>
      <c r="AT509" s="172" t="s">
        <v>16</v>
      </c>
      <c r="AU509" s="170" t="s">
        <v>16</v>
      </c>
      <c r="AV509" s="170" t="s">
        <v>16</v>
      </c>
      <c r="AW509" s="170" t="s">
        <v>16</v>
      </c>
      <c r="AX509" s="170" t="s">
        <v>16</v>
      </c>
      <c r="AY509" s="170" t="s">
        <v>16</v>
      </c>
      <c r="AZ509" s="171" t="s">
        <v>16</v>
      </c>
      <c r="BA509" s="171" t="s">
        <v>16</v>
      </c>
      <c r="BB509" s="170" t="s">
        <v>16</v>
      </c>
      <c r="BC509" s="172" t="s">
        <v>16</v>
      </c>
      <c r="BD509" s="172" t="s">
        <v>16</v>
      </c>
      <c r="BE509" s="171" t="s">
        <v>16</v>
      </c>
      <c r="BF509" s="170" t="s">
        <v>16</v>
      </c>
      <c r="BG509" s="170" t="s">
        <v>16</v>
      </c>
      <c r="BH509" s="170" t="s">
        <v>16</v>
      </c>
      <c r="BI509" s="170" t="s">
        <v>16</v>
      </c>
      <c r="BJ509" s="170"/>
      <c r="BK509" s="170"/>
    </row>
    <row r="510" spans="1:63" x14ac:dyDescent="0.25">
      <c r="A510" s="169">
        <v>303</v>
      </c>
      <c r="C510" s="174" t="s">
        <v>16</v>
      </c>
      <c r="D510" s="174" t="s">
        <v>16</v>
      </c>
      <c r="E510" s="173" t="s">
        <v>16</v>
      </c>
      <c r="F510" s="170" t="s">
        <v>16</v>
      </c>
      <c r="G510" s="170" t="s">
        <v>16</v>
      </c>
      <c r="H510" s="170" t="s">
        <v>16</v>
      </c>
      <c r="I510" s="170" t="s">
        <v>16</v>
      </c>
      <c r="J510" s="170" t="s">
        <v>16</v>
      </c>
      <c r="K510" s="170" t="s">
        <v>16</v>
      </c>
      <c r="L510" s="170" t="s">
        <v>16</v>
      </c>
      <c r="M510" s="170" t="s">
        <v>16</v>
      </c>
      <c r="N510" s="170" t="s">
        <v>16</v>
      </c>
      <c r="O510" s="170" t="s">
        <v>16</v>
      </c>
      <c r="P510" s="170" t="s">
        <v>16</v>
      </c>
      <c r="Q510" s="170" t="s">
        <v>16</v>
      </c>
      <c r="R510" s="170" t="s">
        <v>16</v>
      </c>
      <c r="S510" s="170" t="s">
        <v>16</v>
      </c>
      <c r="T510" s="170" t="s">
        <v>16</v>
      </c>
      <c r="U510" s="170" t="s">
        <v>16</v>
      </c>
      <c r="V510" s="170" t="s">
        <v>16</v>
      </c>
      <c r="W510" s="170" t="s">
        <v>16</v>
      </c>
      <c r="X510" s="170" t="s">
        <v>16</v>
      </c>
      <c r="Y510" s="170" t="s">
        <v>16</v>
      </c>
      <c r="Z510" s="170" t="s">
        <v>16</v>
      </c>
      <c r="AA510" s="170" t="s">
        <v>16</v>
      </c>
      <c r="AB510" s="170" t="s">
        <v>16</v>
      </c>
      <c r="AC510" s="170" t="s">
        <v>16</v>
      </c>
      <c r="AD510" s="170" t="s">
        <v>16</v>
      </c>
      <c r="AE510" s="170" t="s">
        <v>16</v>
      </c>
      <c r="AF510" s="170" t="s">
        <v>16</v>
      </c>
      <c r="AG510" s="170" t="s">
        <v>16</v>
      </c>
      <c r="AH510" s="170" t="s">
        <v>16</v>
      </c>
      <c r="AI510" s="170" t="s">
        <v>16</v>
      </c>
      <c r="AJ510" s="170" t="s">
        <v>16</v>
      </c>
      <c r="AK510" s="170" t="s">
        <v>16</v>
      </c>
      <c r="AL510" s="170" t="s">
        <v>16</v>
      </c>
      <c r="AM510" s="170" t="s">
        <v>16</v>
      </c>
      <c r="AN510" s="170" t="s">
        <v>16</v>
      </c>
      <c r="AO510" s="170" t="s">
        <v>16</v>
      </c>
      <c r="AP510" s="170" t="s">
        <v>16</v>
      </c>
      <c r="AQ510" s="170" t="s">
        <v>16</v>
      </c>
      <c r="AR510" s="170" t="s">
        <v>16</v>
      </c>
      <c r="AS510" s="170" t="s">
        <v>16</v>
      </c>
      <c r="AT510" s="172" t="s">
        <v>16</v>
      </c>
      <c r="AU510" s="170" t="s">
        <v>16</v>
      </c>
      <c r="AV510" s="170" t="s">
        <v>16</v>
      </c>
      <c r="AW510" s="170" t="s">
        <v>16</v>
      </c>
      <c r="AX510" s="170" t="s">
        <v>16</v>
      </c>
      <c r="AY510" s="170" t="s">
        <v>16</v>
      </c>
      <c r="AZ510" s="171" t="s">
        <v>16</v>
      </c>
      <c r="BA510" s="171" t="s">
        <v>16</v>
      </c>
      <c r="BB510" s="170" t="s">
        <v>16</v>
      </c>
      <c r="BC510" s="172" t="s">
        <v>16</v>
      </c>
      <c r="BD510" s="172" t="s">
        <v>16</v>
      </c>
      <c r="BE510" s="171" t="s">
        <v>16</v>
      </c>
      <c r="BF510" s="170" t="s">
        <v>16</v>
      </c>
      <c r="BG510" s="170" t="s">
        <v>16</v>
      </c>
      <c r="BH510" s="170" t="s">
        <v>16</v>
      </c>
      <c r="BI510" s="170" t="s">
        <v>16</v>
      </c>
      <c r="BJ510" s="170"/>
      <c r="BK510" s="170"/>
    </row>
    <row r="511" spans="1:63" x14ac:dyDescent="0.25">
      <c r="A511" s="169">
        <v>303</v>
      </c>
      <c r="C511" s="174" t="s">
        <v>16</v>
      </c>
      <c r="D511" s="174" t="s">
        <v>16</v>
      </c>
      <c r="E511" s="173" t="s">
        <v>16</v>
      </c>
      <c r="F511" s="170" t="s">
        <v>16</v>
      </c>
      <c r="G511" s="170" t="s">
        <v>16</v>
      </c>
      <c r="H511" s="170" t="s">
        <v>16</v>
      </c>
      <c r="I511" s="170" t="s">
        <v>16</v>
      </c>
      <c r="J511" s="170" t="s">
        <v>16</v>
      </c>
      <c r="K511" s="170" t="s">
        <v>16</v>
      </c>
      <c r="L511" s="170" t="s">
        <v>16</v>
      </c>
      <c r="M511" s="170" t="s">
        <v>16</v>
      </c>
      <c r="N511" s="170" t="s">
        <v>16</v>
      </c>
      <c r="O511" s="170" t="s">
        <v>16</v>
      </c>
      <c r="P511" s="170" t="s">
        <v>16</v>
      </c>
      <c r="Q511" s="170" t="s">
        <v>16</v>
      </c>
      <c r="R511" s="170" t="s">
        <v>16</v>
      </c>
      <c r="S511" s="170" t="s">
        <v>16</v>
      </c>
      <c r="T511" s="170" t="s">
        <v>16</v>
      </c>
      <c r="U511" s="170" t="s">
        <v>16</v>
      </c>
      <c r="V511" s="170" t="s">
        <v>16</v>
      </c>
      <c r="W511" s="170" t="s">
        <v>16</v>
      </c>
      <c r="X511" s="170" t="s">
        <v>16</v>
      </c>
      <c r="Y511" s="170" t="s">
        <v>16</v>
      </c>
      <c r="Z511" s="170" t="s">
        <v>16</v>
      </c>
      <c r="AA511" s="170" t="s">
        <v>16</v>
      </c>
      <c r="AB511" s="170" t="s">
        <v>16</v>
      </c>
      <c r="AC511" s="170" t="s">
        <v>16</v>
      </c>
      <c r="AD511" s="170" t="s">
        <v>16</v>
      </c>
      <c r="AE511" s="170" t="s">
        <v>16</v>
      </c>
      <c r="AF511" s="170" t="s">
        <v>16</v>
      </c>
      <c r="AG511" s="170" t="s">
        <v>16</v>
      </c>
      <c r="AH511" s="170" t="s">
        <v>16</v>
      </c>
      <c r="AI511" s="170" t="s">
        <v>16</v>
      </c>
      <c r="AJ511" s="170" t="s">
        <v>16</v>
      </c>
      <c r="AK511" s="170" t="s">
        <v>16</v>
      </c>
      <c r="AL511" s="170" t="s">
        <v>16</v>
      </c>
      <c r="AM511" s="170" t="s">
        <v>16</v>
      </c>
      <c r="AN511" s="170" t="s">
        <v>16</v>
      </c>
      <c r="AO511" s="170" t="s">
        <v>16</v>
      </c>
      <c r="AP511" s="170" t="s">
        <v>16</v>
      </c>
      <c r="AQ511" s="170" t="s">
        <v>16</v>
      </c>
      <c r="AR511" s="170" t="s">
        <v>16</v>
      </c>
      <c r="AS511" s="170" t="s">
        <v>16</v>
      </c>
      <c r="AT511" s="172" t="s">
        <v>16</v>
      </c>
      <c r="AU511" s="170" t="s">
        <v>16</v>
      </c>
      <c r="AV511" s="170" t="s">
        <v>16</v>
      </c>
      <c r="AW511" s="170" t="s">
        <v>16</v>
      </c>
      <c r="AX511" s="170" t="s">
        <v>16</v>
      </c>
      <c r="AY511" s="170" t="s">
        <v>16</v>
      </c>
      <c r="AZ511" s="171" t="s">
        <v>16</v>
      </c>
      <c r="BA511" s="171" t="s">
        <v>16</v>
      </c>
      <c r="BB511" s="170" t="s">
        <v>16</v>
      </c>
      <c r="BC511" s="172" t="s">
        <v>16</v>
      </c>
      <c r="BD511" s="172" t="s">
        <v>16</v>
      </c>
      <c r="BE511" s="171" t="s">
        <v>16</v>
      </c>
      <c r="BF511" s="170" t="s">
        <v>16</v>
      </c>
      <c r="BG511" s="170" t="s">
        <v>16</v>
      </c>
      <c r="BH511" s="170" t="s">
        <v>16</v>
      </c>
      <c r="BI511" s="170" t="s">
        <v>16</v>
      </c>
      <c r="BJ511" s="170"/>
      <c r="BK511" s="170"/>
    </row>
    <row r="512" spans="1:63" x14ac:dyDescent="0.25">
      <c r="A512" s="169">
        <v>303</v>
      </c>
      <c r="C512" s="174" t="s">
        <v>16</v>
      </c>
      <c r="D512" s="174" t="s">
        <v>16</v>
      </c>
      <c r="E512" s="173" t="s">
        <v>16</v>
      </c>
      <c r="F512" s="170" t="s">
        <v>16</v>
      </c>
      <c r="G512" s="170" t="s">
        <v>16</v>
      </c>
      <c r="H512" s="170" t="s">
        <v>16</v>
      </c>
      <c r="I512" s="170" t="s">
        <v>16</v>
      </c>
      <c r="J512" s="170" t="s">
        <v>16</v>
      </c>
      <c r="K512" s="170" t="s">
        <v>16</v>
      </c>
      <c r="L512" s="170" t="s">
        <v>16</v>
      </c>
      <c r="M512" s="170" t="s">
        <v>16</v>
      </c>
      <c r="N512" s="170" t="s">
        <v>16</v>
      </c>
      <c r="O512" s="170" t="s">
        <v>16</v>
      </c>
      <c r="P512" s="170" t="s">
        <v>16</v>
      </c>
      <c r="Q512" s="170" t="s">
        <v>16</v>
      </c>
      <c r="R512" s="170" t="s">
        <v>16</v>
      </c>
      <c r="S512" s="170" t="s">
        <v>16</v>
      </c>
      <c r="T512" s="170" t="s">
        <v>16</v>
      </c>
      <c r="U512" s="170" t="s">
        <v>16</v>
      </c>
      <c r="V512" s="170" t="s">
        <v>16</v>
      </c>
      <c r="W512" s="170" t="s">
        <v>16</v>
      </c>
      <c r="X512" s="170" t="s">
        <v>16</v>
      </c>
      <c r="Y512" s="170" t="s">
        <v>16</v>
      </c>
      <c r="Z512" s="170" t="s">
        <v>16</v>
      </c>
      <c r="AA512" s="170" t="s">
        <v>16</v>
      </c>
      <c r="AB512" s="170" t="s">
        <v>16</v>
      </c>
      <c r="AC512" s="170" t="s">
        <v>16</v>
      </c>
      <c r="AD512" s="170" t="s">
        <v>16</v>
      </c>
      <c r="AE512" s="170" t="s">
        <v>16</v>
      </c>
      <c r="AF512" s="170" t="s">
        <v>16</v>
      </c>
      <c r="AG512" s="170" t="s">
        <v>16</v>
      </c>
      <c r="AH512" s="170" t="s">
        <v>16</v>
      </c>
      <c r="AI512" s="170" t="s">
        <v>16</v>
      </c>
      <c r="AJ512" s="170" t="s">
        <v>16</v>
      </c>
      <c r="AK512" s="170" t="s">
        <v>16</v>
      </c>
      <c r="AL512" s="170" t="s">
        <v>16</v>
      </c>
      <c r="AM512" s="170" t="s">
        <v>16</v>
      </c>
      <c r="AN512" s="170" t="s">
        <v>16</v>
      </c>
      <c r="AO512" s="170" t="s">
        <v>16</v>
      </c>
      <c r="AP512" s="170" t="s">
        <v>16</v>
      </c>
      <c r="AQ512" s="170" t="s">
        <v>16</v>
      </c>
      <c r="AR512" s="170" t="s">
        <v>16</v>
      </c>
      <c r="AS512" s="170" t="s">
        <v>16</v>
      </c>
      <c r="AT512" s="172" t="s">
        <v>16</v>
      </c>
      <c r="AU512" s="170" t="s">
        <v>16</v>
      </c>
      <c r="AV512" s="170" t="s">
        <v>16</v>
      </c>
      <c r="AW512" s="170" t="s">
        <v>16</v>
      </c>
      <c r="AX512" s="170" t="s">
        <v>16</v>
      </c>
      <c r="AY512" s="170" t="s">
        <v>16</v>
      </c>
      <c r="AZ512" s="171" t="s">
        <v>16</v>
      </c>
      <c r="BA512" s="171" t="s">
        <v>16</v>
      </c>
      <c r="BB512" s="170" t="s">
        <v>16</v>
      </c>
      <c r="BC512" s="172" t="s">
        <v>16</v>
      </c>
      <c r="BD512" s="172" t="s">
        <v>16</v>
      </c>
      <c r="BE512" s="171" t="s">
        <v>16</v>
      </c>
      <c r="BF512" s="170" t="s">
        <v>16</v>
      </c>
      <c r="BG512" s="170" t="s">
        <v>16</v>
      </c>
      <c r="BH512" s="170" t="s">
        <v>16</v>
      </c>
      <c r="BI512" s="170" t="s">
        <v>16</v>
      </c>
      <c r="BJ512" s="170"/>
      <c r="BK512" s="170"/>
    </row>
    <row r="513" spans="1:63" x14ac:dyDescent="0.25">
      <c r="A513" s="169">
        <v>303</v>
      </c>
      <c r="C513" s="174" t="s">
        <v>16</v>
      </c>
      <c r="D513" s="174" t="s">
        <v>16</v>
      </c>
      <c r="E513" s="173" t="s">
        <v>16</v>
      </c>
      <c r="F513" s="170" t="s">
        <v>16</v>
      </c>
      <c r="G513" s="170" t="s">
        <v>16</v>
      </c>
      <c r="H513" s="170" t="s">
        <v>16</v>
      </c>
      <c r="I513" s="170" t="s">
        <v>16</v>
      </c>
      <c r="J513" s="170" t="s">
        <v>16</v>
      </c>
      <c r="K513" s="170" t="s">
        <v>16</v>
      </c>
      <c r="L513" s="170" t="s">
        <v>16</v>
      </c>
      <c r="M513" s="170" t="s">
        <v>16</v>
      </c>
      <c r="N513" s="170" t="s">
        <v>16</v>
      </c>
      <c r="O513" s="170" t="s">
        <v>16</v>
      </c>
      <c r="P513" s="170" t="s">
        <v>16</v>
      </c>
      <c r="Q513" s="170" t="s">
        <v>16</v>
      </c>
      <c r="R513" s="170" t="s">
        <v>16</v>
      </c>
      <c r="S513" s="170" t="s">
        <v>16</v>
      </c>
      <c r="T513" s="170" t="s">
        <v>16</v>
      </c>
      <c r="U513" s="170" t="s">
        <v>16</v>
      </c>
      <c r="V513" s="170" t="s">
        <v>16</v>
      </c>
      <c r="W513" s="170" t="s">
        <v>16</v>
      </c>
      <c r="X513" s="170" t="s">
        <v>16</v>
      </c>
      <c r="Y513" s="170" t="s">
        <v>16</v>
      </c>
      <c r="Z513" s="170" t="s">
        <v>16</v>
      </c>
      <c r="AA513" s="170" t="s">
        <v>16</v>
      </c>
      <c r="AB513" s="170" t="s">
        <v>16</v>
      </c>
      <c r="AC513" s="170" t="s">
        <v>16</v>
      </c>
      <c r="AD513" s="170" t="s">
        <v>16</v>
      </c>
      <c r="AE513" s="170" t="s">
        <v>16</v>
      </c>
      <c r="AF513" s="170" t="s">
        <v>16</v>
      </c>
      <c r="AG513" s="170" t="s">
        <v>16</v>
      </c>
      <c r="AH513" s="170" t="s">
        <v>16</v>
      </c>
      <c r="AI513" s="170" t="s">
        <v>16</v>
      </c>
      <c r="AJ513" s="170" t="s">
        <v>16</v>
      </c>
      <c r="AK513" s="170" t="s">
        <v>16</v>
      </c>
      <c r="AL513" s="170" t="s">
        <v>16</v>
      </c>
      <c r="AM513" s="170" t="s">
        <v>16</v>
      </c>
      <c r="AN513" s="170" t="s">
        <v>16</v>
      </c>
      <c r="AO513" s="170" t="s">
        <v>16</v>
      </c>
      <c r="AP513" s="170" t="s">
        <v>16</v>
      </c>
      <c r="AQ513" s="170" t="s">
        <v>16</v>
      </c>
      <c r="AR513" s="170" t="s">
        <v>16</v>
      </c>
      <c r="AS513" s="170" t="s">
        <v>16</v>
      </c>
      <c r="AT513" s="172" t="s">
        <v>16</v>
      </c>
      <c r="AU513" s="170" t="s">
        <v>16</v>
      </c>
      <c r="AV513" s="170" t="s">
        <v>16</v>
      </c>
      <c r="AW513" s="170" t="s">
        <v>16</v>
      </c>
      <c r="AX513" s="170" t="s">
        <v>16</v>
      </c>
      <c r="AY513" s="170" t="s">
        <v>16</v>
      </c>
      <c r="AZ513" s="171" t="s">
        <v>16</v>
      </c>
      <c r="BA513" s="171" t="s">
        <v>16</v>
      </c>
      <c r="BB513" s="170" t="s">
        <v>16</v>
      </c>
      <c r="BC513" s="172" t="s">
        <v>16</v>
      </c>
      <c r="BD513" s="172" t="s">
        <v>16</v>
      </c>
      <c r="BE513" s="171" t="s">
        <v>16</v>
      </c>
      <c r="BF513" s="170" t="s">
        <v>16</v>
      </c>
      <c r="BG513" s="170" t="s">
        <v>16</v>
      </c>
      <c r="BH513" s="170" t="s">
        <v>16</v>
      </c>
      <c r="BI513" s="170" t="s">
        <v>16</v>
      </c>
      <c r="BJ513" s="170"/>
      <c r="BK513" s="170"/>
    </row>
    <row r="514" spans="1:63" x14ac:dyDescent="0.25">
      <c r="A514" s="169">
        <v>303</v>
      </c>
      <c r="C514" s="174" t="s">
        <v>16</v>
      </c>
      <c r="D514" s="174" t="s">
        <v>16</v>
      </c>
      <c r="E514" s="173" t="s">
        <v>16</v>
      </c>
      <c r="F514" s="170" t="s">
        <v>16</v>
      </c>
      <c r="G514" s="170" t="s">
        <v>16</v>
      </c>
      <c r="H514" s="170" t="s">
        <v>16</v>
      </c>
      <c r="I514" s="170" t="s">
        <v>16</v>
      </c>
      <c r="J514" s="170" t="s">
        <v>16</v>
      </c>
      <c r="K514" s="170" t="s">
        <v>16</v>
      </c>
      <c r="L514" s="170" t="s">
        <v>16</v>
      </c>
      <c r="M514" s="170" t="s">
        <v>16</v>
      </c>
      <c r="N514" s="170" t="s">
        <v>16</v>
      </c>
      <c r="O514" s="170" t="s">
        <v>16</v>
      </c>
      <c r="P514" s="170" t="s">
        <v>16</v>
      </c>
      <c r="Q514" s="170" t="s">
        <v>16</v>
      </c>
      <c r="R514" s="170" t="s">
        <v>16</v>
      </c>
      <c r="S514" s="170" t="s">
        <v>16</v>
      </c>
      <c r="T514" s="170" t="s">
        <v>16</v>
      </c>
      <c r="U514" s="170" t="s">
        <v>16</v>
      </c>
      <c r="V514" s="170" t="s">
        <v>16</v>
      </c>
      <c r="W514" s="170" t="s">
        <v>16</v>
      </c>
      <c r="X514" s="170" t="s">
        <v>16</v>
      </c>
      <c r="Y514" s="170" t="s">
        <v>16</v>
      </c>
      <c r="Z514" s="170" t="s">
        <v>16</v>
      </c>
      <c r="AA514" s="170" t="s">
        <v>16</v>
      </c>
      <c r="AB514" s="170" t="s">
        <v>16</v>
      </c>
      <c r="AC514" s="170" t="s">
        <v>16</v>
      </c>
      <c r="AD514" s="170" t="s">
        <v>16</v>
      </c>
      <c r="AE514" s="170" t="s">
        <v>16</v>
      </c>
      <c r="AF514" s="170" t="s">
        <v>16</v>
      </c>
      <c r="AG514" s="170" t="s">
        <v>16</v>
      </c>
      <c r="AH514" s="170" t="s">
        <v>16</v>
      </c>
      <c r="AI514" s="170" t="s">
        <v>16</v>
      </c>
      <c r="AJ514" s="170" t="s">
        <v>16</v>
      </c>
      <c r="AK514" s="170" t="s">
        <v>16</v>
      </c>
      <c r="AL514" s="170" t="s">
        <v>16</v>
      </c>
      <c r="AM514" s="170" t="s">
        <v>16</v>
      </c>
      <c r="AN514" s="170" t="s">
        <v>16</v>
      </c>
      <c r="AO514" s="170" t="s">
        <v>16</v>
      </c>
      <c r="AP514" s="170" t="s">
        <v>16</v>
      </c>
      <c r="AQ514" s="170" t="s">
        <v>16</v>
      </c>
      <c r="AR514" s="170" t="s">
        <v>16</v>
      </c>
      <c r="AS514" s="170" t="s">
        <v>16</v>
      </c>
      <c r="AT514" s="172" t="s">
        <v>16</v>
      </c>
      <c r="AU514" s="170" t="s">
        <v>16</v>
      </c>
      <c r="AV514" s="170" t="s">
        <v>16</v>
      </c>
      <c r="AW514" s="170" t="s">
        <v>16</v>
      </c>
      <c r="AX514" s="170" t="s">
        <v>16</v>
      </c>
      <c r="AY514" s="170" t="s">
        <v>16</v>
      </c>
      <c r="AZ514" s="171" t="s">
        <v>16</v>
      </c>
      <c r="BA514" s="171" t="s">
        <v>16</v>
      </c>
      <c r="BB514" s="170" t="s">
        <v>16</v>
      </c>
      <c r="BC514" s="172" t="s">
        <v>16</v>
      </c>
      <c r="BD514" s="172" t="s">
        <v>16</v>
      </c>
      <c r="BE514" s="171" t="s">
        <v>16</v>
      </c>
      <c r="BF514" s="170" t="s">
        <v>16</v>
      </c>
      <c r="BG514" s="170" t="s">
        <v>16</v>
      </c>
      <c r="BH514" s="170" t="s">
        <v>16</v>
      </c>
      <c r="BI514" s="170" t="s">
        <v>16</v>
      </c>
      <c r="BJ514" s="170"/>
      <c r="BK514" s="170"/>
    </row>
    <row r="515" spans="1:63" x14ac:dyDescent="0.25">
      <c r="A515" s="169">
        <v>303</v>
      </c>
      <c r="C515" s="174" t="s">
        <v>16</v>
      </c>
      <c r="D515" s="174" t="s">
        <v>16</v>
      </c>
      <c r="E515" s="173" t="s">
        <v>16</v>
      </c>
      <c r="F515" s="170" t="s">
        <v>16</v>
      </c>
      <c r="G515" s="170" t="s">
        <v>16</v>
      </c>
      <c r="H515" s="170" t="s">
        <v>16</v>
      </c>
      <c r="I515" s="170" t="s">
        <v>16</v>
      </c>
      <c r="J515" s="170" t="s">
        <v>16</v>
      </c>
      <c r="K515" s="170" t="s">
        <v>16</v>
      </c>
      <c r="L515" s="170" t="s">
        <v>16</v>
      </c>
      <c r="M515" s="170" t="s">
        <v>16</v>
      </c>
      <c r="N515" s="170" t="s">
        <v>16</v>
      </c>
      <c r="O515" s="170" t="s">
        <v>16</v>
      </c>
      <c r="P515" s="170" t="s">
        <v>16</v>
      </c>
      <c r="Q515" s="170" t="s">
        <v>16</v>
      </c>
      <c r="R515" s="170" t="s">
        <v>16</v>
      </c>
      <c r="S515" s="170" t="s">
        <v>16</v>
      </c>
      <c r="T515" s="170" t="s">
        <v>16</v>
      </c>
      <c r="U515" s="170" t="s">
        <v>16</v>
      </c>
      <c r="V515" s="170" t="s">
        <v>16</v>
      </c>
      <c r="W515" s="170" t="s">
        <v>16</v>
      </c>
      <c r="X515" s="170" t="s">
        <v>16</v>
      </c>
      <c r="Y515" s="170" t="s">
        <v>16</v>
      </c>
      <c r="Z515" s="170" t="s">
        <v>16</v>
      </c>
      <c r="AA515" s="170" t="s">
        <v>16</v>
      </c>
      <c r="AB515" s="170" t="s">
        <v>16</v>
      </c>
      <c r="AC515" s="170" t="s">
        <v>16</v>
      </c>
      <c r="AD515" s="170" t="s">
        <v>16</v>
      </c>
      <c r="AE515" s="170" t="s">
        <v>16</v>
      </c>
      <c r="AF515" s="170" t="s">
        <v>16</v>
      </c>
      <c r="AG515" s="170" t="s">
        <v>16</v>
      </c>
      <c r="AH515" s="170" t="s">
        <v>16</v>
      </c>
      <c r="AI515" s="170" t="s">
        <v>16</v>
      </c>
      <c r="AJ515" s="170" t="s">
        <v>16</v>
      </c>
      <c r="AK515" s="170" t="s">
        <v>16</v>
      </c>
      <c r="AL515" s="170" t="s">
        <v>16</v>
      </c>
      <c r="AM515" s="170" t="s">
        <v>16</v>
      </c>
      <c r="AN515" s="170" t="s">
        <v>16</v>
      </c>
      <c r="AO515" s="170" t="s">
        <v>16</v>
      </c>
      <c r="AP515" s="170" t="s">
        <v>16</v>
      </c>
      <c r="AQ515" s="170" t="s">
        <v>16</v>
      </c>
      <c r="AR515" s="170" t="s">
        <v>16</v>
      </c>
      <c r="AS515" s="170" t="s">
        <v>16</v>
      </c>
      <c r="AT515" s="172" t="s">
        <v>16</v>
      </c>
      <c r="AU515" s="170" t="s">
        <v>16</v>
      </c>
      <c r="AV515" s="170" t="s">
        <v>16</v>
      </c>
      <c r="AW515" s="170" t="s">
        <v>16</v>
      </c>
      <c r="AX515" s="170" t="s">
        <v>16</v>
      </c>
      <c r="AY515" s="170" t="s">
        <v>16</v>
      </c>
      <c r="AZ515" s="171" t="s">
        <v>16</v>
      </c>
      <c r="BA515" s="171" t="s">
        <v>16</v>
      </c>
      <c r="BB515" s="170" t="s">
        <v>16</v>
      </c>
      <c r="BC515" s="172" t="s">
        <v>16</v>
      </c>
      <c r="BD515" s="172" t="s">
        <v>16</v>
      </c>
      <c r="BE515" s="171" t="s">
        <v>16</v>
      </c>
      <c r="BF515" s="170" t="s">
        <v>16</v>
      </c>
      <c r="BG515" s="170" t="s">
        <v>16</v>
      </c>
      <c r="BH515" s="170" t="s">
        <v>16</v>
      </c>
      <c r="BI515" s="170" t="s">
        <v>16</v>
      </c>
      <c r="BJ515" s="170"/>
      <c r="BK515" s="170"/>
    </row>
    <row r="516" spans="1:63" x14ac:dyDescent="0.25">
      <c r="A516" s="169">
        <v>303</v>
      </c>
      <c r="C516" s="174" t="s">
        <v>16</v>
      </c>
      <c r="D516" s="174" t="s">
        <v>16</v>
      </c>
      <c r="E516" s="173" t="s">
        <v>16</v>
      </c>
      <c r="F516" s="170" t="s">
        <v>16</v>
      </c>
      <c r="G516" s="170" t="s">
        <v>16</v>
      </c>
      <c r="H516" s="170" t="s">
        <v>16</v>
      </c>
      <c r="I516" s="170" t="s">
        <v>16</v>
      </c>
      <c r="J516" s="170" t="s">
        <v>16</v>
      </c>
      <c r="K516" s="170" t="s">
        <v>16</v>
      </c>
      <c r="L516" s="170" t="s">
        <v>16</v>
      </c>
      <c r="M516" s="170" t="s">
        <v>16</v>
      </c>
      <c r="N516" s="170" t="s">
        <v>16</v>
      </c>
      <c r="O516" s="170" t="s">
        <v>16</v>
      </c>
      <c r="P516" s="170" t="s">
        <v>16</v>
      </c>
      <c r="Q516" s="170" t="s">
        <v>16</v>
      </c>
      <c r="R516" s="170" t="s">
        <v>16</v>
      </c>
      <c r="S516" s="170" t="s">
        <v>16</v>
      </c>
      <c r="T516" s="170" t="s">
        <v>16</v>
      </c>
      <c r="U516" s="170" t="s">
        <v>16</v>
      </c>
      <c r="V516" s="170" t="s">
        <v>16</v>
      </c>
      <c r="W516" s="170" t="s">
        <v>16</v>
      </c>
      <c r="X516" s="170" t="s">
        <v>16</v>
      </c>
      <c r="Y516" s="170" t="s">
        <v>16</v>
      </c>
      <c r="Z516" s="170" t="s">
        <v>16</v>
      </c>
      <c r="AA516" s="170" t="s">
        <v>16</v>
      </c>
      <c r="AB516" s="170" t="s">
        <v>16</v>
      </c>
      <c r="AC516" s="170" t="s">
        <v>16</v>
      </c>
      <c r="AD516" s="170" t="s">
        <v>16</v>
      </c>
      <c r="AE516" s="170" t="s">
        <v>16</v>
      </c>
      <c r="AF516" s="170" t="s">
        <v>16</v>
      </c>
      <c r="AG516" s="170" t="s">
        <v>16</v>
      </c>
      <c r="AH516" s="170" t="s">
        <v>16</v>
      </c>
      <c r="AI516" s="170" t="s">
        <v>16</v>
      </c>
      <c r="AJ516" s="170" t="s">
        <v>16</v>
      </c>
      <c r="AK516" s="170" t="s">
        <v>16</v>
      </c>
      <c r="AL516" s="170" t="s">
        <v>16</v>
      </c>
      <c r="AM516" s="170" t="s">
        <v>16</v>
      </c>
      <c r="AN516" s="170" t="s">
        <v>16</v>
      </c>
      <c r="AO516" s="170" t="s">
        <v>16</v>
      </c>
      <c r="AP516" s="170" t="s">
        <v>16</v>
      </c>
      <c r="AQ516" s="170" t="s">
        <v>16</v>
      </c>
      <c r="AR516" s="170" t="s">
        <v>16</v>
      </c>
      <c r="AS516" s="170" t="s">
        <v>16</v>
      </c>
      <c r="AT516" s="172" t="s">
        <v>16</v>
      </c>
      <c r="AU516" s="170" t="s">
        <v>16</v>
      </c>
      <c r="AV516" s="170" t="s">
        <v>16</v>
      </c>
      <c r="AW516" s="170" t="s">
        <v>16</v>
      </c>
      <c r="AX516" s="170" t="s">
        <v>16</v>
      </c>
      <c r="AY516" s="170" t="s">
        <v>16</v>
      </c>
      <c r="AZ516" s="171" t="s">
        <v>16</v>
      </c>
      <c r="BA516" s="171" t="s">
        <v>16</v>
      </c>
      <c r="BB516" s="170" t="s">
        <v>16</v>
      </c>
      <c r="BC516" s="172" t="s">
        <v>16</v>
      </c>
      <c r="BD516" s="172" t="s">
        <v>16</v>
      </c>
      <c r="BE516" s="171" t="s">
        <v>16</v>
      </c>
      <c r="BF516" s="170" t="s">
        <v>16</v>
      </c>
      <c r="BG516" s="170" t="s">
        <v>16</v>
      </c>
      <c r="BH516" s="170" t="s">
        <v>16</v>
      </c>
      <c r="BI516" s="170" t="s">
        <v>16</v>
      </c>
      <c r="BJ516" s="170"/>
      <c r="BK516" s="170"/>
    </row>
    <row r="517" spans="1:63" x14ac:dyDescent="0.25">
      <c r="A517" s="169">
        <v>303</v>
      </c>
      <c r="C517" s="174" t="s">
        <v>16</v>
      </c>
      <c r="D517" s="174" t="s">
        <v>16</v>
      </c>
      <c r="E517" s="173" t="s">
        <v>16</v>
      </c>
      <c r="F517" s="170" t="s">
        <v>16</v>
      </c>
      <c r="G517" s="170" t="s">
        <v>16</v>
      </c>
      <c r="H517" s="170" t="s">
        <v>16</v>
      </c>
      <c r="I517" s="170" t="s">
        <v>16</v>
      </c>
      <c r="J517" s="170" t="s">
        <v>16</v>
      </c>
      <c r="K517" s="170" t="s">
        <v>16</v>
      </c>
      <c r="L517" s="170" t="s">
        <v>16</v>
      </c>
      <c r="M517" s="170" t="s">
        <v>16</v>
      </c>
      <c r="N517" s="170" t="s">
        <v>16</v>
      </c>
      <c r="O517" s="170" t="s">
        <v>16</v>
      </c>
      <c r="P517" s="170" t="s">
        <v>16</v>
      </c>
      <c r="Q517" s="170" t="s">
        <v>16</v>
      </c>
      <c r="R517" s="170" t="s">
        <v>16</v>
      </c>
      <c r="S517" s="170" t="s">
        <v>16</v>
      </c>
      <c r="T517" s="170" t="s">
        <v>16</v>
      </c>
      <c r="U517" s="170" t="s">
        <v>16</v>
      </c>
      <c r="V517" s="170" t="s">
        <v>16</v>
      </c>
      <c r="W517" s="170" t="s">
        <v>16</v>
      </c>
      <c r="X517" s="170" t="s">
        <v>16</v>
      </c>
      <c r="Y517" s="170" t="s">
        <v>16</v>
      </c>
      <c r="Z517" s="170" t="s">
        <v>16</v>
      </c>
      <c r="AA517" s="170" t="s">
        <v>16</v>
      </c>
      <c r="AB517" s="170" t="s">
        <v>16</v>
      </c>
      <c r="AC517" s="170" t="s">
        <v>16</v>
      </c>
      <c r="AD517" s="170" t="s">
        <v>16</v>
      </c>
      <c r="AE517" s="170" t="s">
        <v>16</v>
      </c>
      <c r="AF517" s="170" t="s">
        <v>16</v>
      </c>
      <c r="AG517" s="170" t="s">
        <v>16</v>
      </c>
      <c r="AH517" s="170" t="s">
        <v>16</v>
      </c>
      <c r="AI517" s="170" t="s">
        <v>16</v>
      </c>
      <c r="AJ517" s="170" t="s">
        <v>16</v>
      </c>
      <c r="AK517" s="170" t="s">
        <v>16</v>
      </c>
      <c r="AL517" s="170" t="s">
        <v>16</v>
      </c>
      <c r="AM517" s="170" t="s">
        <v>16</v>
      </c>
      <c r="AN517" s="170" t="s">
        <v>16</v>
      </c>
      <c r="AO517" s="170" t="s">
        <v>16</v>
      </c>
      <c r="AP517" s="170" t="s">
        <v>16</v>
      </c>
      <c r="AQ517" s="170" t="s">
        <v>16</v>
      </c>
      <c r="AR517" s="170" t="s">
        <v>16</v>
      </c>
      <c r="AS517" s="170" t="s">
        <v>16</v>
      </c>
      <c r="AT517" s="172" t="s">
        <v>16</v>
      </c>
      <c r="AU517" s="170" t="s">
        <v>16</v>
      </c>
      <c r="AV517" s="170" t="s">
        <v>16</v>
      </c>
      <c r="AW517" s="170" t="s">
        <v>16</v>
      </c>
      <c r="AX517" s="170" t="s">
        <v>16</v>
      </c>
      <c r="AY517" s="170" t="s">
        <v>16</v>
      </c>
      <c r="AZ517" s="171" t="s">
        <v>16</v>
      </c>
      <c r="BA517" s="171" t="s">
        <v>16</v>
      </c>
      <c r="BB517" s="170" t="s">
        <v>16</v>
      </c>
      <c r="BC517" s="172" t="s">
        <v>16</v>
      </c>
      <c r="BD517" s="172" t="s">
        <v>16</v>
      </c>
      <c r="BE517" s="171" t="s">
        <v>16</v>
      </c>
      <c r="BF517" s="170" t="s">
        <v>16</v>
      </c>
      <c r="BG517" s="170" t="s">
        <v>16</v>
      </c>
      <c r="BH517" s="170" t="s">
        <v>16</v>
      </c>
      <c r="BI517" s="170" t="s">
        <v>16</v>
      </c>
      <c r="BJ517" s="170"/>
      <c r="BK517" s="170"/>
    </row>
    <row r="518" spans="1:63" x14ac:dyDescent="0.25">
      <c r="A518" s="169">
        <v>303</v>
      </c>
      <c r="C518" s="174" t="s">
        <v>16</v>
      </c>
      <c r="D518" s="174" t="s">
        <v>16</v>
      </c>
      <c r="E518" s="173" t="s">
        <v>16</v>
      </c>
      <c r="F518" s="170" t="s">
        <v>16</v>
      </c>
      <c r="G518" s="170" t="s">
        <v>16</v>
      </c>
      <c r="H518" s="170" t="s">
        <v>16</v>
      </c>
      <c r="I518" s="170" t="s">
        <v>16</v>
      </c>
      <c r="J518" s="170" t="s">
        <v>16</v>
      </c>
      <c r="K518" s="170" t="s">
        <v>16</v>
      </c>
      <c r="L518" s="170" t="s">
        <v>16</v>
      </c>
      <c r="M518" s="170" t="s">
        <v>16</v>
      </c>
      <c r="N518" s="170" t="s">
        <v>16</v>
      </c>
      <c r="O518" s="170" t="s">
        <v>16</v>
      </c>
      <c r="P518" s="170" t="s">
        <v>16</v>
      </c>
      <c r="Q518" s="170" t="s">
        <v>16</v>
      </c>
      <c r="R518" s="170" t="s">
        <v>16</v>
      </c>
      <c r="S518" s="170" t="s">
        <v>16</v>
      </c>
      <c r="T518" s="170" t="s">
        <v>16</v>
      </c>
      <c r="U518" s="170" t="s">
        <v>16</v>
      </c>
      <c r="V518" s="170" t="s">
        <v>16</v>
      </c>
      <c r="W518" s="170" t="s">
        <v>16</v>
      </c>
      <c r="X518" s="170" t="s">
        <v>16</v>
      </c>
      <c r="Y518" s="170" t="s">
        <v>16</v>
      </c>
      <c r="Z518" s="170" t="s">
        <v>16</v>
      </c>
      <c r="AA518" s="170" t="s">
        <v>16</v>
      </c>
      <c r="AB518" s="170" t="s">
        <v>16</v>
      </c>
      <c r="AC518" s="170" t="s">
        <v>16</v>
      </c>
      <c r="AD518" s="170" t="s">
        <v>16</v>
      </c>
      <c r="AE518" s="170" t="s">
        <v>16</v>
      </c>
      <c r="AF518" s="170" t="s">
        <v>16</v>
      </c>
      <c r="AG518" s="170" t="s">
        <v>16</v>
      </c>
      <c r="AH518" s="170" t="s">
        <v>16</v>
      </c>
      <c r="AI518" s="170" t="s">
        <v>16</v>
      </c>
      <c r="AJ518" s="170" t="s">
        <v>16</v>
      </c>
      <c r="AK518" s="170" t="s">
        <v>16</v>
      </c>
      <c r="AL518" s="170" t="s">
        <v>16</v>
      </c>
      <c r="AM518" s="170" t="s">
        <v>16</v>
      </c>
      <c r="AN518" s="170" t="s">
        <v>16</v>
      </c>
      <c r="AO518" s="170" t="s">
        <v>16</v>
      </c>
      <c r="AP518" s="170" t="s">
        <v>16</v>
      </c>
      <c r="AQ518" s="170" t="s">
        <v>16</v>
      </c>
      <c r="AR518" s="170" t="s">
        <v>16</v>
      </c>
      <c r="AS518" s="170" t="s">
        <v>16</v>
      </c>
      <c r="AT518" s="172" t="s">
        <v>16</v>
      </c>
      <c r="AU518" s="170" t="s">
        <v>16</v>
      </c>
      <c r="AV518" s="170" t="s">
        <v>16</v>
      </c>
      <c r="AW518" s="170" t="s">
        <v>16</v>
      </c>
      <c r="AX518" s="170" t="s">
        <v>16</v>
      </c>
      <c r="AY518" s="170" t="s">
        <v>16</v>
      </c>
      <c r="AZ518" s="171" t="s">
        <v>16</v>
      </c>
      <c r="BA518" s="171" t="s">
        <v>16</v>
      </c>
      <c r="BB518" s="170" t="s">
        <v>16</v>
      </c>
      <c r="BC518" s="172" t="s">
        <v>16</v>
      </c>
      <c r="BD518" s="172" t="s">
        <v>16</v>
      </c>
      <c r="BE518" s="171" t="s">
        <v>16</v>
      </c>
      <c r="BF518" s="170" t="s">
        <v>16</v>
      </c>
      <c r="BG518" s="170" t="s">
        <v>16</v>
      </c>
      <c r="BH518" s="170" t="s">
        <v>16</v>
      </c>
      <c r="BI518" s="170" t="s">
        <v>16</v>
      </c>
      <c r="BJ518" s="170"/>
      <c r="BK518" s="170"/>
    </row>
    <row r="519" spans="1:63" x14ac:dyDescent="0.25">
      <c r="A519" s="169">
        <v>303</v>
      </c>
      <c r="C519" s="174" t="s">
        <v>16</v>
      </c>
      <c r="D519" s="174" t="s">
        <v>16</v>
      </c>
      <c r="E519" s="173" t="s">
        <v>16</v>
      </c>
      <c r="F519" s="170" t="s">
        <v>16</v>
      </c>
      <c r="G519" s="170" t="s">
        <v>16</v>
      </c>
      <c r="H519" s="170" t="s">
        <v>16</v>
      </c>
      <c r="I519" s="170" t="s">
        <v>16</v>
      </c>
      <c r="J519" s="170" t="s">
        <v>16</v>
      </c>
      <c r="K519" s="170" t="s">
        <v>16</v>
      </c>
      <c r="L519" s="170" t="s">
        <v>16</v>
      </c>
      <c r="M519" s="170" t="s">
        <v>16</v>
      </c>
      <c r="N519" s="170" t="s">
        <v>16</v>
      </c>
      <c r="O519" s="170" t="s">
        <v>16</v>
      </c>
      <c r="P519" s="170" t="s">
        <v>16</v>
      </c>
      <c r="Q519" s="170" t="s">
        <v>16</v>
      </c>
      <c r="R519" s="170" t="s">
        <v>16</v>
      </c>
      <c r="S519" s="170" t="s">
        <v>16</v>
      </c>
      <c r="T519" s="170" t="s">
        <v>16</v>
      </c>
      <c r="U519" s="170" t="s">
        <v>16</v>
      </c>
      <c r="V519" s="170" t="s">
        <v>16</v>
      </c>
      <c r="W519" s="170" t="s">
        <v>16</v>
      </c>
      <c r="X519" s="170" t="s">
        <v>16</v>
      </c>
      <c r="Y519" s="170" t="s">
        <v>16</v>
      </c>
      <c r="Z519" s="170" t="s">
        <v>16</v>
      </c>
      <c r="AA519" s="170" t="s">
        <v>16</v>
      </c>
      <c r="AB519" s="170" t="s">
        <v>16</v>
      </c>
      <c r="AC519" s="170" t="s">
        <v>16</v>
      </c>
      <c r="AD519" s="170" t="s">
        <v>16</v>
      </c>
      <c r="AE519" s="170" t="s">
        <v>16</v>
      </c>
      <c r="AF519" s="170" t="s">
        <v>16</v>
      </c>
      <c r="AG519" s="170" t="s">
        <v>16</v>
      </c>
      <c r="AH519" s="170" t="s">
        <v>16</v>
      </c>
      <c r="AI519" s="170" t="s">
        <v>16</v>
      </c>
      <c r="AJ519" s="170" t="s">
        <v>16</v>
      </c>
      <c r="AK519" s="170" t="s">
        <v>16</v>
      </c>
      <c r="AL519" s="170" t="s">
        <v>16</v>
      </c>
      <c r="AM519" s="170" t="s">
        <v>16</v>
      </c>
      <c r="AN519" s="170" t="s">
        <v>16</v>
      </c>
      <c r="AO519" s="170" t="s">
        <v>16</v>
      </c>
      <c r="AP519" s="170" t="s">
        <v>16</v>
      </c>
      <c r="AQ519" s="170" t="s">
        <v>16</v>
      </c>
      <c r="AR519" s="170" t="s">
        <v>16</v>
      </c>
      <c r="AS519" s="170" t="s">
        <v>16</v>
      </c>
      <c r="AT519" s="172" t="s">
        <v>16</v>
      </c>
      <c r="AU519" s="170" t="s">
        <v>16</v>
      </c>
      <c r="AV519" s="170" t="s">
        <v>16</v>
      </c>
      <c r="AW519" s="170" t="s">
        <v>16</v>
      </c>
      <c r="AX519" s="170" t="s">
        <v>16</v>
      </c>
      <c r="AY519" s="170" t="s">
        <v>16</v>
      </c>
      <c r="AZ519" s="171" t="s">
        <v>16</v>
      </c>
      <c r="BA519" s="171" t="s">
        <v>16</v>
      </c>
      <c r="BB519" s="170" t="s">
        <v>16</v>
      </c>
      <c r="BC519" s="172" t="s">
        <v>16</v>
      </c>
      <c r="BD519" s="172" t="s">
        <v>16</v>
      </c>
      <c r="BE519" s="171" t="s">
        <v>16</v>
      </c>
      <c r="BF519" s="170" t="s">
        <v>16</v>
      </c>
      <c r="BG519" s="170" t="s">
        <v>16</v>
      </c>
      <c r="BH519" s="170" t="s">
        <v>16</v>
      </c>
      <c r="BI519" s="170" t="s">
        <v>16</v>
      </c>
      <c r="BJ519" s="170"/>
      <c r="BK519" s="170"/>
    </row>
    <row r="520" spans="1:63" x14ac:dyDescent="0.25">
      <c r="A520" s="169">
        <v>303</v>
      </c>
      <c r="C520" s="174" t="s">
        <v>16</v>
      </c>
      <c r="D520" s="174" t="s">
        <v>16</v>
      </c>
      <c r="E520" s="173" t="s">
        <v>16</v>
      </c>
      <c r="F520" s="170" t="s">
        <v>16</v>
      </c>
      <c r="G520" s="170" t="s">
        <v>16</v>
      </c>
      <c r="H520" s="170" t="s">
        <v>16</v>
      </c>
      <c r="I520" s="170" t="s">
        <v>16</v>
      </c>
      <c r="J520" s="170" t="s">
        <v>16</v>
      </c>
      <c r="K520" s="170" t="s">
        <v>16</v>
      </c>
      <c r="L520" s="170" t="s">
        <v>16</v>
      </c>
      <c r="M520" s="170" t="s">
        <v>16</v>
      </c>
      <c r="N520" s="170" t="s">
        <v>16</v>
      </c>
      <c r="O520" s="170" t="s">
        <v>16</v>
      </c>
      <c r="P520" s="170" t="s">
        <v>16</v>
      </c>
      <c r="Q520" s="170" t="s">
        <v>16</v>
      </c>
      <c r="R520" s="170" t="s">
        <v>16</v>
      </c>
      <c r="S520" s="170" t="s">
        <v>16</v>
      </c>
      <c r="T520" s="170" t="s">
        <v>16</v>
      </c>
      <c r="U520" s="170" t="s">
        <v>16</v>
      </c>
      <c r="V520" s="170" t="s">
        <v>16</v>
      </c>
      <c r="W520" s="170" t="s">
        <v>16</v>
      </c>
      <c r="X520" s="170" t="s">
        <v>16</v>
      </c>
      <c r="Y520" s="170" t="s">
        <v>16</v>
      </c>
      <c r="Z520" s="170" t="s">
        <v>16</v>
      </c>
      <c r="AA520" s="170" t="s">
        <v>16</v>
      </c>
      <c r="AB520" s="170" t="s">
        <v>16</v>
      </c>
      <c r="AC520" s="170" t="s">
        <v>16</v>
      </c>
      <c r="AD520" s="170" t="s">
        <v>16</v>
      </c>
      <c r="AE520" s="170" t="s">
        <v>16</v>
      </c>
      <c r="AF520" s="170" t="s">
        <v>16</v>
      </c>
      <c r="AG520" s="170" t="s">
        <v>16</v>
      </c>
      <c r="AH520" s="170" t="s">
        <v>16</v>
      </c>
      <c r="AI520" s="170" t="s">
        <v>16</v>
      </c>
      <c r="AJ520" s="170" t="s">
        <v>16</v>
      </c>
      <c r="AK520" s="170" t="s">
        <v>16</v>
      </c>
      <c r="AL520" s="170" t="s">
        <v>16</v>
      </c>
      <c r="AM520" s="170" t="s">
        <v>16</v>
      </c>
      <c r="AN520" s="170" t="s">
        <v>16</v>
      </c>
      <c r="AO520" s="170" t="s">
        <v>16</v>
      </c>
      <c r="AP520" s="170" t="s">
        <v>16</v>
      </c>
      <c r="AQ520" s="170" t="s">
        <v>16</v>
      </c>
      <c r="AR520" s="170" t="s">
        <v>16</v>
      </c>
      <c r="AS520" s="170" t="s">
        <v>16</v>
      </c>
      <c r="AT520" s="172" t="s">
        <v>16</v>
      </c>
      <c r="AU520" s="170" t="s">
        <v>16</v>
      </c>
      <c r="AV520" s="170" t="s">
        <v>16</v>
      </c>
      <c r="AW520" s="170" t="s">
        <v>16</v>
      </c>
      <c r="AX520" s="170" t="s">
        <v>16</v>
      </c>
      <c r="AY520" s="170" t="s">
        <v>16</v>
      </c>
      <c r="AZ520" s="171" t="s">
        <v>16</v>
      </c>
      <c r="BA520" s="171" t="s">
        <v>16</v>
      </c>
      <c r="BB520" s="170" t="s">
        <v>16</v>
      </c>
      <c r="BC520" s="172" t="s">
        <v>16</v>
      </c>
      <c r="BD520" s="172" t="s">
        <v>16</v>
      </c>
      <c r="BE520" s="171" t="s">
        <v>16</v>
      </c>
      <c r="BF520" s="170" t="s">
        <v>16</v>
      </c>
      <c r="BG520" s="170" t="s">
        <v>16</v>
      </c>
      <c r="BH520" s="170" t="s">
        <v>16</v>
      </c>
      <c r="BI520" s="170" t="s">
        <v>16</v>
      </c>
      <c r="BJ520" s="170"/>
      <c r="BK520" s="170"/>
    </row>
    <row r="521" spans="1:63" x14ac:dyDescent="0.25">
      <c r="A521" s="169">
        <v>303</v>
      </c>
      <c r="C521" s="174" t="s">
        <v>16</v>
      </c>
      <c r="D521" s="174" t="s">
        <v>16</v>
      </c>
      <c r="E521" s="173" t="s">
        <v>16</v>
      </c>
      <c r="F521" s="170" t="s">
        <v>16</v>
      </c>
      <c r="G521" s="170" t="s">
        <v>16</v>
      </c>
      <c r="H521" s="170" t="s">
        <v>16</v>
      </c>
      <c r="I521" s="170" t="s">
        <v>16</v>
      </c>
      <c r="J521" s="170" t="s">
        <v>16</v>
      </c>
      <c r="K521" s="170" t="s">
        <v>16</v>
      </c>
      <c r="L521" s="170" t="s">
        <v>16</v>
      </c>
      <c r="M521" s="170" t="s">
        <v>16</v>
      </c>
      <c r="N521" s="170" t="s">
        <v>16</v>
      </c>
      <c r="O521" s="170" t="s">
        <v>16</v>
      </c>
      <c r="P521" s="170" t="s">
        <v>16</v>
      </c>
      <c r="Q521" s="170" t="s">
        <v>16</v>
      </c>
      <c r="R521" s="170" t="s">
        <v>16</v>
      </c>
      <c r="S521" s="170" t="s">
        <v>16</v>
      </c>
      <c r="T521" s="170" t="s">
        <v>16</v>
      </c>
      <c r="U521" s="170" t="s">
        <v>16</v>
      </c>
      <c r="V521" s="170" t="s">
        <v>16</v>
      </c>
      <c r="W521" s="170" t="s">
        <v>16</v>
      </c>
      <c r="X521" s="170" t="s">
        <v>16</v>
      </c>
      <c r="Y521" s="170" t="s">
        <v>16</v>
      </c>
      <c r="Z521" s="170" t="s">
        <v>16</v>
      </c>
      <c r="AA521" s="170" t="s">
        <v>16</v>
      </c>
      <c r="AB521" s="170" t="s">
        <v>16</v>
      </c>
      <c r="AC521" s="170" t="s">
        <v>16</v>
      </c>
      <c r="AD521" s="170" t="s">
        <v>16</v>
      </c>
      <c r="AE521" s="170" t="s">
        <v>16</v>
      </c>
      <c r="AF521" s="170" t="s">
        <v>16</v>
      </c>
      <c r="AG521" s="170" t="s">
        <v>16</v>
      </c>
      <c r="AH521" s="170" t="s">
        <v>16</v>
      </c>
      <c r="AI521" s="170" t="s">
        <v>16</v>
      </c>
      <c r="AJ521" s="170" t="s">
        <v>16</v>
      </c>
      <c r="AK521" s="170" t="s">
        <v>16</v>
      </c>
      <c r="AL521" s="170" t="s">
        <v>16</v>
      </c>
      <c r="AM521" s="170" t="s">
        <v>16</v>
      </c>
      <c r="AN521" s="170" t="s">
        <v>16</v>
      </c>
      <c r="AO521" s="170" t="s">
        <v>16</v>
      </c>
      <c r="AP521" s="170" t="s">
        <v>16</v>
      </c>
      <c r="AQ521" s="170" t="s">
        <v>16</v>
      </c>
      <c r="AR521" s="170" t="s">
        <v>16</v>
      </c>
      <c r="AS521" s="170" t="s">
        <v>16</v>
      </c>
      <c r="AT521" s="172" t="s">
        <v>16</v>
      </c>
      <c r="AU521" s="170" t="s">
        <v>16</v>
      </c>
      <c r="AV521" s="170" t="s">
        <v>16</v>
      </c>
      <c r="AW521" s="170" t="s">
        <v>16</v>
      </c>
      <c r="AX521" s="170" t="s">
        <v>16</v>
      </c>
      <c r="AY521" s="170" t="s">
        <v>16</v>
      </c>
      <c r="AZ521" s="171" t="s">
        <v>16</v>
      </c>
      <c r="BA521" s="171" t="s">
        <v>16</v>
      </c>
      <c r="BB521" s="170" t="s">
        <v>16</v>
      </c>
      <c r="BC521" s="172" t="s">
        <v>16</v>
      </c>
      <c r="BD521" s="172" t="s">
        <v>16</v>
      </c>
      <c r="BE521" s="171" t="s">
        <v>16</v>
      </c>
      <c r="BF521" s="170" t="s">
        <v>16</v>
      </c>
      <c r="BG521" s="170" t="s">
        <v>16</v>
      </c>
      <c r="BH521" s="170" t="s">
        <v>16</v>
      </c>
      <c r="BI521" s="170" t="s">
        <v>16</v>
      </c>
      <c r="BJ521" s="170"/>
      <c r="BK521" s="170"/>
    </row>
    <row r="522" spans="1:63" x14ac:dyDescent="0.25">
      <c r="A522" s="169">
        <v>303</v>
      </c>
      <c r="C522" s="174" t="s">
        <v>16</v>
      </c>
      <c r="D522" s="174" t="s">
        <v>16</v>
      </c>
      <c r="E522" s="173" t="s">
        <v>16</v>
      </c>
      <c r="F522" s="170" t="s">
        <v>16</v>
      </c>
      <c r="G522" s="170" t="s">
        <v>16</v>
      </c>
      <c r="H522" s="170" t="s">
        <v>16</v>
      </c>
      <c r="I522" s="170" t="s">
        <v>16</v>
      </c>
      <c r="J522" s="170" t="s">
        <v>16</v>
      </c>
      <c r="K522" s="170" t="s">
        <v>16</v>
      </c>
      <c r="L522" s="170" t="s">
        <v>16</v>
      </c>
      <c r="M522" s="170" t="s">
        <v>16</v>
      </c>
      <c r="N522" s="170" t="s">
        <v>16</v>
      </c>
      <c r="O522" s="170" t="s">
        <v>16</v>
      </c>
      <c r="P522" s="170" t="s">
        <v>16</v>
      </c>
      <c r="Q522" s="170" t="s">
        <v>16</v>
      </c>
      <c r="R522" s="170" t="s">
        <v>16</v>
      </c>
      <c r="S522" s="170" t="s">
        <v>16</v>
      </c>
      <c r="T522" s="170" t="s">
        <v>16</v>
      </c>
      <c r="U522" s="170" t="s">
        <v>16</v>
      </c>
      <c r="V522" s="170" t="s">
        <v>16</v>
      </c>
      <c r="W522" s="170" t="s">
        <v>16</v>
      </c>
      <c r="X522" s="170" t="s">
        <v>16</v>
      </c>
      <c r="Y522" s="170" t="s">
        <v>16</v>
      </c>
      <c r="Z522" s="170" t="s">
        <v>16</v>
      </c>
      <c r="AA522" s="170" t="s">
        <v>16</v>
      </c>
      <c r="AB522" s="170" t="s">
        <v>16</v>
      </c>
      <c r="AC522" s="170" t="s">
        <v>16</v>
      </c>
      <c r="AD522" s="170" t="s">
        <v>16</v>
      </c>
      <c r="AE522" s="170" t="s">
        <v>16</v>
      </c>
      <c r="AF522" s="170" t="s">
        <v>16</v>
      </c>
      <c r="AG522" s="170" t="s">
        <v>16</v>
      </c>
      <c r="AH522" s="170" t="s">
        <v>16</v>
      </c>
      <c r="AI522" s="170" t="s">
        <v>16</v>
      </c>
      <c r="AJ522" s="170" t="s">
        <v>16</v>
      </c>
      <c r="AK522" s="170" t="s">
        <v>16</v>
      </c>
      <c r="AL522" s="170" t="s">
        <v>16</v>
      </c>
      <c r="AM522" s="170" t="s">
        <v>16</v>
      </c>
      <c r="AN522" s="170" t="s">
        <v>16</v>
      </c>
      <c r="AO522" s="170" t="s">
        <v>16</v>
      </c>
      <c r="AP522" s="170" t="s">
        <v>16</v>
      </c>
      <c r="AQ522" s="170" t="s">
        <v>16</v>
      </c>
      <c r="AR522" s="170" t="s">
        <v>16</v>
      </c>
      <c r="AS522" s="170" t="s">
        <v>16</v>
      </c>
      <c r="AT522" s="172" t="s">
        <v>16</v>
      </c>
      <c r="AU522" s="170" t="s">
        <v>16</v>
      </c>
      <c r="AV522" s="170" t="s">
        <v>16</v>
      </c>
      <c r="AW522" s="170" t="s">
        <v>16</v>
      </c>
      <c r="AX522" s="170" t="s">
        <v>16</v>
      </c>
      <c r="AY522" s="170" t="s">
        <v>16</v>
      </c>
      <c r="AZ522" s="171" t="s">
        <v>16</v>
      </c>
      <c r="BA522" s="171" t="s">
        <v>16</v>
      </c>
      <c r="BB522" s="170" t="s">
        <v>16</v>
      </c>
      <c r="BC522" s="172" t="s">
        <v>16</v>
      </c>
      <c r="BD522" s="172" t="s">
        <v>16</v>
      </c>
      <c r="BE522" s="171" t="s">
        <v>16</v>
      </c>
      <c r="BF522" s="170" t="s">
        <v>16</v>
      </c>
      <c r="BG522" s="170" t="s">
        <v>16</v>
      </c>
      <c r="BH522" s="170" t="s">
        <v>16</v>
      </c>
      <c r="BI522" s="170" t="s">
        <v>16</v>
      </c>
      <c r="BJ522" s="170"/>
      <c r="BK522" s="170"/>
    </row>
    <row r="523" spans="1:63" x14ac:dyDescent="0.25">
      <c r="A523" s="169">
        <v>303</v>
      </c>
      <c r="C523" s="174" t="s">
        <v>16</v>
      </c>
      <c r="D523" s="174" t="s">
        <v>16</v>
      </c>
      <c r="E523" s="173" t="s">
        <v>16</v>
      </c>
      <c r="F523" s="170" t="s">
        <v>16</v>
      </c>
      <c r="G523" s="170" t="s">
        <v>16</v>
      </c>
      <c r="H523" s="170" t="s">
        <v>16</v>
      </c>
      <c r="I523" s="170" t="s">
        <v>16</v>
      </c>
      <c r="J523" s="170" t="s">
        <v>16</v>
      </c>
      <c r="K523" s="170" t="s">
        <v>16</v>
      </c>
      <c r="L523" s="170" t="s">
        <v>16</v>
      </c>
      <c r="M523" s="170" t="s">
        <v>16</v>
      </c>
      <c r="N523" s="170" t="s">
        <v>16</v>
      </c>
      <c r="O523" s="170" t="s">
        <v>16</v>
      </c>
      <c r="P523" s="170" t="s">
        <v>16</v>
      </c>
      <c r="Q523" s="170" t="s">
        <v>16</v>
      </c>
      <c r="R523" s="170" t="s">
        <v>16</v>
      </c>
      <c r="S523" s="170" t="s">
        <v>16</v>
      </c>
      <c r="T523" s="170" t="s">
        <v>16</v>
      </c>
      <c r="U523" s="170" t="s">
        <v>16</v>
      </c>
      <c r="V523" s="170" t="s">
        <v>16</v>
      </c>
      <c r="W523" s="170" t="s">
        <v>16</v>
      </c>
      <c r="X523" s="170" t="s">
        <v>16</v>
      </c>
      <c r="Y523" s="170" t="s">
        <v>16</v>
      </c>
      <c r="Z523" s="170" t="s">
        <v>16</v>
      </c>
      <c r="AA523" s="170" t="s">
        <v>16</v>
      </c>
      <c r="AB523" s="170" t="s">
        <v>16</v>
      </c>
      <c r="AC523" s="170" t="s">
        <v>16</v>
      </c>
      <c r="AD523" s="170" t="s">
        <v>16</v>
      </c>
      <c r="AE523" s="170" t="s">
        <v>16</v>
      </c>
      <c r="AF523" s="170" t="s">
        <v>16</v>
      </c>
      <c r="AG523" s="170" t="s">
        <v>16</v>
      </c>
      <c r="AH523" s="170" t="s">
        <v>16</v>
      </c>
      <c r="AI523" s="170" t="s">
        <v>16</v>
      </c>
      <c r="AJ523" s="170" t="s">
        <v>16</v>
      </c>
      <c r="AK523" s="170" t="s">
        <v>16</v>
      </c>
      <c r="AL523" s="170" t="s">
        <v>16</v>
      </c>
      <c r="AM523" s="170" t="s">
        <v>16</v>
      </c>
      <c r="AN523" s="170" t="s">
        <v>16</v>
      </c>
      <c r="AO523" s="170" t="s">
        <v>16</v>
      </c>
      <c r="AP523" s="170" t="s">
        <v>16</v>
      </c>
      <c r="AQ523" s="170" t="s">
        <v>16</v>
      </c>
      <c r="AR523" s="170" t="s">
        <v>16</v>
      </c>
      <c r="AS523" s="170" t="s">
        <v>16</v>
      </c>
      <c r="AT523" s="172" t="s">
        <v>16</v>
      </c>
      <c r="AU523" s="170" t="s">
        <v>16</v>
      </c>
      <c r="AV523" s="170" t="s">
        <v>16</v>
      </c>
      <c r="AW523" s="170" t="s">
        <v>16</v>
      </c>
      <c r="AX523" s="170" t="s">
        <v>16</v>
      </c>
      <c r="AY523" s="170" t="s">
        <v>16</v>
      </c>
      <c r="AZ523" s="171" t="s">
        <v>16</v>
      </c>
      <c r="BA523" s="171" t="s">
        <v>16</v>
      </c>
      <c r="BB523" s="170" t="s">
        <v>16</v>
      </c>
      <c r="BC523" s="172" t="s">
        <v>16</v>
      </c>
      <c r="BD523" s="172" t="s">
        <v>16</v>
      </c>
      <c r="BE523" s="171" t="s">
        <v>16</v>
      </c>
      <c r="BF523" s="170" t="s">
        <v>16</v>
      </c>
      <c r="BG523" s="170" t="s">
        <v>16</v>
      </c>
      <c r="BH523" s="170" t="s">
        <v>16</v>
      </c>
      <c r="BI523" s="170" t="s">
        <v>16</v>
      </c>
      <c r="BJ523" s="170"/>
      <c r="BK523" s="170"/>
    </row>
    <row r="524" spans="1:63" x14ac:dyDescent="0.25">
      <c r="A524" s="169">
        <v>303</v>
      </c>
      <c r="C524" s="174" t="s">
        <v>16</v>
      </c>
      <c r="D524" s="174" t="s">
        <v>16</v>
      </c>
      <c r="E524" s="173" t="s">
        <v>16</v>
      </c>
      <c r="F524" s="170" t="s">
        <v>16</v>
      </c>
      <c r="G524" s="170" t="s">
        <v>16</v>
      </c>
      <c r="H524" s="170" t="s">
        <v>16</v>
      </c>
      <c r="I524" s="170" t="s">
        <v>16</v>
      </c>
      <c r="J524" s="170" t="s">
        <v>16</v>
      </c>
      <c r="K524" s="170" t="s">
        <v>16</v>
      </c>
      <c r="L524" s="170" t="s">
        <v>16</v>
      </c>
      <c r="M524" s="170" t="s">
        <v>16</v>
      </c>
      <c r="N524" s="170" t="s">
        <v>16</v>
      </c>
      <c r="O524" s="170" t="s">
        <v>16</v>
      </c>
      <c r="P524" s="170" t="s">
        <v>16</v>
      </c>
      <c r="Q524" s="170" t="s">
        <v>16</v>
      </c>
      <c r="R524" s="170" t="s">
        <v>16</v>
      </c>
      <c r="S524" s="170" t="s">
        <v>16</v>
      </c>
      <c r="T524" s="170" t="s">
        <v>16</v>
      </c>
      <c r="U524" s="170" t="s">
        <v>16</v>
      </c>
      <c r="V524" s="170" t="s">
        <v>16</v>
      </c>
      <c r="W524" s="170" t="s">
        <v>16</v>
      </c>
      <c r="X524" s="170" t="s">
        <v>16</v>
      </c>
      <c r="Y524" s="170" t="s">
        <v>16</v>
      </c>
      <c r="Z524" s="170" t="s">
        <v>16</v>
      </c>
      <c r="AA524" s="170" t="s">
        <v>16</v>
      </c>
      <c r="AB524" s="170" t="s">
        <v>16</v>
      </c>
      <c r="AC524" s="170" t="s">
        <v>16</v>
      </c>
      <c r="AD524" s="170" t="s">
        <v>16</v>
      </c>
      <c r="AE524" s="170" t="s">
        <v>16</v>
      </c>
      <c r="AF524" s="170" t="s">
        <v>16</v>
      </c>
      <c r="AG524" s="170" t="s">
        <v>16</v>
      </c>
      <c r="AH524" s="170" t="s">
        <v>16</v>
      </c>
      <c r="AI524" s="170" t="s">
        <v>16</v>
      </c>
      <c r="AJ524" s="170" t="s">
        <v>16</v>
      </c>
      <c r="AK524" s="170" t="s">
        <v>16</v>
      </c>
      <c r="AL524" s="170" t="s">
        <v>16</v>
      </c>
      <c r="AM524" s="170" t="s">
        <v>16</v>
      </c>
      <c r="AN524" s="170" t="s">
        <v>16</v>
      </c>
      <c r="AO524" s="170" t="s">
        <v>16</v>
      </c>
      <c r="AP524" s="170" t="s">
        <v>16</v>
      </c>
      <c r="AQ524" s="170" t="s">
        <v>16</v>
      </c>
      <c r="AR524" s="170" t="s">
        <v>16</v>
      </c>
      <c r="AS524" s="170" t="s">
        <v>16</v>
      </c>
      <c r="AT524" s="172" t="s">
        <v>16</v>
      </c>
      <c r="AU524" s="170" t="s">
        <v>16</v>
      </c>
      <c r="AV524" s="170" t="s">
        <v>16</v>
      </c>
      <c r="AW524" s="170" t="s">
        <v>16</v>
      </c>
      <c r="AX524" s="170" t="s">
        <v>16</v>
      </c>
      <c r="AY524" s="170" t="s">
        <v>16</v>
      </c>
      <c r="AZ524" s="171" t="s">
        <v>16</v>
      </c>
      <c r="BA524" s="171" t="s">
        <v>16</v>
      </c>
      <c r="BB524" s="170" t="s">
        <v>16</v>
      </c>
      <c r="BC524" s="172" t="s">
        <v>16</v>
      </c>
      <c r="BD524" s="172" t="s">
        <v>16</v>
      </c>
      <c r="BE524" s="171" t="s">
        <v>16</v>
      </c>
      <c r="BF524" s="170" t="s">
        <v>16</v>
      </c>
      <c r="BG524" s="170" t="s">
        <v>16</v>
      </c>
      <c r="BH524" s="170" t="s">
        <v>16</v>
      </c>
      <c r="BI524" s="170" t="s">
        <v>16</v>
      </c>
      <c r="BJ524" s="170"/>
      <c r="BK524" s="170"/>
    </row>
    <row r="525" spans="1:63" x14ac:dyDescent="0.25">
      <c r="A525" s="169">
        <v>303</v>
      </c>
      <c r="C525" s="174" t="s">
        <v>16</v>
      </c>
      <c r="D525" s="174" t="s">
        <v>16</v>
      </c>
      <c r="E525" s="173" t="s">
        <v>16</v>
      </c>
      <c r="F525" s="170" t="s">
        <v>16</v>
      </c>
      <c r="G525" s="170" t="s">
        <v>16</v>
      </c>
      <c r="H525" s="170" t="s">
        <v>16</v>
      </c>
      <c r="I525" s="170" t="s">
        <v>16</v>
      </c>
      <c r="J525" s="170" t="s">
        <v>16</v>
      </c>
      <c r="K525" s="170" t="s">
        <v>16</v>
      </c>
      <c r="L525" s="170" t="s">
        <v>16</v>
      </c>
      <c r="M525" s="170" t="s">
        <v>16</v>
      </c>
      <c r="N525" s="170" t="s">
        <v>16</v>
      </c>
      <c r="O525" s="170" t="s">
        <v>16</v>
      </c>
      <c r="P525" s="170" t="s">
        <v>16</v>
      </c>
      <c r="Q525" s="170" t="s">
        <v>16</v>
      </c>
      <c r="R525" s="170" t="s">
        <v>16</v>
      </c>
      <c r="S525" s="170" t="s">
        <v>16</v>
      </c>
      <c r="T525" s="170" t="s">
        <v>16</v>
      </c>
      <c r="U525" s="170" t="s">
        <v>16</v>
      </c>
      <c r="V525" s="170" t="s">
        <v>16</v>
      </c>
      <c r="W525" s="170" t="s">
        <v>16</v>
      </c>
      <c r="X525" s="170" t="s">
        <v>16</v>
      </c>
      <c r="Y525" s="170" t="s">
        <v>16</v>
      </c>
      <c r="Z525" s="170" t="s">
        <v>16</v>
      </c>
      <c r="AA525" s="170" t="s">
        <v>16</v>
      </c>
      <c r="AB525" s="170" t="s">
        <v>16</v>
      </c>
      <c r="AC525" s="170" t="s">
        <v>16</v>
      </c>
      <c r="AD525" s="170" t="s">
        <v>16</v>
      </c>
      <c r="AE525" s="170" t="s">
        <v>16</v>
      </c>
      <c r="AF525" s="170" t="s">
        <v>16</v>
      </c>
      <c r="AG525" s="170" t="s">
        <v>16</v>
      </c>
      <c r="AH525" s="170" t="s">
        <v>16</v>
      </c>
      <c r="AI525" s="170" t="s">
        <v>16</v>
      </c>
      <c r="AJ525" s="170" t="s">
        <v>16</v>
      </c>
      <c r="AK525" s="170" t="s">
        <v>16</v>
      </c>
      <c r="AL525" s="170" t="s">
        <v>16</v>
      </c>
      <c r="AM525" s="170" t="s">
        <v>16</v>
      </c>
      <c r="AN525" s="170" t="s">
        <v>16</v>
      </c>
      <c r="AO525" s="170" t="s">
        <v>16</v>
      </c>
      <c r="AP525" s="170" t="s">
        <v>16</v>
      </c>
      <c r="AQ525" s="170" t="s">
        <v>16</v>
      </c>
      <c r="AR525" s="170" t="s">
        <v>16</v>
      </c>
      <c r="AS525" s="170" t="s">
        <v>16</v>
      </c>
      <c r="AT525" s="172" t="s">
        <v>16</v>
      </c>
      <c r="AU525" s="170" t="s">
        <v>16</v>
      </c>
      <c r="AV525" s="170" t="s">
        <v>16</v>
      </c>
      <c r="AW525" s="170" t="s">
        <v>16</v>
      </c>
      <c r="AX525" s="170" t="s">
        <v>16</v>
      </c>
      <c r="AY525" s="170" t="s">
        <v>16</v>
      </c>
      <c r="AZ525" s="171" t="s">
        <v>16</v>
      </c>
      <c r="BA525" s="171" t="s">
        <v>16</v>
      </c>
      <c r="BB525" s="170" t="s">
        <v>16</v>
      </c>
      <c r="BC525" s="172" t="s">
        <v>16</v>
      </c>
      <c r="BD525" s="172" t="s">
        <v>16</v>
      </c>
      <c r="BE525" s="171" t="s">
        <v>16</v>
      </c>
      <c r="BF525" s="170" t="s">
        <v>16</v>
      </c>
      <c r="BG525" s="170" t="s">
        <v>16</v>
      </c>
      <c r="BH525" s="170" t="s">
        <v>16</v>
      </c>
      <c r="BI525" s="170" t="s">
        <v>16</v>
      </c>
      <c r="BJ525" s="170"/>
      <c r="BK525" s="170"/>
    </row>
    <row r="526" spans="1:63" x14ac:dyDescent="0.25">
      <c r="A526" s="169">
        <v>303</v>
      </c>
      <c r="C526" s="174" t="s">
        <v>16</v>
      </c>
      <c r="D526" s="174" t="s">
        <v>16</v>
      </c>
      <c r="E526" s="173" t="s">
        <v>16</v>
      </c>
      <c r="F526" s="170" t="s">
        <v>16</v>
      </c>
      <c r="G526" s="170" t="s">
        <v>16</v>
      </c>
      <c r="H526" s="170" t="s">
        <v>16</v>
      </c>
      <c r="I526" s="170" t="s">
        <v>16</v>
      </c>
      <c r="J526" s="170" t="s">
        <v>16</v>
      </c>
      <c r="K526" s="170" t="s">
        <v>16</v>
      </c>
      <c r="L526" s="170" t="s">
        <v>16</v>
      </c>
      <c r="M526" s="170" t="s">
        <v>16</v>
      </c>
      <c r="N526" s="170" t="s">
        <v>16</v>
      </c>
      <c r="O526" s="170" t="s">
        <v>16</v>
      </c>
      <c r="P526" s="170" t="s">
        <v>16</v>
      </c>
      <c r="Q526" s="170" t="s">
        <v>16</v>
      </c>
      <c r="R526" s="170" t="s">
        <v>16</v>
      </c>
      <c r="S526" s="170" t="s">
        <v>16</v>
      </c>
      <c r="T526" s="170" t="s">
        <v>16</v>
      </c>
      <c r="U526" s="170" t="s">
        <v>16</v>
      </c>
      <c r="V526" s="170" t="s">
        <v>16</v>
      </c>
      <c r="W526" s="170" t="s">
        <v>16</v>
      </c>
      <c r="X526" s="170" t="s">
        <v>16</v>
      </c>
      <c r="Y526" s="170" t="s">
        <v>16</v>
      </c>
      <c r="Z526" s="170" t="s">
        <v>16</v>
      </c>
      <c r="AA526" s="170" t="s">
        <v>16</v>
      </c>
      <c r="AB526" s="170" t="s">
        <v>16</v>
      </c>
      <c r="AC526" s="170" t="s">
        <v>16</v>
      </c>
      <c r="AD526" s="170" t="s">
        <v>16</v>
      </c>
      <c r="AE526" s="170" t="s">
        <v>16</v>
      </c>
      <c r="AF526" s="170" t="s">
        <v>16</v>
      </c>
      <c r="AG526" s="170" t="s">
        <v>16</v>
      </c>
      <c r="AH526" s="170" t="s">
        <v>16</v>
      </c>
      <c r="AI526" s="170" t="s">
        <v>16</v>
      </c>
      <c r="AJ526" s="170" t="s">
        <v>16</v>
      </c>
      <c r="AK526" s="170" t="s">
        <v>16</v>
      </c>
      <c r="AL526" s="170" t="s">
        <v>16</v>
      </c>
      <c r="AM526" s="170" t="s">
        <v>16</v>
      </c>
      <c r="AN526" s="170" t="s">
        <v>16</v>
      </c>
      <c r="AO526" s="170" t="s">
        <v>16</v>
      </c>
      <c r="AP526" s="170" t="s">
        <v>16</v>
      </c>
      <c r="AQ526" s="170" t="s">
        <v>16</v>
      </c>
      <c r="AR526" s="170" t="s">
        <v>16</v>
      </c>
      <c r="AS526" s="170" t="s">
        <v>16</v>
      </c>
      <c r="AT526" s="172" t="s">
        <v>16</v>
      </c>
      <c r="AU526" s="170" t="s">
        <v>16</v>
      </c>
      <c r="AV526" s="170" t="s">
        <v>16</v>
      </c>
      <c r="AW526" s="170" t="s">
        <v>16</v>
      </c>
      <c r="AX526" s="170" t="s">
        <v>16</v>
      </c>
      <c r="AY526" s="170" t="s">
        <v>16</v>
      </c>
      <c r="AZ526" s="171" t="s">
        <v>16</v>
      </c>
      <c r="BA526" s="171" t="s">
        <v>16</v>
      </c>
      <c r="BB526" s="170" t="s">
        <v>16</v>
      </c>
      <c r="BC526" s="172" t="s">
        <v>16</v>
      </c>
      <c r="BD526" s="172" t="s">
        <v>16</v>
      </c>
      <c r="BE526" s="171" t="s">
        <v>16</v>
      </c>
      <c r="BF526" s="170" t="s">
        <v>16</v>
      </c>
      <c r="BG526" s="170" t="s">
        <v>16</v>
      </c>
      <c r="BH526" s="170" t="s">
        <v>16</v>
      </c>
      <c r="BI526" s="170" t="s">
        <v>16</v>
      </c>
      <c r="BJ526" s="170"/>
      <c r="BK526" s="170"/>
    </row>
    <row r="527" spans="1:63" x14ac:dyDescent="0.25">
      <c r="A527" s="169">
        <v>303</v>
      </c>
      <c r="C527" s="174" t="s">
        <v>16</v>
      </c>
      <c r="D527" s="174" t="s">
        <v>16</v>
      </c>
      <c r="E527" s="173" t="s">
        <v>16</v>
      </c>
      <c r="F527" s="170" t="s">
        <v>16</v>
      </c>
      <c r="G527" s="170" t="s">
        <v>16</v>
      </c>
      <c r="H527" s="170" t="s">
        <v>16</v>
      </c>
      <c r="I527" s="170" t="s">
        <v>16</v>
      </c>
      <c r="J527" s="170" t="s">
        <v>16</v>
      </c>
      <c r="K527" s="170" t="s">
        <v>16</v>
      </c>
      <c r="L527" s="170" t="s">
        <v>16</v>
      </c>
      <c r="M527" s="170" t="s">
        <v>16</v>
      </c>
      <c r="N527" s="170" t="s">
        <v>16</v>
      </c>
      <c r="O527" s="170" t="s">
        <v>16</v>
      </c>
      <c r="P527" s="170" t="s">
        <v>16</v>
      </c>
      <c r="Q527" s="170" t="s">
        <v>16</v>
      </c>
      <c r="R527" s="170" t="s">
        <v>16</v>
      </c>
      <c r="S527" s="170" t="s">
        <v>16</v>
      </c>
      <c r="T527" s="170" t="s">
        <v>16</v>
      </c>
      <c r="U527" s="170" t="s">
        <v>16</v>
      </c>
      <c r="V527" s="170" t="s">
        <v>16</v>
      </c>
      <c r="W527" s="170" t="s">
        <v>16</v>
      </c>
      <c r="X527" s="170" t="s">
        <v>16</v>
      </c>
      <c r="Y527" s="170" t="s">
        <v>16</v>
      </c>
      <c r="Z527" s="170" t="s">
        <v>16</v>
      </c>
      <c r="AA527" s="170" t="s">
        <v>16</v>
      </c>
      <c r="AB527" s="170" t="s">
        <v>16</v>
      </c>
      <c r="AC527" s="170" t="s">
        <v>16</v>
      </c>
      <c r="AD527" s="170" t="s">
        <v>16</v>
      </c>
      <c r="AE527" s="170" t="s">
        <v>16</v>
      </c>
      <c r="AF527" s="170" t="s">
        <v>16</v>
      </c>
      <c r="AG527" s="170" t="s">
        <v>16</v>
      </c>
      <c r="AH527" s="170" t="s">
        <v>16</v>
      </c>
      <c r="AI527" s="170" t="s">
        <v>16</v>
      </c>
      <c r="AJ527" s="170" t="s">
        <v>16</v>
      </c>
      <c r="AK527" s="170" t="s">
        <v>16</v>
      </c>
      <c r="AL527" s="170" t="s">
        <v>16</v>
      </c>
      <c r="AM527" s="170" t="s">
        <v>16</v>
      </c>
      <c r="AN527" s="170" t="s">
        <v>16</v>
      </c>
      <c r="AO527" s="170" t="s">
        <v>16</v>
      </c>
      <c r="AP527" s="170" t="s">
        <v>16</v>
      </c>
      <c r="AQ527" s="170" t="s">
        <v>16</v>
      </c>
      <c r="AR527" s="170" t="s">
        <v>16</v>
      </c>
      <c r="AS527" s="170" t="s">
        <v>16</v>
      </c>
      <c r="AT527" s="172" t="s">
        <v>16</v>
      </c>
      <c r="AU527" s="170" t="s">
        <v>16</v>
      </c>
      <c r="AV527" s="170" t="s">
        <v>16</v>
      </c>
      <c r="AW527" s="170" t="s">
        <v>16</v>
      </c>
      <c r="AX527" s="170" t="s">
        <v>16</v>
      </c>
      <c r="AY527" s="170" t="s">
        <v>16</v>
      </c>
      <c r="AZ527" s="171" t="s">
        <v>16</v>
      </c>
      <c r="BA527" s="171" t="s">
        <v>16</v>
      </c>
      <c r="BB527" s="170" t="s">
        <v>16</v>
      </c>
      <c r="BC527" s="172" t="s">
        <v>16</v>
      </c>
      <c r="BD527" s="172" t="s">
        <v>16</v>
      </c>
      <c r="BE527" s="171" t="s">
        <v>16</v>
      </c>
      <c r="BF527" s="170" t="s">
        <v>16</v>
      </c>
      <c r="BG527" s="170" t="s">
        <v>16</v>
      </c>
      <c r="BH527" s="170" t="s">
        <v>16</v>
      </c>
      <c r="BI527" s="170" t="s">
        <v>16</v>
      </c>
      <c r="BJ527" s="170"/>
      <c r="BK527" s="170"/>
    </row>
    <row r="528" spans="1:63" x14ac:dyDescent="0.25">
      <c r="A528" s="169">
        <v>303</v>
      </c>
      <c r="C528" s="174" t="s">
        <v>16</v>
      </c>
      <c r="D528" s="174" t="s">
        <v>16</v>
      </c>
      <c r="E528" s="173" t="s">
        <v>16</v>
      </c>
      <c r="F528" s="170" t="s">
        <v>16</v>
      </c>
      <c r="G528" s="170" t="s">
        <v>16</v>
      </c>
      <c r="H528" s="170" t="s">
        <v>16</v>
      </c>
      <c r="I528" s="170" t="s">
        <v>16</v>
      </c>
      <c r="J528" s="170" t="s">
        <v>16</v>
      </c>
      <c r="K528" s="170" t="s">
        <v>16</v>
      </c>
      <c r="L528" s="170" t="s">
        <v>16</v>
      </c>
      <c r="M528" s="170" t="s">
        <v>16</v>
      </c>
      <c r="N528" s="170" t="s">
        <v>16</v>
      </c>
      <c r="O528" s="170" t="s">
        <v>16</v>
      </c>
      <c r="P528" s="170" t="s">
        <v>16</v>
      </c>
      <c r="Q528" s="170" t="s">
        <v>16</v>
      </c>
      <c r="R528" s="170" t="s">
        <v>16</v>
      </c>
      <c r="S528" s="170" t="s">
        <v>16</v>
      </c>
      <c r="T528" s="170" t="s">
        <v>16</v>
      </c>
      <c r="U528" s="170" t="s">
        <v>16</v>
      </c>
      <c r="V528" s="170" t="s">
        <v>16</v>
      </c>
      <c r="W528" s="170" t="s">
        <v>16</v>
      </c>
      <c r="X528" s="170" t="s">
        <v>16</v>
      </c>
      <c r="Y528" s="170" t="s">
        <v>16</v>
      </c>
      <c r="Z528" s="170" t="s">
        <v>16</v>
      </c>
      <c r="AA528" s="170" t="s">
        <v>16</v>
      </c>
      <c r="AB528" s="170" t="s">
        <v>16</v>
      </c>
      <c r="AC528" s="170" t="s">
        <v>16</v>
      </c>
      <c r="AD528" s="170" t="s">
        <v>16</v>
      </c>
      <c r="AE528" s="170" t="s">
        <v>16</v>
      </c>
      <c r="AF528" s="170" t="s">
        <v>16</v>
      </c>
      <c r="AG528" s="170" t="s">
        <v>16</v>
      </c>
      <c r="AH528" s="170" t="s">
        <v>16</v>
      </c>
      <c r="AI528" s="170" t="s">
        <v>16</v>
      </c>
      <c r="AJ528" s="170" t="s">
        <v>16</v>
      </c>
      <c r="AK528" s="170" t="s">
        <v>16</v>
      </c>
      <c r="AL528" s="170" t="s">
        <v>16</v>
      </c>
      <c r="AM528" s="170" t="s">
        <v>16</v>
      </c>
      <c r="AN528" s="170" t="s">
        <v>16</v>
      </c>
      <c r="AO528" s="170" t="s">
        <v>16</v>
      </c>
      <c r="AP528" s="170" t="s">
        <v>16</v>
      </c>
      <c r="AQ528" s="170" t="s">
        <v>16</v>
      </c>
      <c r="AR528" s="170" t="s">
        <v>16</v>
      </c>
      <c r="AS528" s="170" t="s">
        <v>16</v>
      </c>
      <c r="AT528" s="172" t="s">
        <v>16</v>
      </c>
      <c r="AU528" s="170" t="s">
        <v>16</v>
      </c>
      <c r="AV528" s="170" t="s">
        <v>16</v>
      </c>
      <c r="AW528" s="170" t="s">
        <v>16</v>
      </c>
      <c r="AX528" s="170" t="s">
        <v>16</v>
      </c>
      <c r="AY528" s="170" t="s">
        <v>16</v>
      </c>
      <c r="AZ528" s="171" t="s">
        <v>16</v>
      </c>
      <c r="BA528" s="171" t="s">
        <v>16</v>
      </c>
      <c r="BB528" s="170" t="s">
        <v>16</v>
      </c>
      <c r="BC528" s="172" t="s">
        <v>16</v>
      </c>
      <c r="BD528" s="172" t="s">
        <v>16</v>
      </c>
      <c r="BE528" s="171" t="s">
        <v>16</v>
      </c>
      <c r="BF528" s="170" t="s">
        <v>16</v>
      </c>
      <c r="BG528" s="170" t="s">
        <v>16</v>
      </c>
      <c r="BH528" s="170" t="s">
        <v>16</v>
      </c>
      <c r="BI528" s="170" t="s">
        <v>16</v>
      </c>
      <c r="BJ528" s="170"/>
      <c r="BK528" s="170"/>
    </row>
    <row r="529" spans="1:63" x14ac:dyDescent="0.25">
      <c r="A529" s="169">
        <v>303</v>
      </c>
      <c r="C529" s="174" t="s">
        <v>16</v>
      </c>
      <c r="D529" s="174" t="s">
        <v>16</v>
      </c>
      <c r="E529" s="173" t="s">
        <v>16</v>
      </c>
      <c r="F529" s="170" t="s">
        <v>16</v>
      </c>
      <c r="G529" s="170" t="s">
        <v>16</v>
      </c>
      <c r="H529" s="170" t="s">
        <v>16</v>
      </c>
      <c r="I529" s="170" t="s">
        <v>16</v>
      </c>
      <c r="J529" s="170" t="s">
        <v>16</v>
      </c>
      <c r="K529" s="170" t="s">
        <v>16</v>
      </c>
      <c r="L529" s="170" t="s">
        <v>16</v>
      </c>
      <c r="M529" s="170" t="s">
        <v>16</v>
      </c>
      <c r="N529" s="170" t="s">
        <v>16</v>
      </c>
      <c r="O529" s="170" t="s">
        <v>16</v>
      </c>
      <c r="P529" s="170" t="s">
        <v>16</v>
      </c>
      <c r="Q529" s="170" t="s">
        <v>16</v>
      </c>
      <c r="R529" s="170" t="s">
        <v>16</v>
      </c>
      <c r="S529" s="170" t="s">
        <v>16</v>
      </c>
      <c r="T529" s="170" t="s">
        <v>16</v>
      </c>
      <c r="U529" s="170" t="s">
        <v>16</v>
      </c>
      <c r="V529" s="170" t="s">
        <v>16</v>
      </c>
      <c r="W529" s="170" t="s">
        <v>16</v>
      </c>
      <c r="X529" s="170" t="s">
        <v>16</v>
      </c>
      <c r="Y529" s="170" t="s">
        <v>16</v>
      </c>
      <c r="Z529" s="170" t="s">
        <v>16</v>
      </c>
      <c r="AA529" s="170" t="s">
        <v>16</v>
      </c>
      <c r="AB529" s="170" t="s">
        <v>16</v>
      </c>
      <c r="AC529" s="170" t="s">
        <v>16</v>
      </c>
      <c r="AD529" s="170" t="s">
        <v>16</v>
      </c>
      <c r="AE529" s="170" t="s">
        <v>16</v>
      </c>
      <c r="AF529" s="170" t="s">
        <v>16</v>
      </c>
      <c r="AG529" s="170" t="s">
        <v>16</v>
      </c>
      <c r="AH529" s="170" t="s">
        <v>16</v>
      </c>
      <c r="AI529" s="170" t="s">
        <v>16</v>
      </c>
      <c r="AJ529" s="170" t="s">
        <v>16</v>
      </c>
      <c r="AK529" s="170" t="s">
        <v>16</v>
      </c>
      <c r="AL529" s="170" t="s">
        <v>16</v>
      </c>
      <c r="AM529" s="170" t="s">
        <v>16</v>
      </c>
      <c r="AN529" s="170" t="s">
        <v>16</v>
      </c>
      <c r="AO529" s="170" t="s">
        <v>16</v>
      </c>
      <c r="AP529" s="170" t="s">
        <v>16</v>
      </c>
      <c r="AQ529" s="170" t="s">
        <v>16</v>
      </c>
      <c r="AR529" s="170" t="s">
        <v>16</v>
      </c>
      <c r="AS529" s="170" t="s">
        <v>16</v>
      </c>
      <c r="AT529" s="172" t="s">
        <v>16</v>
      </c>
      <c r="AU529" s="170" t="s">
        <v>16</v>
      </c>
      <c r="AV529" s="170" t="s">
        <v>16</v>
      </c>
      <c r="AW529" s="170" t="s">
        <v>16</v>
      </c>
      <c r="AX529" s="170" t="s">
        <v>16</v>
      </c>
      <c r="AY529" s="170" t="s">
        <v>16</v>
      </c>
      <c r="AZ529" s="171" t="s">
        <v>16</v>
      </c>
      <c r="BA529" s="171" t="s">
        <v>16</v>
      </c>
      <c r="BB529" s="170" t="s">
        <v>16</v>
      </c>
      <c r="BC529" s="172" t="s">
        <v>16</v>
      </c>
      <c r="BD529" s="172" t="s">
        <v>16</v>
      </c>
      <c r="BE529" s="171" t="s">
        <v>16</v>
      </c>
      <c r="BF529" s="170" t="s">
        <v>16</v>
      </c>
      <c r="BG529" s="170" t="s">
        <v>16</v>
      </c>
      <c r="BH529" s="170" t="s">
        <v>16</v>
      </c>
      <c r="BI529" s="170" t="s">
        <v>16</v>
      </c>
      <c r="BJ529" s="170"/>
      <c r="BK529" s="170"/>
    </row>
    <row r="530" spans="1:63" x14ac:dyDescent="0.25">
      <c r="A530" s="169">
        <v>303</v>
      </c>
      <c r="C530" s="174" t="s">
        <v>16</v>
      </c>
      <c r="D530" s="174" t="s">
        <v>16</v>
      </c>
      <c r="E530" s="173" t="s">
        <v>16</v>
      </c>
      <c r="F530" s="170" t="s">
        <v>16</v>
      </c>
      <c r="G530" s="170" t="s">
        <v>16</v>
      </c>
      <c r="H530" s="170" t="s">
        <v>16</v>
      </c>
      <c r="I530" s="170" t="s">
        <v>16</v>
      </c>
      <c r="J530" s="170" t="s">
        <v>16</v>
      </c>
      <c r="K530" s="170" t="s">
        <v>16</v>
      </c>
      <c r="L530" s="170" t="s">
        <v>16</v>
      </c>
      <c r="M530" s="170" t="s">
        <v>16</v>
      </c>
      <c r="N530" s="170" t="s">
        <v>16</v>
      </c>
      <c r="O530" s="170" t="s">
        <v>16</v>
      </c>
      <c r="P530" s="170" t="s">
        <v>16</v>
      </c>
      <c r="Q530" s="170" t="s">
        <v>16</v>
      </c>
      <c r="R530" s="170" t="s">
        <v>16</v>
      </c>
      <c r="S530" s="170" t="s">
        <v>16</v>
      </c>
      <c r="T530" s="170" t="s">
        <v>16</v>
      </c>
      <c r="U530" s="170" t="s">
        <v>16</v>
      </c>
      <c r="V530" s="170" t="s">
        <v>16</v>
      </c>
      <c r="W530" s="170" t="s">
        <v>16</v>
      </c>
      <c r="X530" s="170" t="s">
        <v>16</v>
      </c>
      <c r="Y530" s="170" t="s">
        <v>16</v>
      </c>
      <c r="Z530" s="170" t="s">
        <v>16</v>
      </c>
      <c r="AA530" s="170" t="s">
        <v>16</v>
      </c>
      <c r="AB530" s="170" t="s">
        <v>16</v>
      </c>
      <c r="AC530" s="170" t="s">
        <v>16</v>
      </c>
      <c r="AD530" s="170" t="s">
        <v>16</v>
      </c>
      <c r="AE530" s="170" t="s">
        <v>16</v>
      </c>
      <c r="AF530" s="170" t="s">
        <v>16</v>
      </c>
      <c r="AG530" s="170" t="s">
        <v>16</v>
      </c>
      <c r="AH530" s="170" t="s">
        <v>16</v>
      </c>
      <c r="AI530" s="170" t="s">
        <v>16</v>
      </c>
      <c r="AJ530" s="170" t="s">
        <v>16</v>
      </c>
      <c r="AK530" s="170" t="s">
        <v>16</v>
      </c>
      <c r="AL530" s="170" t="s">
        <v>16</v>
      </c>
      <c r="AM530" s="170" t="s">
        <v>16</v>
      </c>
      <c r="AN530" s="170" t="s">
        <v>16</v>
      </c>
      <c r="AO530" s="170" t="s">
        <v>16</v>
      </c>
      <c r="AP530" s="170" t="s">
        <v>16</v>
      </c>
      <c r="AQ530" s="170" t="s">
        <v>16</v>
      </c>
      <c r="AR530" s="170" t="s">
        <v>16</v>
      </c>
      <c r="AS530" s="170" t="s">
        <v>16</v>
      </c>
      <c r="AT530" s="172" t="s">
        <v>16</v>
      </c>
      <c r="AU530" s="170" t="s">
        <v>16</v>
      </c>
      <c r="AV530" s="170" t="s">
        <v>16</v>
      </c>
      <c r="AW530" s="170" t="s">
        <v>16</v>
      </c>
      <c r="AX530" s="170" t="s">
        <v>16</v>
      </c>
      <c r="AY530" s="170" t="s">
        <v>16</v>
      </c>
      <c r="AZ530" s="171" t="s">
        <v>16</v>
      </c>
      <c r="BA530" s="171" t="s">
        <v>16</v>
      </c>
      <c r="BB530" s="170" t="s">
        <v>16</v>
      </c>
      <c r="BC530" s="172" t="s">
        <v>16</v>
      </c>
      <c r="BD530" s="172" t="s">
        <v>16</v>
      </c>
      <c r="BE530" s="171" t="s">
        <v>16</v>
      </c>
      <c r="BF530" s="170" t="s">
        <v>16</v>
      </c>
      <c r="BG530" s="170" t="s">
        <v>16</v>
      </c>
      <c r="BH530" s="170" t="s">
        <v>16</v>
      </c>
      <c r="BI530" s="170" t="s">
        <v>16</v>
      </c>
      <c r="BJ530" s="170"/>
      <c r="BK530" s="170"/>
    </row>
    <row r="531" spans="1:63" x14ac:dyDescent="0.25">
      <c r="A531" s="169">
        <v>303</v>
      </c>
      <c r="C531" s="174" t="s">
        <v>16</v>
      </c>
      <c r="D531" s="174" t="s">
        <v>16</v>
      </c>
      <c r="E531" s="173" t="s">
        <v>16</v>
      </c>
      <c r="F531" s="170" t="s">
        <v>16</v>
      </c>
      <c r="G531" s="170" t="s">
        <v>16</v>
      </c>
      <c r="H531" s="170" t="s">
        <v>16</v>
      </c>
      <c r="I531" s="170" t="s">
        <v>16</v>
      </c>
      <c r="J531" s="170" t="s">
        <v>16</v>
      </c>
      <c r="K531" s="170" t="s">
        <v>16</v>
      </c>
      <c r="L531" s="170" t="s">
        <v>16</v>
      </c>
      <c r="M531" s="170" t="s">
        <v>16</v>
      </c>
      <c r="N531" s="170" t="s">
        <v>16</v>
      </c>
      <c r="O531" s="170" t="s">
        <v>16</v>
      </c>
      <c r="P531" s="170" t="s">
        <v>16</v>
      </c>
      <c r="Q531" s="170" t="s">
        <v>16</v>
      </c>
      <c r="R531" s="170" t="s">
        <v>16</v>
      </c>
      <c r="S531" s="170" t="s">
        <v>16</v>
      </c>
      <c r="T531" s="170" t="s">
        <v>16</v>
      </c>
      <c r="U531" s="170" t="s">
        <v>16</v>
      </c>
      <c r="V531" s="170" t="s">
        <v>16</v>
      </c>
      <c r="W531" s="170" t="s">
        <v>16</v>
      </c>
      <c r="X531" s="170" t="s">
        <v>16</v>
      </c>
      <c r="Y531" s="170" t="s">
        <v>16</v>
      </c>
      <c r="Z531" s="170" t="s">
        <v>16</v>
      </c>
      <c r="AA531" s="170" t="s">
        <v>16</v>
      </c>
      <c r="AB531" s="170" t="s">
        <v>16</v>
      </c>
      <c r="AC531" s="170" t="s">
        <v>16</v>
      </c>
      <c r="AD531" s="170" t="s">
        <v>16</v>
      </c>
      <c r="AE531" s="170" t="s">
        <v>16</v>
      </c>
      <c r="AF531" s="170" t="s">
        <v>16</v>
      </c>
      <c r="AG531" s="170" t="s">
        <v>16</v>
      </c>
      <c r="AH531" s="170" t="s">
        <v>16</v>
      </c>
      <c r="AI531" s="170" t="s">
        <v>16</v>
      </c>
      <c r="AJ531" s="170" t="s">
        <v>16</v>
      </c>
      <c r="AK531" s="170" t="s">
        <v>16</v>
      </c>
      <c r="AL531" s="170" t="s">
        <v>16</v>
      </c>
      <c r="AM531" s="170" t="s">
        <v>16</v>
      </c>
      <c r="AN531" s="170" t="s">
        <v>16</v>
      </c>
      <c r="AO531" s="170" t="s">
        <v>16</v>
      </c>
      <c r="AP531" s="170" t="s">
        <v>16</v>
      </c>
      <c r="AQ531" s="170" t="s">
        <v>16</v>
      </c>
      <c r="AR531" s="170" t="s">
        <v>16</v>
      </c>
      <c r="AS531" s="170" t="s">
        <v>16</v>
      </c>
      <c r="AT531" s="172" t="s">
        <v>16</v>
      </c>
      <c r="AU531" s="170" t="s">
        <v>16</v>
      </c>
      <c r="AV531" s="170" t="s">
        <v>16</v>
      </c>
      <c r="AW531" s="170" t="s">
        <v>16</v>
      </c>
      <c r="AX531" s="170" t="s">
        <v>16</v>
      </c>
      <c r="AY531" s="170" t="s">
        <v>16</v>
      </c>
      <c r="AZ531" s="171" t="s">
        <v>16</v>
      </c>
      <c r="BA531" s="171" t="s">
        <v>16</v>
      </c>
      <c r="BB531" s="170" t="s">
        <v>16</v>
      </c>
      <c r="BC531" s="172" t="s">
        <v>16</v>
      </c>
      <c r="BD531" s="172" t="s">
        <v>16</v>
      </c>
      <c r="BE531" s="171" t="s">
        <v>16</v>
      </c>
      <c r="BF531" s="170" t="s">
        <v>16</v>
      </c>
      <c r="BG531" s="170" t="s">
        <v>16</v>
      </c>
      <c r="BH531" s="170" t="s">
        <v>16</v>
      </c>
      <c r="BI531" s="170" t="s">
        <v>16</v>
      </c>
      <c r="BJ531" s="170"/>
      <c r="BK531" s="170"/>
    </row>
    <row r="532" spans="1:63" x14ac:dyDescent="0.25">
      <c r="A532" s="169">
        <v>303</v>
      </c>
      <c r="C532" s="174" t="s">
        <v>16</v>
      </c>
      <c r="D532" s="174" t="s">
        <v>16</v>
      </c>
      <c r="E532" s="173" t="s">
        <v>16</v>
      </c>
      <c r="F532" s="170" t="s">
        <v>16</v>
      </c>
      <c r="G532" s="170" t="s">
        <v>16</v>
      </c>
      <c r="H532" s="170" t="s">
        <v>16</v>
      </c>
      <c r="I532" s="170" t="s">
        <v>16</v>
      </c>
      <c r="J532" s="170" t="s">
        <v>16</v>
      </c>
      <c r="K532" s="170" t="s">
        <v>16</v>
      </c>
      <c r="L532" s="170" t="s">
        <v>16</v>
      </c>
      <c r="M532" s="170" t="s">
        <v>16</v>
      </c>
      <c r="N532" s="170" t="s">
        <v>16</v>
      </c>
      <c r="O532" s="170" t="s">
        <v>16</v>
      </c>
      <c r="P532" s="170" t="s">
        <v>16</v>
      </c>
      <c r="Q532" s="170" t="s">
        <v>16</v>
      </c>
      <c r="R532" s="170" t="s">
        <v>16</v>
      </c>
      <c r="S532" s="170" t="s">
        <v>16</v>
      </c>
      <c r="T532" s="170" t="s">
        <v>16</v>
      </c>
      <c r="U532" s="170" t="s">
        <v>16</v>
      </c>
      <c r="V532" s="170" t="s">
        <v>16</v>
      </c>
      <c r="W532" s="170" t="s">
        <v>16</v>
      </c>
      <c r="X532" s="170" t="s">
        <v>16</v>
      </c>
      <c r="Y532" s="170" t="s">
        <v>16</v>
      </c>
      <c r="Z532" s="170" t="s">
        <v>16</v>
      </c>
      <c r="AA532" s="170" t="s">
        <v>16</v>
      </c>
      <c r="AB532" s="170" t="s">
        <v>16</v>
      </c>
      <c r="AC532" s="170" t="s">
        <v>16</v>
      </c>
      <c r="AD532" s="170" t="s">
        <v>16</v>
      </c>
      <c r="AE532" s="170" t="s">
        <v>16</v>
      </c>
      <c r="AF532" s="170" t="s">
        <v>16</v>
      </c>
      <c r="AG532" s="170" t="s">
        <v>16</v>
      </c>
      <c r="AH532" s="170" t="s">
        <v>16</v>
      </c>
      <c r="AI532" s="170" t="s">
        <v>16</v>
      </c>
      <c r="AJ532" s="170" t="s">
        <v>16</v>
      </c>
      <c r="AK532" s="170" t="s">
        <v>16</v>
      </c>
      <c r="AL532" s="170" t="s">
        <v>16</v>
      </c>
      <c r="AM532" s="170" t="s">
        <v>16</v>
      </c>
      <c r="AN532" s="170" t="s">
        <v>16</v>
      </c>
      <c r="AO532" s="170" t="s">
        <v>16</v>
      </c>
      <c r="AP532" s="170" t="s">
        <v>16</v>
      </c>
      <c r="AQ532" s="170" t="s">
        <v>16</v>
      </c>
      <c r="AR532" s="170" t="s">
        <v>16</v>
      </c>
      <c r="AS532" s="170" t="s">
        <v>16</v>
      </c>
      <c r="AT532" s="172" t="s">
        <v>16</v>
      </c>
      <c r="AU532" s="170" t="s">
        <v>16</v>
      </c>
      <c r="AV532" s="170" t="s">
        <v>16</v>
      </c>
      <c r="AW532" s="170" t="s">
        <v>16</v>
      </c>
      <c r="AX532" s="170" t="s">
        <v>16</v>
      </c>
      <c r="AY532" s="170" t="s">
        <v>16</v>
      </c>
      <c r="AZ532" s="171" t="s">
        <v>16</v>
      </c>
      <c r="BA532" s="171" t="s">
        <v>16</v>
      </c>
      <c r="BB532" s="170" t="s">
        <v>16</v>
      </c>
      <c r="BC532" s="172" t="s">
        <v>16</v>
      </c>
      <c r="BD532" s="172" t="s">
        <v>16</v>
      </c>
      <c r="BE532" s="171" t="s">
        <v>16</v>
      </c>
      <c r="BF532" s="170" t="s">
        <v>16</v>
      </c>
      <c r="BG532" s="170" t="s">
        <v>16</v>
      </c>
      <c r="BH532" s="170" t="s">
        <v>16</v>
      </c>
      <c r="BI532" s="170" t="s">
        <v>16</v>
      </c>
      <c r="BJ532" s="170"/>
      <c r="BK532" s="170"/>
    </row>
    <row r="533" spans="1:63" x14ac:dyDescent="0.25">
      <c r="A533" s="169">
        <v>303</v>
      </c>
      <c r="C533" s="174" t="s">
        <v>16</v>
      </c>
      <c r="D533" s="174" t="s">
        <v>16</v>
      </c>
      <c r="E533" s="173" t="s">
        <v>16</v>
      </c>
      <c r="F533" s="170" t="s">
        <v>16</v>
      </c>
      <c r="G533" s="170" t="s">
        <v>16</v>
      </c>
      <c r="H533" s="170" t="s">
        <v>16</v>
      </c>
      <c r="I533" s="170" t="s">
        <v>16</v>
      </c>
      <c r="J533" s="170" t="s">
        <v>16</v>
      </c>
      <c r="K533" s="170" t="s">
        <v>16</v>
      </c>
      <c r="L533" s="170" t="s">
        <v>16</v>
      </c>
      <c r="M533" s="170" t="s">
        <v>16</v>
      </c>
      <c r="N533" s="170" t="s">
        <v>16</v>
      </c>
      <c r="O533" s="170" t="s">
        <v>16</v>
      </c>
      <c r="P533" s="170" t="s">
        <v>16</v>
      </c>
      <c r="Q533" s="170" t="s">
        <v>16</v>
      </c>
      <c r="R533" s="170" t="s">
        <v>16</v>
      </c>
      <c r="S533" s="170" t="s">
        <v>16</v>
      </c>
      <c r="T533" s="170" t="s">
        <v>16</v>
      </c>
      <c r="U533" s="170" t="s">
        <v>16</v>
      </c>
      <c r="V533" s="170" t="s">
        <v>16</v>
      </c>
      <c r="W533" s="170" t="s">
        <v>16</v>
      </c>
      <c r="X533" s="170" t="s">
        <v>16</v>
      </c>
      <c r="Y533" s="170" t="s">
        <v>16</v>
      </c>
      <c r="Z533" s="170" t="s">
        <v>16</v>
      </c>
      <c r="AA533" s="170" t="s">
        <v>16</v>
      </c>
      <c r="AB533" s="170" t="s">
        <v>16</v>
      </c>
      <c r="AC533" s="170" t="s">
        <v>16</v>
      </c>
      <c r="AD533" s="170" t="s">
        <v>16</v>
      </c>
      <c r="AE533" s="170" t="s">
        <v>16</v>
      </c>
      <c r="AF533" s="170" t="s">
        <v>16</v>
      </c>
      <c r="AG533" s="170" t="s">
        <v>16</v>
      </c>
      <c r="AH533" s="170" t="s">
        <v>16</v>
      </c>
      <c r="AI533" s="170" t="s">
        <v>16</v>
      </c>
      <c r="AJ533" s="170" t="s">
        <v>16</v>
      </c>
      <c r="AK533" s="170" t="s">
        <v>16</v>
      </c>
      <c r="AL533" s="170" t="s">
        <v>16</v>
      </c>
      <c r="AM533" s="170" t="s">
        <v>16</v>
      </c>
      <c r="AN533" s="170" t="s">
        <v>16</v>
      </c>
      <c r="AO533" s="170" t="s">
        <v>16</v>
      </c>
      <c r="AP533" s="170" t="s">
        <v>16</v>
      </c>
      <c r="AQ533" s="170" t="s">
        <v>16</v>
      </c>
      <c r="AR533" s="170" t="s">
        <v>16</v>
      </c>
      <c r="AS533" s="170" t="s">
        <v>16</v>
      </c>
      <c r="AT533" s="172" t="s">
        <v>16</v>
      </c>
      <c r="AU533" s="170" t="s">
        <v>16</v>
      </c>
      <c r="AV533" s="170" t="s">
        <v>16</v>
      </c>
      <c r="AW533" s="170" t="s">
        <v>16</v>
      </c>
      <c r="AX533" s="170" t="s">
        <v>16</v>
      </c>
      <c r="AY533" s="170" t="s">
        <v>16</v>
      </c>
      <c r="AZ533" s="171" t="s">
        <v>16</v>
      </c>
      <c r="BA533" s="171" t="s">
        <v>16</v>
      </c>
      <c r="BB533" s="170" t="s">
        <v>16</v>
      </c>
      <c r="BC533" s="172" t="s">
        <v>16</v>
      </c>
      <c r="BD533" s="172" t="s">
        <v>16</v>
      </c>
      <c r="BE533" s="171" t="s">
        <v>16</v>
      </c>
      <c r="BF533" s="170" t="s">
        <v>16</v>
      </c>
      <c r="BG533" s="170" t="s">
        <v>16</v>
      </c>
      <c r="BH533" s="170" t="s">
        <v>16</v>
      </c>
      <c r="BI533" s="170" t="s">
        <v>16</v>
      </c>
      <c r="BJ533" s="170"/>
      <c r="BK533" s="170"/>
    </row>
    <row r="534" spans="1:63" x14ac:dyDescent="0.25">
      <c r="A534" s="169">
        <v>303</v>
      </c>
      <c r="C534" s="174" t="s">
        <v>16</v>
      </c>
      <c r="D534" s="174" t="s">
        <v>16</v>
      </c>
      <c r="E534" s="173" t="s">
        <v>16</v>
      </c>
      <c r="F534" s="170" t="s">
        <v>16</v>
      </c>
      <c r="G534" s="170" t="s">
        <v>16</v>
      </c>
      <c r="H534" s="170" t="s">
        <v>16</v>
      </c>
      <c r="I534" s="170" t="s">
        <v>16</v>
      </c>
      <c r="J534" s="170" t="s">
        <v>16</v>
      </c>
      <c r="K534" s="170" t="s">
        <v>16</v>
      </c>
      <c r="L534" s="170" t="s">
        <v>16</v>
      </c>
      <c r="M534" s="170" t="s">
        <v>16</v>
      </c>
      <c r="N534" s="170" t="s">
        <v>16</v>
      </c>
      <c r="O534" s="170" t="s">
        <v>16</v>
      </c>
      <c r="P534" s="170" t="s">
        <v>16</v>
      </c>
      <c r="Q534" s="170" t="s">
        <v>16</v>
      </c>
      <c r="R534" s="170" t="s">
        <v>16</v>
      </c>
      <c r="S534" s="170" t="s">
        <v>16</v>
      </c>
      <c r="T534" s="170" t="s">
        <v>16</v>
      </c>
      <c r="U534" s="170" t="s">
        <v>16</v>
      </c>
      <c r="V534" s="170" t="s">
        <v>16</v>
      </c>
      <c r="W534" s="170" t="s">
        <v>16</v>
      </c>
      <c r="X534" s="170" t="s">
        <v>16</v>
      </c>
      <c r="Y534" s="170" t="s">
        <v>16</v>
      </c>
      <c r="Z534" s="170" t="s">
        <v>16</v>
      </c>
      <c r="AA534" s="170" t="s">
        <v>16</v>
      </c>
      <c r="AB534" s="170" t="s">
        <v>16</v>
      </c>
      <c r="AC534" s="170" t="s">
        <v>16</v>
      </c>
      <c r="AD534" s="170" t="s">
        <v>16</v>
      </c>
      <c r="AE534" s="170" t="s">
        <v>16</v>
      </c>
      <c r="AF534" s="170" t="s">
        <v>16</v>
      </c>
      <c r="AG534" s="170" t="s">
        <v>16</v>
      </c>
      <c r="AH534" s="170" t="s">
        <v>16</v>
      </c>
      <c r="AI534" s="170" t="s">
        <v>16</v>
      </c>
      <c r="AJ534" s="170" t="s">
        <v>16</v>
      </c>
      <c r="AK534" s="170" t="s">
        <v>16</v>
      </c>
      <c r="AL534" s="170" t="s">
        <v>16</v>
      </c>
      <c r="AM534" s="170" t="s">
        <v>16</v>
      </c>
      <c r="AN534" s="170" t="s">
        <v>16</v>
      </c>
      <c r="AO534" s="170" t="s">
        <v>16</v>
      </c>
      <c r="AP534" s="170" t="s">
        <v>16</v>
      </c>
      <c r="AQ534" s="170" t="s">
        <v>16</v>
      </c>
      <c r="AR534" s="170" t="s">
        <v>16</v>
      </c>
      <c r="AS534" s="170" t="s">
        <v>16</v>
      </c>
      <c r="AT534" s="172" t="s">
        <v>16</v>
      </c>
      <c r="AU534" s="170" t="s">
        <v>16</v>
      </c>
      <c r="AV534" s="170" t="s">
        <v>16</v>
      </c>
      <c r="AW534" s="170" t="s">
        <v>16</v>
      </c>
      <c r="AX534" s="170" t="s">
        <v>16</v>
      </c>
      <c r="AY534" s="170" t="s">
        <v>16</v>
      </c>
      <c r="AZ534" s="171" t="s">
        <v>16</v>
      </c>
      <c r="BA534" s="171" t="s">
        <v>16</v>
      </c>
      <c r="BB534" s="170" t="s">
        <v>16</v>
      </c>
      <c r="BC534" s="172" t="s">
        <v>16</v>
      </c>
      <c r="BD534" s="172" t="s">
        <v>16</v>
      </c>
      <c r="BE534" s="171" t="s">
        <v>16</v>
      </c>
      <c r="BF534" s="170" t="s">
        <v>16</v>
      </c>
      <c r="BG534" s="170" t="s">
        <v>16</v>
      </c>
      <c r="BH534" s="170" t="s">
        <v>16</v>
      </c>
      <c r="BI534" s="170" t="s">
        <v>16</v>
      </c>
      <c r="BJ534" s="170"/>
      <c r="BK534" s="170"/>
    </row>
    <row r="535" spans="1:63" x14ac:dyDescent="0.25">
      <c r="A535" s="169">
        <v>303</v>
      </c>
      <c r="C535" s="174" t="s">
        <v>16</v>
      </c>
      <c r="D535" s="174" t="s">
        <v>16</v>
      </c>
      <c r="E535" s="173" t="s">
        <v>16</v>
      </c>
      <c r="F535" s="170" t="s">
        <v>16</v>
      </c>
      <c r="G535" s="170" t="s">
        <v>16</v>
      </c>
      <c r="H535" s="170" t="s">
        <v>16</v>
      </c>
      <c r="I535" s="170" t="s">
        <v>16</v>
      </c>
      <c r="J535" s="170" t="s">
        <v>16</v>
      </c>
      <c r="K535" s="170" t="s">
        <v>16</v>
      </c>
      <c r="L535" s="170" t="s">
        <v>16</v>
      </c>
      <c r="M535" s="170" t="s">
        <v>16</v>
      </c>
      <c r="N535" s="170" t="s">
        <v>16</v>
      </c>
      <c r="O535" s="170" t="s">
        <v>16</v>
      </c>
      <c r="P535" s="170" t="s">
        <v>16</v>
      </c>
      <c r="Q535" s="170" t="s">
        <v>16</v>
      </c>
      <c r="R535" s="170" t="s">
        <v>16</v>
      </c>
      <c r="S535" s="170" t="s">
        <v>16</v>
      </c>
      <c r="T535" s="170" t="s">
        <v>16</v>
      </c>
      <c r="U535" s="170" t="s">
        <v>16</v>
      </c>
      <c r="V535" s="170" t="s">
        <v>16</v>
      </c>
      <c r="W535" s="170" t="s">
        <v>16</v>
      </c>
      <c r="X535" s="170" t="s">
        <v>16</v>
      </c>
      <c r="Y535" s="170" t="s">
        <v>16</v>
      </c>
      <c r="Z535" s="170" t="s">
        <v>16</v>
      </c>
      <c r="AA535" s="170" t="s">
        <v>16</v>
      </c>
      <c r="AB535" s="170" t="s">
        <v>16</v>
      </c>
      <c r="AC535" s="170" t="s">
        <v>16</v>
      </c>
      <c r="AD535" s="170" t="s">
        <v>16</v>
      </c>
      <c r="AE535" s="170" t="s">
        <v>16</v>
      </c>
      <c r="AF535" s="170" t="s">
        <v>16</v>
      </c>
      <c r="AG535" s="170" t="s">
        <v>16</v>
      </c>
      <c r="AH535" s="170" t="s">
        <v>16</v>
      </c>
      <c r="AI535" s="170" t="s">
        <v>16</v>
      </c>
      <c r="AJ535" s="170" t="s">
        <v>16</v>
      </c>
      <c r="AK535" s="170" t="s">
        <v>16</v>
      </c>
      <c r="AL535" s="170" t="s">
        <v>16</v>
      </c>
      <c r="AM535" s="170" t="s">
        <v>16</v>
      </c>
      <c r="AN535" s="170" t="s">
        <v>16</v>
      </c>
      <c r="AO535" s="170" t="s">
        <v>16</v>
      </c>
      <c r="AP535" s="170" t="s">
        <v>16</v>
      </c>
      <c r="AQ535" s="170" t="s">
        <v>16</v>
      </c>
      <c r="AR535" s="170" t="s">
        <v>16</v>
      </c>
      <c r="AS535" s="170" t="s">
        <v>16</v>
      </c>
      <c r="AT535" s="172" t="s">
        <v>16</v>
      </c>
      <c r="AU535" s="170" t="s">
        <v>16</v>
      </c>
      <c r="AV535" s="170" t="s">
        <v>16</v>
      </c>
      <c r="AW535" s="170" t="s">
        <v>16</v>
      </c>
      <c r="AX535" s="170" t="s">
        <v>16</v>
      </c>
      <c r="AY535" s="170" t="s">
        <v>16</v>
      </c>
      <c r="AZ535" s="171" t="s">
        <v>16</v>
      </c>
      <c r="BA535" s="171" t="s">
        <v>16</v>
      </c>
      <c r="BB535" s="170" t="s">
        <v>16</v>
      </c>
      <c r="BC535" s="172" t="s">
        <v>16</v>
      </c>
      <c r="BD535" s="172" t="s">
        <v>16</v>
      </c>
      <c r="BE535" s="171" t="s">
        <v>16</v>
      </c>
      <c r="BF535" s="170" t="s">
        <v>16</v>
      </c>
      <c r="BG535" s="170" t="s">
        <v>16</v>
      </c>
      <c r="BH535" s="170" t="s">
        <v>16</v>
      </c>
      <c r="BI535" s="170" t="s">
        <v>16</v>
      </c>
      <c r="BJ535" s="170"/>
      <c r="BK535" s="170"/>
    </row>
    <row r="536" spans="1:63" x14ac:dyDescent="0.25">
      <c r="A536" s="169">
        <v>303</v>
      </c>
      <c r="C536" s="174" t="s">
        <v>16</v>
      </c>
      <c r="D536" s="174" t="s">
        <v>16</v>
      </c>
      <c r="E536" s="173" t="s">
        <v>16</v>
      </c>
      <c r="F536" s="170" t="s">
        <v>16</v>
      </c>
      <c r="G536" s="170" t="s">
        <v>16</v>
      </c>
      <c r="H536" s="170" t="s">
        <v>16</v>
      </c>
      <c r="I536" s="170" t="s">
        <v>16</v>
      </c>
      <c r="J536" s="170" t="s">
        <v>16</v>
      </c>
      <c r="K536" s="170" t="s">
        <v>16</v>
      </c>
      <c r="L536" s="170" t="s">
        <v>16</v>
      </c>
      <c r="M536" s="170" t="s">
        <v>16</v>
      </c>
      <c r="N536" s="170" t="s">
        <v>16</v>
      </c>
      <c r="O536" s="170" t="s">
        <v>16</v>
      </c>
      <c r="P536" s="170" t="s">
        <v>16</v>
      </c>
      <c r="Q536" s="170" t="s">
        <v>16</v>
      </c>
      <c r="R536" s="170" t="s">
        <v>16</v>
      </c>
      <c r="S536" s="170" t="s">
        <v>16</v>
      </c>
      <c r="T536" s="170" t="s">
        <v>16</v>
      </c>
      <c r="U536" s="170" t="s">
        <v>16</v>
      </c>
      <c r="V536" s="170" t="s">
        <v>16</v>
      </c>
      <c r="W536" s="170" t="s">
        <v>16</v>
      </c>
      <c r="X536" s="170" t="s">
        <v>16</v>
      </c>
      <c r="Y536" s="170" t="s">
        <v>16</v>
      </c>
      <c r="Z536" s="170" t="s">
        <v>16</v>
      </c>
      <c r="AA536" s="170" t="s">
        <v>16</v>
      </c>
      <c r="AB536" s="170" t="s">
        <v>16</v>
      </c>
      <c r="AC536" s="170" t="s">
        <v>16</v>
      </c>
      <c r="AD536" s="170" t="s">
        <v>16</v>
      </c>
      <c r="AE536" s="170" t="s">
        <v>16</v>
      </c>
      <c r="AF536" s="170" t="s">
        <v>16</v>
      </c>
      <c r="AG536" s="170" t="s">
        <v>16</v>
      </c>
      <c r="AH536" s="170" t="s">
        <v>16</v>
      </c>
      <c r="AI536" s="170" t="s">
        <v>16</v>
      </c>
      <c r="AJ536" s="170" t="s">
        <v>16</v>
      </c>
      <c r="AK536" s="170" t="s">
        <v>16</v>
      </c>
      <c r="AL536" s="170" t="s">
        <v>16</v>
      </c>
      <c r="AM536" s="170" t="s">
        <v>16</v>
      </c>
      <c r="AN536" s="170" t="s">
        <v>16</v>
      </c>
      <c r="AO536" s="170" t="s">
        <v>16</v>
      </c>
      <c r="AP536" s="170" t="s">
        <v>16</v>
      </c>
      <c r="AQ536" s="170" t="s">
        <v>16</v>
      </c>
      <c r="AR536" s="170" t="s">
        <v>16</v>
      </c>
      <c r="AS536" s="170" t="s">
        <v>16</v>
      </c>
      <c r="AT536" s="172" t="s">
        <v>16</v>
      </c>
      <c r="AU536" s="170" t="s">
        <v>16</v>
      </c>
      <c r="AV536" s="170" t="s">
        <v>16</v>
      </c>
      <c r="AW536" s="170" t="s">
        <v>16</v>
      </c>
      <c r="AX536" s="170" t="s">
        <v>16</v>
      </c>
      <c r="AY536" s="170" t="s">
        <v>16</v>
      </c>
      <c r="AZ536" s="171" t="s">
        <v>16</v>
      </c>
      <c r="BA536" s="171" t="s">
        <v>16</v>
      </c>
      <c r="BB536" s="170" t="s">
        <v>16</v>
      </c>
      <c r="BC536" s="172" t="s">
        <v>16</v>
      </c>
      <c r="BD536" s="172" t="s">
        <v>16</v>
      </c>
      <c r="BE536" s="171" t="s">
        <v>16</v>
      </c>
      <c r="BF536" s="170" t="s">
        <v>16</v>
      </c>
      <c r="BG536" s="170" t="s">
        <v>16</v>
      </c>
      <c r="BH536" s="170" t="s">
        <v>16</v>
      </c>
      <c r="BI536" s="170" t="s">
        <v>16</v>
      </c>
      <c r="BJ536" s="170"/>
      <c r="BK536" s="170"/>
    </row>
    <row r="537" spans="1:63" x14ac:dyDescent="0.25">
      <c r="A537" s="169">
        <v>303</v>
      </c>
      <c r="C537" s="174" t="s">
        <v>16</v>
      </c>
      <c r="D537" s="174" t="s">
        <v>16</v>
      </c>
      <c r="E537" s="173" t="s">
        <v>16</v>
      </c>
      <c r="F537" s="170" t="s">
        <v>16</v>
      </c>
      <c r="G537" s="170" t="s">
        <v>16</v>
      </c>
      <c r="H537" s="170" t="s">
        <v>16</v>
      </c>
      <c r="I537" s="170" t="s">
        <v>16</v>
      </c>
      <c r="J537" s="170" t="s">
        <v>16</v>
      </c>
      <c r="K537" s="170" t="s">
        <v>16</v>
      </c>
      <c r="L537" s="170" t="s">
        <v>16</v>
      </c>
      <c r="M537" s="170" t="s">
        <v>16</v>
      </c>
      <c r="N537" s="170" t="s">
        <v>16</v>
      </c>
      <c r="O537" s="170" t="s">
        <v>16</v>
      </c>
      <c r="P537" s="170" t="s">
        <v>16</v>
      </c>
      <c r="Q537" s="170" t="s">
        <v>16</v>
      </c>
      <c r="R537" s="170" t="s">
        <v>16</v>
      </c>
      <c r="S537" s="170" t="s">
        <v>16</v>
      </c>
      <c r="T537" s="170" t="s">
        <v>16</v>
      </c>
      <c r="U537" s="170" t="s">
        <v>16</v>
      </c>
      <c r="V537" s="170" t="s">
        <v>16</v>
      </c>
      <c r="W537" s="170" t="s">
        <v>16</v>
      </c>
      <c r="X537" s="170" t="s">
        <v>16</v>
      </c>
      <c r="Y537" s="170" t="s">
        <v>16</v>
      </c>
      <c r="Z537" s="170" t="s">
        <v>16</v>
      </c>
      <c r="AA537" s="170" t="s">
        <v>16</v>
      </c>
      <c r="AB537" s="170" t="s">
        <v>16</v>
      </c>
      <c r="AC537" s="170" t="s">
        <v>16</v>
      </c>
      <c r="AD537" s="170" t="s">
        <v>16</v>
      </c>
      <c r="AE537" s="170" t="s">
        <v>16</v>
      </c>
      <c r="AF537" s="170" t="s">
        <v>16</v>
      </c>
      <c r="AG537" s="170" t="s">
        <v>16</v>
      </c>
      <c r="AH537" s="170" t="s">
        <v>16</v>
      </c>
      <c r="AI537" s="170" t="s">
        <v>16</v>
      </c>
      <c r="AJ537" s="170" t="s">
        <v>16</v>
      </c>
      <c r="AK537" s="170" t="s">
        <v>16</v>
      </c>
      <c r="AL537" s="170" t="s">
        <v>16</v>
      </c>
      <c r="AM537" s="170" t="s">
        <v>16</v>
      </c>
      <c r="AN537" s="170" t="s">
        <v>16</v>
      </c>
      <c r="AO537" s="170" t="s">
        <v>16</v>
      </c>
      <c r="AP537" s="170" t="s">
        <v>16</v>
      </c>
      <c r="AQ537" s="170" t="s">
        <v>16</v>
      </c>
      <c r="AR537" s="170" t="s">
        <v>16</v>
      </c>
      <c r="AS537" s="170" t="s">
        <v>16</v>
      </c>
      <c r="AT537" s="172" t="s">
        <v>16</v>
      </c>
      <c r="AU537" s="170" t="s">
        <v>16</v>
      </c>
      <c r="AV537" s="170" t="s">
        <v>16</v>
      </c>
      <c r="AW537" s="170" t="s">
        <v>16</v>
      </c>
      <c r="AX537" s="170" t="s">
        <v>16</v>
      </c>
      <c r="AY537" s="170" t="s">
        <v>16</v>
      </c>
      <c r="AZ537" s="171" t="s">
        <v>16</v>
      </c>
      <c r="BA537" s="171" t="s">
        <v>16</v>
      </c>
      <c r="BB537" s="170" t="s">
        <v>16</v>
      </c>
      <c r="BC537" s="172" t="s">
        <v>16</v>
      </c>
      <c r="BD537" s="172" t="s">
        <v>16</v>
      </c>
      <c r="BE537" s="171" t="s">
        <v>16</v>
      </c>
      <c r="BF537" s="170" t="s">
        <v>16</v>
      </c>
      <c r="BG537" s="170" t="s">
        <v>16</v>
      </c>
      <c r="BH537" s="170" t="s">
        <v>16</v>
      </c>
      <c r="BI537" s="170" t="s">
        <v>16</v>
      </c>
      <c r="BJ537" s="170"/>
      <c r="BK537" s="170"/>
    </row>
    <row r="538" spans="1:63" x14ac:dyDescent="0.25">
      <c r="A538" s="169">
        <v>303</v>
      </c>
      <c r="C538" s="174" t="s">
        <v>16</v>
      </c>
      <c r="D538" s="174" t="s">
        <v>16</v>
      </c>
      <c r="E538" s="173" t="s">
        <v>16</v>
      </c>
      <c r="F538" s="170" t="s">
        <v>16</v>
      </c>
      <c r="G538" s="170" t="s">
        <v>16</v>
      </c>
      <c r="H538" s="170" t="s">
        <v>16</v>
      </c>
      <c r="I538" s="170" t="s">
        <v>16</v>
      </c>
      <c r="J538" s="170" t="s">
        <v>16</v>
      </c>
      <c r="K538" s="170" t="s">
        <v>16</v>
      </c>
      <c r="L538" s="170" t="s">
        <v>16</v>
      </c>
      <c r="M538" s="170" t="s">
        <v>16</v>
      </c>
      <c r="N538" s="170" t="s">
        <v>16</v>
      </c>
      <c r="O538" s="170" t="s">
        <v>16</v>
      </c>
      <c r="P538" s="170" t="s">
        <v>16</v>
      </c>
      <c r="Q538" s="170" t="s">
        <v>16</v>
      </c>
      <c r="R538" s="170" t="s">
        <v>16</v>
      </c>
      <c r="S538" s="170" t="s">
        <v>16</v>
      </c>
      <c r="T538" s="170" t="s">
        <v>16</v>
      </c>
      <c r="U538" s="170" t="s">
        <v>16</v>
      </c>
      <c r="V538" s="170" t="s">
        <v>16</v>
      </c>
      <c r="W538" s="170" t="s">
        <v>16</v>
      </c>
      <c r="X538" s="170" t="s">
        <v>16</v>
      </c>
      <c r="Y538" s="170" t="s">
        <v>16</v>
      </c>
      <c r="Z538" s="170" t="s">
        <v>16</v>
      </c>
      <c r="AA538" s="170" t="s">
        <v>16</v>
      </c>
      <c r="AB538" s="170" t="s">
        <v>16</v>
      </c>
      <c r="AC538" s="170" t="s">
        <v>16</v>
      </c>
      <c r="AD538" s="170" t="s">
        <v>16</v>
      </c>
      <c r="AE538" s="170" t="s">
        <v>16</v>
      </c>
      <c r="AF538" s="170" t="s">
        <v>16</v>
      </c>
      <c r="AG538" s="170" t="s">
        <v>16</v>
      </c>
      <c r="AH538" s="170" t="s">
        <v>16</v>
      </c>
      <c r="AI538" s="170" t="s">
        <v>16</v>
      </c>
      <c r="AJ538" s="170" t="s">
        <v>16</v>
      </c>
      <c r="AK538" s="170" t="s">
        <v>16</v>
      </c>
      <c r="AL538" s="170" t="s">
        <v>16</v>
      </c>
      <c r="AM538" s="170" t="s">
        <v>16</v>
      </c>
      <c r="AN538" s="170" t="s">
        <v>16</v>
      </c>
      <c r="AO538" s="170" t="s">
        <v>16</v>
      </c>
      <c r="AP538" s="170" t="s">
        <v>16</v>
      </c>
      <c r="AQ538" s="170" t="s">
        <v>16</v>
      </c>
      <c r="AR538" s="170" t="s">
        <v>16</v>
      </c>
      <c r="AS538" s="170" t="s">
        <v>16</v>
      </c>
      <c r="AT538" s="172" t="s">
        <v>16</v>
      </c>
      <c r="AU538" s="170" t="s">
        <v>16</v>
      </c>
      <c r="AV538" s="170" t="s">
        <v>16</v>
      </c>
      <c r="AW538" s="170" t="s">
        <v>16</v>
      </c>
      <c r="AX538" s="170" t="s">
        <v>16</v>
      </c>
      <c r="AY538" s="170" t="s">
        <v>16</v>
      </c>
      <c r="AZ538" s="171" t="s">
        <v>16</v>
      </c>
      <c r="BA538" s="171" t="s">
        <v>16</v>
      </c>
      <c r="BB538" s="170" t="s">
        <v>16</v>
      </c>
      <c r="BC538" s="172" t="s">
        <v>16</v>
      </c>
      <c r="BD538" s="172" t="s">
        <v>16</v>
      </c>
      <c r="BE538" s="171" t="s">
        <v>16</v>
      </c>
      <c r="BF538" s="170" t="s">
        <v>16</v>
      </c>
      <c r="BG538" s="170" t="s">
        <v>16</v>
      </c>
      <c r="BH538" s="170" t="s">
        <v>16</v>
      </c>
      <c r="BI538" s="170" t="s">
        <v>16</v>
      </c>
      <c r="BJ538" s="170"/>
      <c r="BK538" s="170"/>
    </row>
    <row r="539" spans="1:63" x14ac:dyDescent="0.25">
      <c r="A539" s="169">
        <v>303</v>
      </c>
      <c r="C539" s="174" t="s">
        <v>16</v>
      </c>
      <c r="D539" s="174" t="s">
        <v>16</v>
      </c>
      <c r="E539" s="173" t="s">
        <v>16</v>
      </c>
      <c r="F539" s="170" t="s">
        <v>16</v>
      </c>
      <c r="G539" s="170" t="s">
        <v>16</v>
      </c>
      <c r="H539" s="170" t="s">
        <v>16</v>
      </c>
      <c r="I539" s="170" t="s">
        <v>16</v>
      </c>
      <c r="J539" s="170" t="s">
        <v>16</v>
      </c>
      <c r="K539" s="170" t="s">
        <v>16</v>
      </c>
      <c r="L539" s="170" t="s">
        <v>16</v>
      </c>
      <c r="M539" s="170" t="s">
        <v>16</v>
      </c>
      <c r="N539" s="170" t="s">
        <v>16</v>
      </c>
      <c r="O539" s="170" t="s">
        <v>16</v>
      </c>
      <c r="P539" s="170" t="s">
        <v>16</v>
      </c>
      <c r="Q539" s="170" t="s">
        <v>16</v>
      </c>
      <c r="R539" s="170" t="s">
        <v>16</v>
      </c>
      <c r="S539" s="170" t="s">
        <v>16</v>
      </c>
      <c r="T539" s="170" t="s">
        <v>16</v>
      </c>
      <c r="U539" s="170" t="s">
        <v>16</v>
      </c>
      <c r="V539" s="170" t="s">
        <v>16</v>
      </c>
      <c r="W539" s="170" t="s">
        <v>16</v>
      </c>
      <c r="X539" s="170" t="s">
        <v>16</v>
      </c>
      <c r="Y539" s="170" t="s">
        <v>16</v>
      </c>
      <c r="Z539" s="170" t="s">
        <v>16</v>
      </c>
      <c r="AA539" s="170" t="s">
        <v>16</v>
      </c>
      <c r="AB539" s="170" t="s">
        <v>16</v>
      </c>
      <c r="AC539" s="170" t="s">
        <v>16</v>
      </c>
      <c r="AD539" s="170" t="s">
        <v>16</v>
      </c>
      <c r="AE539" s="170" t="s">
        <v>16</v>
      </c>
      <c r="AF539" s="170" t="s">
        <v>16</v>
      </c>
      <c r="AG539" s="170" t="s">
        <v>16</v>
      </c>
      <c r="AH539" s="170" t="s">
        <v>16</v>
      </c>
      <c r="AI539" s="170" t="s">
        <v>16</v>
      </c>
      <c r="AJ539" s="170" t="s">
        <v>16</v>
      </c>
      <c r="AK539" s="170" t="s">
        <v>16</v>
      </c>
      <c r="AL539" s="170" t="s">
        <v>16</v>
      </c>
      <c r="AM539" s="170" t="s">
        <v>16</v>
      </c>
      <c r="AN539" s="170" t="s">
        <v>16</v>
      </c>
      <c r="AO539" s="170" t="s">
        <v>16</v>
      </c>
      <c r="AP539" s="170" t="s">
        <v>16</v>
      </c>
      <c r="AQ539" s="170" t="s">
        <v>16</v>
      </c>
      <c r="AR539" s="170" t="s">
        <v>16</v>
      </c>
      <c r="AS539" s="170" t="s">
        <v>16</v>
      </c>
      <c r="AT539" s="172" t="s">
        <v>16</v>
      </c>
      <c r="AU539" s="170" t="s">
        <v>16</v>
      </c>
      <c r="AV539" s="170" t="s">
        <v>16</v>
      </c>
      <c r="AW539" s="170" t="s">
        <v>16</v>
      </c>
      <c r="AX539" s="170" t="s">
        <v>16</v>
      </c>
      <c r="AY539" s="170" t="s">
        <v>16</v>
      </c>
      <c r="AZ539" s="171" t="s">
        <v>16</v>
      </c>
      <c r="BA539" s="171" t="s">
        <v>16</v>
      </c>
      <c r="BB539" s="170" t="s">
        <v>16</v>
      </c>
      <c r="BC539" s="172" t="s">
        <v>16</v>
      </c>
      <c r="BD539" s="172" t="s">
        <v>16</v>
      </c>
      <c r="BE539" s="171" t="s">
        <v>16</v>
      </c>
      <c r="BF539" s="170" t="s">
        <v>16</v>
      </c>
      <c r="BG539" s="170" t="s">
        <v>16</v>
      </c>
      <c r="BH539" s="170" t="s">
        <v>16</v>
      </c>
      <c r="BI539" s="170" t="s">
        <v>16</v>
      </c>
      <c r="BJ539" s="170"/>
      <c r="BK539" s="170"/>
    </row>
    <row r="540" spans="1:63" x14ac:dyDescent="0.25">
      <c r="A540" s="169">
        <v>303</v>
      </c>
      <c r="C540" s="174" t="s">
        <v>16</v>
      </c>
      <c r="D540" s="174" t="s">
        <v>16</v>
      </c>
      <c r="E540" s="173" t="s">
        <v>16</v>
      </c>
      <c r="F540" s="170" t="s">
        <v>16</v>
      </c>
      <c r="G540" s="170" t="s">
        <v>16</v>
      </c>
      <c r="H540" s="170" t="s">
        <v>16</v>
      </c>
      <c r="I540" s="170" t="s">
        <v>16</v>
      </c>
      <c r="J540" s="170" t="s">
        <v>16</v>
      </c>
      <c r="K540" s="170" t="s">
        <v>16</v>
      </c>
      <c r="L540" s="170" t="s">
        <v>16</v>
      </c>
      <c r="M540" s="170" t="s">
        <v>16</v>
      </c>
      <c r="N540" s="170" t="s">
        <v>16</v>
      </c>
      <c r="O540" s="170" t="s">
        <v>16</v>
      </c>
      <c r="P540" s="170" t="s">
        <v>16</v>
      </c>
      <c r="Q540" s="170" t="s">
        <v>16</v>
      </c>
      <c r="R540" s="170" t="s">
        <v>16</v>
      </c>
      <c r="S540" s="170" t="s">
        <v>16</v>
      </c>
      <c r="T540" s="170" t="s">
        <v>16</v>
      </c>
      <c r="U540" s="170" t="s">
        <v>16</v>
      </c>
      <c r="V540" s="170" t="s">
        <v>16</v>
      </c>
      <c r="W540" s="170" t="s">
        <v>16</v>
      </c>
      <c r="X540" s="170" t="s">
        <v>16</v>
      </c>
      <c r="Y540" s="170" t="s">
        <v>16</v>
      </c>
      <c r="Z540" s="170" t="s">
        <v>16</v>
      </c>
      <c r="AA540" s="170" t="s">
        <v>16</v>
      </c>
      <c r="AB540" s="170" t="s">
        <v>16</v>
      </c>
      <c r="AC540" s="170" t="s">
        <v>16</v>
      </c>
      <c r="AD540" s="170" t="s">
        <v>16</v>
      </c>
      <c r="AE540" s="170" t="s">
        <v>16</v>
      </c>
      <c r="AF540" s="170" t="s">
        <v>16</v>
      </c>
      <c r="AG540" s="170" t="s">
        <v>16</v>
      </c>
      <c r="AH540" s="170" t="s">
        <v>16</v>
      </c>
      <c r="AI540" s="170" t="s">
        <v>16</v>
      </c>
      <c r="AJ540" s="170" t="s">
        <v>16</v>
      </c>
      <c r="AK540" s="170" t="s">
        <v>16</v>
      </c>
      <c r="AL540" s="170" t="s">
        <v>16</v>
      </c>
      <c r="AM540" s="170" t="s">
        <v>16</v>
      </c>
      <c r="AN540" s="170" t="s">
        <v>16</v>
      </c>
      <c r="AO540" s="170" t="s">
        <v>16</v>
      </c>
      <c r="AP540" s="170" t="s">
        <v>16</v>
      </c>
      <c r="AQ540" s="170" t="s">
        <v>16</v>
      </c>
      <c r="AR540" s="170" t="s">
        <v>16</v>
      </c>
      <c r="AS540" s="170" t="s">
        <v>16</v>
      </c>
      <c r="AT540" s="172" t="s">
        <v>16</v>
      </c>
      <c r="AU540" s="170" t="s">
        <v>16</v>
      </c>
      <c r="AV540" s="170" t="s">
        <v>16</v>
      </c>
      <c r="AW540" s="170" t="s">
        <v>16</v>
      </c>
      <c r="AX540" s="170" t="s">
        <v>16</v>
      </c>
      <c r="AY540" s="170" t="s">
        <v>16</v>
      </c>
      <c r="AZ540" s="171" t="s">
        <v>16</v>
      </c>
      <c r="BA540" s="171" t="s">
        <v>16</v>
      </c>
      <c r="BB540" s="170" t="s">
        <v>16</v>
      </c>
      <c r="BC540" s="172" t="s">
        <v>16</v>
      </c>
      <c r="BD540" s="172" t="s">
        <v>16</v>
      </c>
      <c r="BE540" s="171" t="s">
        <v>16</v>
      </c>
      <c r="BF540" s="170" t="s">
        <v>16</v>
      </c>
      <c r="BG540" s="170" t="s">
        <v>16</v>
      </c>
      <c r="BH540" s="170" t="s">
        <v>16</v>
      </c>
      <c r="BI540" s="170" t="s">
        <v>16</v>
      </c>
      <c r="BJ540" s="170"/>
      <c r="BK540" s="170"/>
    </row>
    <row r="541" spans="1:63" x14ac:dyDescent="0.25">
      <c r="A541" s="169">
        <v>303</v>
      </c>
      <c r="C541" s="174" t="s">
        <v>16</v>
      </c>
      <c r="D541" s="174" t="s">
        <v>16</v>
      </c>
      <c r="E541" s="173" t="s">
        <v>16</v>
      </c>
      <c r="F541" s="170" t="s">
        <v>16</v>
      </c>
      <c r="G541" s="170" t="s">
        <v>16</v>
      </c>
      <c r="H541" s="170" t="s">
        <v>16</v>
      </c>
      <c r="I541" s="170" t="s">
        <v>16</v>
      </c>
      <c r="J541" s="170" t="s">
        <v>16</v>
      </c>
      <c r="K541" s="170" t="s">
        <v>16</v>
      </c>
      <c r="L541" s="170" t="s">
        <v>16</v>
      </c>
      <c r="M541" s="170" t="s">
        <v>16</v>
      </c>
      <c r="N541" s="170" t="s">
        <v>16</v>
      </c>
      <c r="O541" s="170" t="s">
        <v>16</v>
      </c>
      <c r="P541" s="170" t="s">
        <v>16</v>
      </c>
      <c r="Q541" s="170" t="s">
        <v>16</v>
      </c>
      <c r="R541" s="170" t="s">
        <v>16</v>
      </c>
      <c r="S541" s="170" t="s">
        <v>16</v>
      </c>
      <c r="T541" s="170" t="s">
        <v>16</v>
      </c>
      <c r="U541" s="170" t="s">
        <v>16</v>
      </c>
      <c r="V541" s="170" t="s">
        <v>16</v>
      </c>
      <c r="W541" s="170" t="s">
        <v>16</v>
      </c>
      <c r="X541" s="170" t="s">
        <v>16</v>
      </c>
      <c r="Y541" s="170" t="s">
        <v>16</v>
      </c>
      <c r="Z541" s="170" t="s">
        <v>16</v>
      </c>
      <c r="AA541" s="170" t="s">
        <v>16</v>
      </c>
      <c r="AB541" s="170" t="s">
        <v>16</v>
      </c>
      <c r="AC541" s="170" t="s">
        <v>16</v>
      </c>
      <c r="AD541" s="170" t="s">
        <v>16</v>
      </c>
      <c r="AE541" s="170" t="s">
        <v>16</v>
      </c>
      <c r="AF541" s="170" t="s">
        <v>16</v>
      </c>
      <c r="AG541" s="170" t="s">
        <v>16</v>
      </c>
      <c r="AH541" s="170" t="s">
        <v>16</v>
      </c>
      <c r="AI541" s="170" t="s">
        <v>16</v>
      </c>
      <c r="AJ541" s="170" t="s">
        <v>16</v>
      </c>
      <c r="AK541" s="170" t="s">
        <v>16</v>
      </c>
      <c r="AL541" s="170" t="s">
        <v>16</v>
      </c>
      <c r="AM541" s="170" t="s">
        <v>16</v>
      </c>
      <c r="AN541" s="170" t="s">
        <v>16</v>
      </c>
      <c r="AO541" s="170" t="s">
        <v>16</v>
      </c>
      <c r="AP541" s="170" t="s">
        <v>16</v>
      </c>
      <c r="AQ541" s="170" t="s">
        <v>16</v>
      </c>
      <c r="AR541" s="170" t="s">
        <v>16</v>
      </c>
      <c r="AS541" s="170" t="s">
        <v>16</v>
      </c>
      <c r="AT541" s="172" t="s">
        <v>16</v>
      </c>
      <c r="AU541" s="170" t="s">
        <v>16</v>
      </c>
      <c r="AV541" s="170" t="s">
        <v>16</v>
      </c>
      <c r="AW541" s="170" t="s">
        <v>16</v>
      </c>
      <c r="AX541" s="170" t="s">
        <v>16</v>
      </c>
      <c r="AY541" s="170" t="s">
        <v>16</v>
      </c>
      <c r="AZ541" s="171" t="s">
        <v>16</v>
      </c>
      <c r="BA541" s="171" t="s">
        <v>16</v>
      </c>
      <c r="BB541" s="170" t="s">
        <v>16</v>
      </c>
      <c r="BC541" s="172" t="s">
        <v>16</v>
      </c>
      <c r="BD541" s="172" t="s">
        <v>16</v>
      </c>
      <c r="BE541" s="171" t="s">
        <v>16</v>
      </c>
      <c r="BF541" s="170" t="s">
        <v>16</v>
      </c>
      <c r="BG541" s="170" t="s">
        <v>16</v>
      </c>
      <c r="BH541" s="170" t="s">
        <v>16</v>
      </c>
      <c r="BI541" s="170" t="s">
        <v>16</v>
      </c>
      <c r="BJ541" s="170"/>
      <c r="BK541" s="170"/>
    </row>
    <row r="542" spans="1:63" x14ac:dyDescent="0.25">
      <c r="A542" s="169">
        <v>303</v>
      </c>
      <c r="C542" s="174" t="s">
        <v>16</v>
      </c>
      <c r="D542" s="174" t="s">
        <v>16</v>
      </c>
      <c r="E542" s="173" t="s">
        <v>16</v>
      </c>
      <c r="F542" s="170" t="s">
        <v>16</v>
      </c>
      <c r="G542" s="170" t="s">
        <v>16</v>
      </c>
      <c r="H542" s="170" t="s">
        <v>16</v>
      </c>
      <c r="I542" s="170" t="s">
        <v>16</v>
      </c>
      <c r="J542" s="170" t="s">
        <v>16</v>
      </c>
      <c r="K542" s="170" t="s">
        <v>16</v>
      </c>
      <c r="L542" s="170" t="s">
        <v>16</v>
      </c>
      <c r="M542" s="170" t="s">
        <v>16</v>
      </c>
      <c r="N542" s="170" t="s">
        <v>16</v>
      </c>
      <c r="O542" s="170" t="s">
        <v>16</v>
      </c>
      <c r="P542" s="170" t="s">
        <v>16</v>
      </c>
      <c r="Q542" s="170" t="s">
        <v>16</v>
      </c>
      <c r="R542" s="170" t="s">
        <v>16</v>
      </c>
      <c r="S542" s="170" t="s">
        <v>16</v>
      </c>
      <c r="T542" s="170" t="s">
        <v>16</v>
      </c>
      <c r="U542" s="170" t="s">
        <v>16</v>
      </c>
      <c r="V542" s="170" t="s">
        <v>16</v>
      </c>
      <c r="W542" s="170" t="s">
        <v>16</v>
      </c>
      <c r="X542" s="170" t="s">
        <v>16</v>
      </c>
      <c r="Y542" s="170" t="s">
        <v>16</v>
      </c>
      <c r="Z542" s="170" t="s">
        <v>16</v>
      </c>
      <c r="AA542" s="170" t="s">
        <v>16</v>
      </c>
      <c r="AB542" s="170" t="s">
        <v>16</v>
      </c>
      <c r="AC542" s="170" t="s">
        <v>16</v>
      </c>
      <c r="AD542" s="170" t="s">
        <v>16</v>
      </c>
      <c r="AE542" s="170" t="s">
        <v>16</v>
      </c>
      <c r="AF542" s="170" t="s">
        <v>16</v>
      </c>
      <c r="AG542" s="170" t="s">
        <v>16</v>
      </c>
      <c r="AH542" s="170" t="s">
        <v>16</v>
      </c>
      <c r="AI542" s="170" t="s">
        <v>16</v>
      </c>
      <c r="AJ542" s="170" t="s">
        <v>16</v>
      </c>
      <c r="AK542" s="170" t="s">
        <v>16</v>
      </c>
      <c r="AL542" s="170" t="s">
        <v>16</v>
      </c>
      <c r="AM542" s="170" t="s">
        <v>16</v>
      </c>
      <c r="AN542" s="170" t="s">
        <v>16</v>
      </c>
      <c r="AO542" s="170" t="s">
        <v>16</v>
      </c>
      <c r="AP542" s="170" t="s">
        <v>16</v>
      </c>
      <c r="AQ542" s="170" t="s">
        <v>16</v>
      </c>
      <c r="AR542" s="170" t="s">
        <v>16</v>
      </c>
      <c r="AS542" s="170" t="s">
        <v>16</v>
      </c>
      <c r="AT542" s="172" t="s">
        <v>16</v>
      </c>
      <c r="AU542" s="170" t="s">
        <v>16</v>
      </c>
      <c r="AV542" s="170" t="s">
        <v>16</v>
      </c>
      <c r="AW542" s="170" t="s">
        <v>16</v>
      </c>
      <c r="AX542" s="170" t="s">
        <v>16</v>
      </c>
      <c r="AY542" s="170" t="s">
        <v>16</v>
      </c>
      <c r="AZ542" s="171" t="s">
        <v>16</v>
      </c>
      <c r="BA542" s="171" t="s">
        <v>16</v>
      </c>
      <c r="BB542" s="170" t="s">
        <v>16</v>
      </c>
      <c r="BC542" s="172" t="s">
        <v>16</v>
      </c>
      <c r="BD542" s="172" t="s">
        <v>16</v>
      </c>
      <c r="BE542" s="171" t="s">
        <v>16</v>
      </c>
      <c r="BF542" s="170" t="s">
        <v>16</v>
      </c>
      <c r="BG542" s="170" t="s">
        <v>16</v>
      </c>
      <c r="BH542" s="170" t="s">
        <v>16</v>
      </c>
      <c r="BI542" s="170" t="s">
        <v>16</v>
      </c>
      <c r="BJ542" s="170"/>
      <c r="BK542" s="170"/>
    </row>
    <row r="543" spans="1:63" x14ac:dyDescent="0.25">
      <c r="A543" s="169">
        <v>303</v>
      </c>
      <c r="C543" s="174" t="s">
        <v>16</v>
      </c>
      <c r="D543" s="174" t="s">
        <v>16</v>
      </c>
      <c r="E543" s="173" t="s">
        <v>16</v>
      </c>
      <c r="F543" s="170" t="s">
        <v>16</v>
      </c>
      <c r="G543" s="170" t="s">
        <v>16</v>
      </c>
      <c r="H543" s="170" t="s">
        <v>16</v>
      </c>
      <c r="I543" s="170" t="s">
        <v>16</v>
      </c>
      <c r="J543" s="170" t="s">
        <v>16</v>
      </c>
      <c r="K543" s="170" t="s">
        <v>16</v>
      </c>
      <c r="L543" s="170" t="s">
        <v>16</v>
      </c>
      <c r="M543" s="170" t="s">
        <v>16</v>
      </c>
      <c r="N543" s="170" t="s">
        <v>16</v>
      </c>
      <c r="O543" s="170" t="s">
        <v>16</v>
      </c>
      <c r="P543" s="170" t="s">
        <v>16</v>
      </c>
      <c r="Q543" s="170" t="s">
        <v>16</v>
      </c>
      <c r="R543" s="170" t="s">
        <v>16</v>
      </c>
      <c r="S543" s="170" t="s">
        <v>16</v>
      </c>
      <c r="T543" s="170" t="s">
        <v>16</v>
      </c>
      <c r="U543" s="170" t="s">
        <v>16</v>
      </c>
      <c r="V543" s="170" t="s">
        <v>16</v>
      </c>
      <c r="W543" s="170" t="s">
        <v>16</v>
      </c>
      <c r="X543" s="170" t="s">
        <v>16</v>
      </c>
      <c r="Y543" s="170" t="s">
        <v>16</v>
      </c>
      <c r="Z543" s="170" t="s">
        <v>16</v>
      </c>
      <c r="AA543" s="170" t="s">
        <v>16</v>
      </c>
      <c r="AB543" s="170" t="s">
        <v>16</v>
      </c>
      <c r="AC543" s="170" t="s">
        <v>16</v>
      </c>
      <c r="AD543" s="170" t="s">
        <v>16</v>
      </c>
      <c r="AE543" s="170" t="s">
        <v>16</v>
      </c>
      <c r="AF543" s="170" t="s">
        <v>16</v>
      </c>
      <c r="AG543" s="170" t="s">
        <v>16</v>
      </c>
      <c r="AH543" s="170" t="s">
        <v>16</v>
      </c>
      <c r="AI543" s="170" t="s">
        <v>16</v>
      </c>
      <c r="AJ543" s="170" t="s">
        <v>16</v>
      </c>
      <c r="AK543" s="170" t="s">
        <v>16</v>
      </c>
      <c r="AL543" s="170" t="s">
        <v>16</v>
      </c>
      <c r="AM543" s="170" t="s">
        <v>16</v>
      </c>
      <c r="AN543" s="170" t="s">
        <v>16</v>
      </c>
      <c r="AO543" s="170" t="s">
        <v>16</v>
      </c>
      <c r="AP543" s="170" t="s">
        <v>16</v>
      </c>
      <c r="AQ543" s="170" t="s">
        <v>16</v>
      </c>
      <c r="AR543" s="170" t="s">
        <v>16</v>
      </c>
      <c r="AS543" s="170" t="s">
        <v>16</v>
      </c>
      <c r="AT543" s="172" t="s">
        <v>16</v>
      </c>
      <c r="AU543" s="170" t="s">
        <v>16</v>
      </c>
      <c r="AV543" s="170" t="s">
        <v>16</v>
      </c>
      <c r="AW543" s="170" t="s">
        <v>16</v>
      </c>
      <c r="AX543" s="170" t="s">
        <v>16</v>
      </c>
      <c r="AY543" s="170" t="s">
        <v>16</v>
      </c>
      <c r="AZ543" s="171" t="s">
        <v>16</v>
      </c>
      <c r="BA543" s="171" t="s">
        <v>16</v>
      </c>
      <c r="BB543" s="170" t="s">
        <v>16</v>
      </c>
      <c r="BC543" s="172" t="s">
        <v>16</v>
      </c>
      <c r="BD543" s="172" t="s">
        <v>16</v>
      </c>
      <c r="BE543" s="171" t="s">
        <v>16</v>
      </c>
      <c r="BF543" s="170" t="s">
        <v>16</v>
      </c>
      <c r="BG543" s="170" t="s">
        <v>16</v>
      </c>
      <c r="BH543" s="170" t="s">
        <v>16</v>
      </c>
      <c r="BI543" s="170" t="s">
        <v>16</v>
      </c>
      <c r="BJ543" s="170"/>
      <c r="BK543" s="170"/>
    </row>
    <row r="544" spans="1:63" x14ac:dyDescent="0.25">
      <c r="A544" s="169">
        <v>303</v>
      </c>
      <c r="C544" s="174" t="s">
        <v>16</v>
      </c>
      <c r="D544" s="174" t="s">
        <v>16</v>
      </c>
      <c r="E544" s="173" t="s">
        <v>16</v>
      </c>
      <c r="F544" s="170" t="s">
        <v>16</v>
      </c>
      <c r="G544" s="170" t="s">
        <v>16</v>
      </c>
      <c r="H544" s="170" t="s">
        <v>16</v>
      </c>
      <c r="I544" s="170" t="s">
        <v>16</v>
      </c>
      <c r="J544" s="170" t="s">
        <v>16</v>
      </c>
      <c r="K544" s="170" t="s">
        <v>16</v>
      </c>
      <c r="L544" s="170" t="s">
        <v>16</v>
      </c>
      <c r="M544" s="170" t="s">
        <v>16</v>
      </c>
      <c r="N544" s="170" t="s">
        <v>16</v>
      </c>
      <c r="O544" s="170" t="s">
        <v>16</v>
      </c>
      <c r="P544" s="170" t="s">
        <v>16</v>
      </c>
      <c r="Q544" s="170" t="s">
        <v>16</v>
      </c>
      <c r="R544" s="170" t="s">
        <v>16</v>
      </c>
      <c r="S544" s="170" t="s">
        <v>16</v>
      </c>
      <c r="T544" s="170" t="s">
        <v>16</v>
      </c>
      <c r="U544" s="170" t="s">
        <v>16</v>
      </c>
      <c r="V544" s="170" t="s">
        <v>16</v>
      </c>
      <c r="W544" s="170" t="s">
        <v>16</v>
      </c>
      <c r="X544" s="170" t="s">
        <v>16</v>
      </c>
      <c r="Y544" s="170" t="s">
        <v>16</v>
      </c>
      <c r="Z544" s="170" t="s">
        <v>16</v>
      </c>
      <c r="AA544" s="170" t="s">
        <v>16</v>
      </c>
      <c r="AB544" s="170" t="s">
        <v>16</v>
      </c>
      <c r="AC544" s="170" t="s">
        <v>16</v>
      </c>
      <c r="AD544" s="170" t="s">
        <v>16</v>
      </c>
      <c r="AE544" s="170" t="s">
        <v>16</v>
      </c>
      <c r="AF544" s="170" t="s">
        <v>16</v>
      </c>
      <c r="AG544" s="170" t="s">
        <v>16</v>
      </c>
      <c r="AH544" s="170" t="s">
        <v>16</v>
      </c>
      <c r="AI544" s="170" t="s">
        <v>16</v>
      </c>
      <c r="AJ544" s="170" t="s">
        <v>16</v>
      </c>
      <c r="AK544" s="170" t="s">
        <v>16</v>
      </c>
      <c r="AL544" s="170" t="s">
        <v>16</v>
      </c>
      <c r="AM544" s="170" t="s">
        <v>16</v>
      </c>
      <c r="AN544" s="170" t="s">
        <v>16</v>
      </c>
      <c r="AO544" s="170" t="s">
        <v>16</v>
      </c>
      <c r="AP544" s="170" t="s">
        <v>16</v>
      </c>
      <c r="AQ544" s="170" t="s">
        <v>16</v>
      </c>
      <c r="AR544" s="170" t="s">
        <v>16</v>
      </c>
      <c r="AS544" s="170" t="s">
        <v>16</v>
      </c>
      <c r="AT544" s="172" t="s">
        <v>16</v>
      </c>
      <c r="AU544" s="170" t="s">
        <v>16</v>
      </c>
      <c r="AV544" s="170" t="s">
        <v>16</v>
      </c>
      <c r="AW544" s="170" t="s">
        <v>16</v>
      </c>
      <c r="AX544" s="170" t="s">
        <v>16</v>
      </c>
      <c r="AY544" s="170" t="s">
        <v>16</v>
      </c>
      <c r="AZ544" s="171" t="s">
        <v>16</v>
      </c>
      <c r="BA544" s="171" t="s">
        <v>16</v>
      </c>
      <c r="BB544" s="170" t="s">
        <v>16</v>
      </c>
      <c r="BC544" s="172" t="s">
        <v>16</v>
      </c>
      <c r="BD544" s="172" t="s">
        <v>16</v>
      </c>
      <c r="BE544" s="171" t="s">
        <v>16</v>
      </c>
      <c r="BF544" s="170" t="s">
        <v>16</v>
      </c>
      <c r="BG544" s="170" t="s">
        <v>16</v>
      </c>
      <c r="BH544" s="170" t="s">
        <v>16</v>
      </c>
      <c r="BI544" s="170" t="s">
        <v>16</v>
      </c>
      <c r="BJ544" s="170"/>
      <c r="BK544" s="170"/>
    </row>
    <row r="545" spans="1:63" x14ac:dyDescent="0.25">
      <c r="A545" s="169">
        <v>303</v>
      </c>
      <c r="C545" s="174" t="s">
        <v>16</v>
      </c>
      <c r="D545" s="174" t="s">
        <v>16</v>
      </c>
      <c r="E545" s="173" t="s">
        <v>16</v>
      </c>
      <c r="F545" s="170" t="s">
        <v>16</v>
      </c>
      <c r="G545" s="170" t="s">
        <v>16</v>
      </c>
      <c r="H545" s="170" t="s">
        <v>16</v>
      </c>
      <c r="I545" s="170" t="s">
        <v>16</v>
      </c>
      <c r="J545" s="170" t="s">
        <v>16</v>
      </c>
      <c r="K545" s="170" t="s">
        <v>16</v>
      </c>
      <c r="L545" s="170" t="s">
        <v>16</v>
      </c>
      <c r="M545" s="170" t="s">
        <v>16</v>
      </c>
      <c r="N545" s="170" t="s">
        <v>16</v>
      </c>
      <c r="O545" s="170" t="s">
        <v>16</v>
      </c>
      <c r="P545" s="170" t="s">
        <v>16</v>
      </c>
      <c r="Q545" s="170" t="s">
        <v>16</v>
      </c>
      <c r="R545" s="170" t="s">
        <v>16</v>
      </c>
      <c r="S545" s="170" t="s">
        <v>16</v>
      </c>
      <c r="T545" s="170" t="s">
        <v>16</v>
      </c>
      <c r="U545" s="170" t="s">
        <v>16</v>
      </c>
      <c r="V545" s="170" t="s">
        <v>16</v>
      </c>
      <c r="W545" s="170" t="s">
        <v>16</v>
      </c>
      <c r="X545" s="170" t="s">
        <v>16</v>
      </c>
      <c r="Y545" s="170" t="s">
        <v>16</v>
      </c>
      <c r="Z545" s="170" t="s">
        <v>16</v>
      </c>
      <c r="AA545" s="170" t="s">
        <v>16</v>
      </c>
      <c r="AB545" s="170" t="s">
        <v>16</v>
      </c>
      <c r="AC545" s="170" t="s">
        <v>16</v>
      </c>
      <c r="AD545" s="170" t="s">
        <v>16</v>
      </c>
      <c r="AE545" s="170" t="s">
        <v>16</v>
      </c>
      <c r="AF545" s="170" t="s">
        <v>16</v>
      </c>
      <c r="AG545" s="170" t="s">
        <v>16</v>
      </c>
      <c r="AH545" s="170" t="s">
        <v>16</v>
      </c>
      <c r="AI545" s="170" t="s">
        <v>16</v>
      </c>
      <c r="AJ545" s="170" t="s">
        <v>16</v>
      </c>
      <c r="AK545" s="170" t="s">
        <v>16</v>
      </c>
      <c r="AL545" s="170" t="s">
        <v>16</v>
      </c>
      <c r="AM545" s="170" t="s">
        <v>16</v>
      </c>
      <c r="AN545" s="170" t="s">
        <v>16</v>
      </c>
      <c r="AO545" s="170" t="s">
        <v>16</v>
      </c>
      <c r="AP545" s="170" t="s">
        <v>16</v>
      </c>
      <c r="AQ545" s="170" t="s">
        <v>16</v>
      </c>
      <c r="AR545" s="170" t="s">
        <v>16</v>
      </c>
      <c r="AS545" s="170" t="s">
        <v>16</v>
      </c>
      <c r="AT545" s="172" t="s">
        <v>16</v>
      </c>
      <c r="AU545" s="170" t="s">
        <v>16</v>
      </c>
      <c r="AV545" s="170" t="s">
        <v>16</v>
      </c>
      <c r="AW545" s="170" t="s">
        <v>16</v>
      </c>
      <c r="AX545" s="170" t="s">
        <v>16</v>
      </c>
      <c r="AY545" s="170" t="s">
        <v>16</v>
      </c>
      <c r="AZ545" s="171" t="s">
        <v>16</v>
      </c>
      <c r="BA545" s="171" t="s">
        <v>16</v>
      </c>
      <c r="BB545" s="170" t="s">
        <v>16</v>
      </c>
      <c r="BC545" s="172" t="s">
        <v>16</v>
      </c>
      <c r="BD545" s="172" t="s">
        <v>16</v>
      </c>
      <c r="BE545" s="171" t="s">
        <v>16</v>
      </c>
      <c r="BF545" s="170" t="s">
        <v>16</v>
      </c>
      <c r="BG545" s="170" t="s">
        <v>16</v>
      </c>
      <c r="BH545" s="170" t="s">
        <v>16</v>
      </c>
      <c r="BI545" s="170" t="s">
        <v>16</v>
      </c>
      <c r="BJ545" s="170"/>
      <c r="BK545" s="170"/>
    </row>
    <row r="546" spans="1:63" x14ac:dyDescent="0.25">
      <c r="A546" s="169">
        <v>303</v>
      </c>
      <c r="C546" s="174" t="s">
        <v>16</v>
      </c>
      <c r="D546" s="174" t="s">
        <v>16</v>
      </c>
      <c r="E546" s="173" t="s">
        <v>16</v>
      </c>
      <c r="F546" s="170" t="s">
        <v>16</v>
      </c>
      <c r="G546" s="170" t="s">
        <v>16</v>
      </c>
      <c r="H546" s="170" t="s">
        <v>16</v>
      </c>
      <c r="I546" s="170" t="s">
        <v>16</v>
      </c>
      <c r="J546" s="170" t="s">
        <v>16</v>
      </c>
      <c r="K546" s="170" t="s">
        <v>16</v>
      </c>
      <c r="L546" s="170" t="s">
        <v>16</v>
      </c>
      <c r="M546" s="170" t="s">
        <v>16</v>
      </c>
      <c r="N546" s="170" t="s">
        <v>16</v>
      </c>
      <c r="O546" s="170" t="s">
        <v>16</v>
      </c>
      <c r="P546" s="170" t="s">
        <v>16</v>
      </c>
      <c r="Q546" s="170" t="s">
        <v>16</v>
      </c>
      <c r="R546" s="170" t="s">
        <v>16</v>
      </c>
      <c r="S546" s="170" t="s">
        <v>16</v>
      </c>
      <c r="T546" s="170" t="s">
        <v>16</v>
      </c>
      <c r="U546" s="170" t="s">
        <v>16</v>
      </c>
      <c r="V546" s="170" t="s">
        <v>16</v>
      </c>
      <c r="W546" s="170" t="s">
        <v>16</v>
      </c>
      <c r="X546" s="170" t="s">
        <v>16</v>
      </c>
      <c r="Y546" s="170" t="s">
        <v>16</v>
      </c>
      <c r="Z546" s="170" t="s">
        <v>16</v>
      </c>
      <c r="AA546" s="170" t="s">
        <v>16</v>
      </c>
      <c r="AB546" s="170" t="s">
        <v>16</v>
      </c>
      <c r="AC546" s="170" t="s">
        <v>16</v>
      </c>
      <c r="AD546" s="170" t="s">
        <v>16</v>
      </c>
      <c r="AE546" s="170" t="s">
        <v>16</v>
      </c>
      <c r="AF546" s="170" t="s">
        <v>16</v>
      </c>
      <c r="AG546" s="170" t="s">
        <v>16</v>
      </c>
      <c r="AH546" s="170" t="s">
        <v>16</v>
      </c>
      <c r="AI546" s="170" t="s">
        <v>16</v>
      </c>
      <c r="AJ546" s="170" t="s">
        <v>16</v>
      </c>
      <c r="AK546" s="170" t="s">
        <v>16</v>
      </c>
      <c r="AL546" s="170" t="s">
        <v>16</v>
      </c>
      <c r="AM546" s="170" t="s">
        <v>16</v>
      </c>
      <c r="AN546" s="170" t="s">
        <v>16</v>
      </c>
      <c r="AO546" s="170" t="s">
        <v>16</v>
      </c>
      <c r="AP546" s="170" t="s">
        <v>16</v>
      </c>
      <c r="AQ546" s="170" t="s">
        <v>16</v>
      </c>
      <c r="AR546" s="170" t="s">
        <v>16</v>
      </c>
      <c r="AS546" s="170" t="s">
        <v>16</v>
      </c>
      <c r="AT546" s="172" t="s">
        <v>16</v>
      </c>
      <c r="AU546" s="170" t="s">
        <v>16</v>
      </c>
      <c r="AV546" s="170" t="s">
        <v>16</v>
      </c>
      <c r="AW546" s="170" t="s">
        <v>16</v>
      </c>
      <c r="AX546" s="170" t="s">
        <v>16</v>
      </c>
      <c r="AY546" s="170" t="s">
        <v>16</v>
      </c>
      <c r="AZ546" s="171" t="s">
        <v>16</v>
      </c>
      <c r="BA546" s="171" t="s">
        <v>16</v>
      </c>
      <c r="BB546" s="170" t="s">
        <v>16</v>
      </c>
      <c r="BC546" s="172" t="s">
        <v>16</v>
      </c>
      <c r="BD546" s="172" t="s">
        <v>16</v>
      </c>
      <c r="BE546" s="171" t="s">
        <v>16</v>
      </c>
      <c r="BF546" s="170" t="s">
        <v>16</v>
      </c>
      <c r="BG546" s="170" t="s">
        <v>16</v>
      </c>
      <c r="BH546" s="170" t="s">
        <v>16</v>
      </c>
      <c r="BI546" s="170" t="s">
        <v>16</v>
      </c>
      <c r="BJ546" s="170"/>
      <c r="BK546" s="170"/>
    </row>
    <row r="547" spans="1:63" x14ac:dyDescent="0.25">
      <c r="A547" s="169">
        <v>303</v>
      </c>
      <c r="C547" s="174" t="s">
        <v>16</v>
      </c>
      <c r="D547" s="174" t="s">
        <v>16</v>
      </c>
      <c r="E547" s="173" t="s">
        <v>16</v>
      </c>
      <c r="F547" s="170" t="s">
        <v>16</v>
      </c>
      <c r="G547" s="170" t="s">
        <v>16</v>
      </c>
      <c r="H547" s="170" t="s">
        <v>16</v>
      </c>
      <c r="I547" s="170" t="s">
        <v>16</v>
      </c>
      <c r="J547" s="170" t="s">
        <v>16</v>
      </c>
      <c r="K547" s="170" t="s">
        <v>16</v>
      </c>
      <c r="L547" s="170" t="s">
        <v>16</v>
      </c>
      <c r="M547" s="170" t="s">
        <v>16</v>
      </c>
      <c r="N547" s="170" t="s">
        <v>16</v>
      </c>
      <c r="O547" s="170" t="s">
        <v>16</v>
      </c>
      <c r="P547" s="170" t="s">
        <v>16</v>
      </c>
      <c r="Q547" s="170" t="s">
        <v>16</v>
      </c>
      <c r="R547" s="170" t="s">
        <v>16</v>
      </c>
      <c r="S547" s="170" t="s">
        <v>16</v>
      </c>
      <c r="T547" s="170" t="s">
        <v>16</v>
      </c>
      <c r="U547" s="170" t="s">
        <v>16</v>
      </c>
      <c r="V547" s="170" t="s">
        <v>16</v>
      </c>
      <c r="W547" s="170" t="s">
        <v>16</v>
      </c>
      <c r="X547" s="170" t="s">
        <v>16</v>
      </c>
      <c r="Y547" s="170" t="s">
        <v>16</v>
      </c>
      <c r="Z547" s="170" t="s">
        <v>16</v>
      </c>
      <c r="AA547" s="170" t="s">
        <v>16</v>
      </c>
      <c r="AB547" s="170" t="s">
        <v>16</v>
      </c>
      <c r="AC547" s="170" t="s">
        <v>16</v>
      </c>
      <c r="AD547" s="170" t="s">
        <v>16</v>
      </c>
      <c r="AE547" s="170" t="s">
        <v>16</v>
      </c>
      <c r="AF547" s="170" t="s">
        <v>16</v>
      </c>
      <c r="AG547" s="170" t="s">
        <v>16</v>
      </c>
      <c r="AH547" s="170" t="s">
        <v>16</v>
      </c>
      <c r="AI547" s="170" t="s">
        <v>16</v>
      </c>
      <c r="AJ547" s="170" t="s">
        <v>16</v>
      </c>
      <c r="AK547" s="170" t="s">
        <v>16</v>
      </c>
      <c r="AL547" s="170" t="s">
        <v>16</v>
      </c>
      <c r="AM547" s="170" t="s">
        <v>16</v>
      </c>
      <c r="AN547" s="170" t="s">
        <v>16</v>
      </c>
      <c r="AO547" s="170" t="s">
        <v>16</v>
      </c>
      <c r="AP547" s="170" t="s">
        <v>16</v>
      </c>
      <c r="AQ547" s="170" t="s">
        <v>16</v>
      </c>
      <c r="AR547" s="170" t="s">
        <v>16</v>
      </c>
      <c r="AS547" s="170" t="s">
        <v>16</v>
      </c>
      <c r="AT547" s="172" t="s">
        <v>16</v>
      </c>
      <c r="AU547" s="170" t="s">
        <v>16</v>
      </c>
      <c r="AV547" s="170" t="s">
        <v>16</v>
      </c>
      <c r="AW547" s="170" t="s">
        <v>16</v>
      </c>
      <c r="AX547" s="170" t="s">
        <v>16</v>
      </c>
      <c r="AY547" s="170" t="s">
        <v>16</v>
      </c>
      <c r="AZ547" s="171" t="s">
        <v>16</v>
      </c>
      <c r="BA547" s="171" t="s">
        <v>16</v>
      </c>
      <c r="BB547" s="170" t="s">
        <v>16</v>
      </c>
      <c r="BC547" s="172" t="s">
        <v>16</v>
      </c>
      <c r="BD547" s="172" t="s">
        <v>16</v>
      </c>
      <c r="BE547" s="171" t="s">
        <v>16</v>
      </c>
      <c r="BF547" s="170" t="s">
        <v>16</v>
      </c>
      <c r="BG547" s="170" t="s">
        <v>16</v>
      </c>
      <c r="BH547" s="170" t="s">
        <v>16</v>
      </c>
      <c r="BI547" s="170" t="s">
        <v>16</v>
      </c>
      <c r="BJ547" s="170"/>
      <c r="BK547" s="170"/>
    </row>
    <row r="548" spans="1:63" x14ac:dyDescent="0.25">
      <c r="A548" s="169">
        <v>303</v>
      </c>
      <c r="C548" s="174" t="s">
        <v>16</v>
      </c>
      <c r="D548" s="174" t="s">
        <v>16</v>
      </c>
      <c r="E548" s="173" t="s">
        <v>16</v>
      </c>
      <c r="F548" s="170" t="s">
        <v>16</v>
      </c>
      <c r="G548" s="170" t="s">
        <v>16</v>
      </c>
      <c r="H548" s="170" t="s">
        <v>16</v>
      </c>
      <c r="I548" s="170" t="s">
        <v>16</v>
      </c>
      <c r="J548" s="170" t="s">
        <v>16</v>
      </c>
      <c r="K548" s="170" t="s">
        <v>16</v>
      </c>
      <c r="L548" s="170" t="s">
        <v>16</v>
      </c>
      <c r="M548" s="170" t="s">
        <v>16</v>
      </c>
      <c r="N548" s="170" t="s">
        <v>16</v>
      </c>
      <c r="O548" s="170" t="s">
        <v>16</v>
      </c>
      <c r="P548" s="170" t="s">
        <v>16</v>
      </c>
      <c r="Q548" s="170" t="s">
        <v>16</v>
      </c>
      <c r="R548" s="170" t="s">
        <v>16</v>
      </c>
      <c r="S548" s="170" t="s">
        <v>16</v>
      </c>
      <c r="T548" s="170" t="s">
        <v>16</v>
      </c>
      <c r="U548" s="170" t="s">
        <v>16</v>
      </c>
      <c r="V548" s="170" t="s">
        <v>16</v>
      </c>
      <c r="W548" s="170" t="s">
        <v>16</v>
      </c>
      <c r="X548" s="170" t="s">
        <v>16</v>
      </c>
      <c r="Y548" s="170" t="s">
        <v>16</v>
      </c>
      <c r="Z548" s="170" t="s">
        <v>16</v>
      </c>
      <c r="AA548" s="170" t="s">
        <v>16</v>
      </c>
      <c r="AB548" s="170" t="s">
        <v>16</v>
      </c>
      <c r="AC548" s="170" t="s">
        <v>16</v>
      </c>
      <c r="AD548" s="170" t="s">
        <v>16</v>
      </c>
      <c r="AE548" s="170" t="s">
        <v>16</v>
      </c>
      <c r="AF548" s="170" t="s">
        <v>16</v>
      </c>
      <c r="AG548" s="170" t="s">
        <v>16</v>
      </c>
      <c r="AH548" s="170" t="s">
        <v>16</v>
      </c>
      <c r="AI548" s="170" t="s">
        <v>16</v>
      </c>
      <c r="AJ548" s="170" t="s">
        <v>16</v>
      </c>
      <c r="AK548" s="170" t="s">
        <v>16</v>
      </c>
      <c r="AL548" s="170" t="s">
        <v>16</v>
      </c>
      <c r="AM548" s="170" t="s">
        <v>16</v>
      </c>
      <c r="AN548" s="170" t="s">
        <v>16</v>
      </c>
      <c r="AO548" s="170" t="s">
        <v>16</v>
      </c>
      <c r="AP548" s="170" t="s">
        <v>16</v>
      </c>
      <c r="AQ548" s="170" t="s">
        <v>16</v>
      </c>
      <c r="AR548" s="170" t="s">
        <v>16</v>
      </c>
      <c r="AS548" s="170" t="s">
        <v>16</v>
      </c>
      <c r="AT548" s="172" t="s">
        <v>16</v>
      </c>
      <c r="AU548" s="170" t="s">
        <v>16</v>
      </c>
      <c r="AV548" s="170" t="s">
        <v>16</v>
      </c>
      <c r="AW548" s="170" t="s">
        <v>16</v>
      </c>
      <c r="AX548" s="170" t="s">
        <v>16</v>
      </c>
      <c r="AY548" s="170" t="s">
        <v>16</v>
      </c>
      <c r="AZ548" s="171" t="s">
        <v>16</v>
      </c>
      <c r="BA548" s="171" t="s">
        <v>16</v>
      </c>
      <c r="BB548" s="170" t="s">
        <v>16</v>
      </c>
      <c r="BC548" s="172" t="s">
        <v>16</v>
      </c>
      <c r="BD548" s="172" t="s">
        <v>16</v>
      </c>
      <c r="BE548" s="171" t="s">
        <v>16</v>
      </c>
      <c r="BF548" s="170" t="s">
        <v>16</v>
      </c>
      <c r="BG548" s="170" t="s">
        <v>16</v>
      </c>
      <c r="BH548" s="170" t="s">
        <v>16</v>
      </c>
      <c r="BI548" s="170" t="s">
        <v>16</v>
      </c>
      <c r="BJ548" s="170"/>
      <c r="BK548" s="170"/>
    </row>
    <row r="549" spans="1:63" x14ac:dyDescent="0.25">
      <c r="A549" s="169">
        <v>303</v>
      </c>
      <c r="C549" s="174" t="s">
        <v>16</v>
      </c>
      <c r="D549" s="174" t="s">
        <v>16</v>
      </c>
      <c r="E549" s="173" t="s">
        <v>16</v>
      </c>
      <c r="F549" s="170" t="s">
        <v>16</v>
      </c>
      <c r="G549" s="170" t="s">
        <v>16</v>
      </c>
      <c r="H549" s="170" t="s">
        <v>16</v>
      </c>
      <c r="I549" s="170" t="s">
        <v>16</v>
      </c>
      <c r="J549" s="170" t="s">
        <v>16</v>
      </c>
      <c r="K549" s="170" t="s">
        <v>16</v>
      </c>
      <c r="L549" s="170" t="s">
        <v>16</v>
      </c>
      <c r="M549" s="170" t="s">
        <v>16</v>
      </c>
      <c r="N549" s="170" t="s">
        <v>16</v>
      </c>
      <c r="O549" s="170" t="s">
        <v>16</v>
      </c>
      <c r="P549" s="170" t="s">
        <v>16</v>
      </c>
      <c r="Q549" s="170" t="s">
        <v>16</v>
      </c>
      <c r="R549" s="170" t="s">
        <v>16</v>
      </c>
      <c r="S549" s="170" t="s">
        <v>16</v>
      </c>
      <c r="T549" s="170" t="s">
        <v>16</v>
      </c>
      <c r="U549" s="170" t="s">
        <v>16</v>
      </c>
      <c r="V549" s="170" t="s">
        <v>16</v>
      </c>
      <c r="W549" s="170" t="s">
        <v>16</v>
      </c>
      <c r="X549" s="170" t="s">
        <v>16</v>
      </c>
      <c r="Y549" s="170" t="s">
        <v>16</v>
      </c>
      <c r="Z549" s="170" t="s">
        <v>16</v>
      </c>
      <c r="AA549" s="170" t="s">
        <v>16</v>
      </c>
      <c r="AB549" s="170" t="s">
        <v>16</v>
      </c>
      <c r="AC549" s="170" t="s">
        <v>16</v>
      </c>
      <c r="AD549" s="170" t="s">
        <v>16</v>
      </c>
      <c r="AE549" s="170" t="s">
        <v>16</v>
      </c>
      <c r="AF549" s="170" t="s">
        <v>16</v>
      </c>
      <c r="AG549" s="170" t="s">
        <v>16</v>
      </c>
      <c r="AH549" s="170" t="s">
        <v>16</v>
      </c>
      <c r="AI549" s="170" t="s">
        <v>16</v>
      </c>
      <c r="AJ549" s="170" t="s">
        <v>16</v>
      </c>
      <c r="AK549" s="170" t="s">
        <v>16</v>
      </c>
      <c r="AL549" s="170" t="s">
        <v>16</v>
      </c>
      <c r="AM549" s="170" t="s">
        <v>16</v>
      </c>
      <c r="AN549" s="170" t="s">
        <v>16</v>
      </c>
      <c r="AO549" s="170" t="s">
        <v>16</v>
      </c>
      <c r="AP549" s="170" t="s">
        <v>16</v>
      </c>
      <c r="AQ549" s="170" t="s">
        <v>16</v>
      </c>
      <c r="AR549" s="170" t="s">
        <v>16</v>
      </c>
      <c r="AS549" s="170" t="s">
        <v>16</v>
      </c>
      <c r="AT549" s="172" t="s">
        <v>16</v>
      </c>
      <c r="AU549" s="170" t="s">
        <v>16</v>
      </c>
      <c r="AV549" s="170" t="s">
        <v>16</v>
      </c>
      <c r="AW549" s="170" t="s">
        <v>16</v>
      </c>
      <c r="AX549" s="170" t="s">
        <v>16</v>
      </c>
      <c r="AY549" s="170" t="s">
        <v>16</v>
      </c>
      <c r="AZ549" s="171" t="s">
        <v>16</v>
      </c>
      <c r="BA549" s="171" t="s">
        <v>16</v>
      </c>
      <c r="BB549" s="170" t="s">
        <v>16</v>
      </c>
      <c r="BC549" s="172" t="s">
        <v>16</v>
      </c>
      <c r="BD549" s="172" t="s">
        <v>16</v>
      </c>
      <c r="BE549" s="171" t="s">
        <v>16</v>
      </c>
      <c r="BF549" s="170" t="s">
        <v>16</v>
      </c>
      <c r="BG549" s="170" t="s">
        <v>16</v>
      </c>
      <c r="BH549" s="170" t="s">
        <v>16</v>
      </c>
      <c r="BI549" s="170" t="s">
        <v>16</v>
      </c>
      <c r="BJ549" s="170"/>
      <c r="BK549" s="170"/>
    </row>
    <row r="550" spans="1:63" x14ac:dyDescent="0.25">
      <c r="A550" s="169">
        <v>303</v>
      </c>
      <c r="C550" s="174" t="s">
        <v>16</v>
      </c>
      <c r="D550" s="174" t="s">
        <v>16</v>
      </c>
      <c r="E550" s="173" t="s">
        <v>16</v>
      </c>
      <c r="F550" s="170" t="s">
        <v>16</v>
      </c>
      <c r="G550" s="170" t="s">
        <v>16</v>
      </c>
      <c r="H550" s="170" t="s">
        <v>16</v>
      </c>
      <c r="I550" s="170" t="s">
        <v>16</v>
      </c>
      <c r="J550" s="170" t="s">
        <v>16</v>
      </c>
      <c r="K550" s="170" t="s">
        <v>16</v>
      </c>
      <c r="L550" s="170" t="s">
        <v>16</v>
      </c>
      <c r="M550" s="170" t="s">
        <v>16</v>
      </c>
      <c r="N550" s="170" t="s">
        <v>16</v>
      </c>
      <c r="O550" s="170" t="s">
        <v>16</v>
      </c>
      <c r="P550" s="170" t="s">
        <v>16</v>
      </c>
      <c r="Q550" s="170" t="s">
        <v>16</v>
      </c>
      <c r="R550" s="170" t="s">
        <v>16</v>
      </c>
      <c r="S550" s="170" t="s">
        <v>16</v>
      </c>
      <c r="T550" s="170" t="s">
        <v>16</v>
      </c>
      <c r="U550" s="170" t="s">
        <v>16</v>
      </c>
      <c r="V550" s="170" t="s">
        <v>16</v>
      </c>
      <c r="W550" s="170" t="s">
        <v>16</v>
      </c>
      <c r="X550" s="170" t="s">
        <v>16</v>
      </c>
      <c r="Y550" s="170" t="s">
        <v>16</v>
      </c>
      <c r="Z550" s="170" t="s">
        <v>16</v>
      </c>
      <c r="AA550" s="170" t="s">
        <v>16</v>
      </c>
      <c r="AB550" s="170" t="s">
        <v>16</v>
      </c>
      <c r="AC550" s="170" t="s">
        <v>16</v>
      </c>
      <c r="AD550" s="170" t="s">
        <v>16</v>
      </c>
      <c r="AE550" s="170" t="s">
        <v>16</v>
      </c>
      <c r="AF550" s="170" t="s">
        <v>16</v>
      </c>
      <c r="AG550" s="170" t="s">
        <v>16</v>
      </c>
      <c r="AH550" s="170" t="s">
        <v>16</v>
      </c>
      <c r="AI550" s="170" t="s">
        <v>16</v>
      </c>
      <c r="AJ550" s="170" t="s">
        <v>16</v>
      </c>
      <c r="AK550" s="170" t="s">
        <v>16</v>
      </c>
      <c r="AL550" s="170" t="s">
        <v>16</v>
      </c>
      <c r="AM550" s="170" t="s">
        <v>16</v>
      </c>
      <c r="AN550" s="170" t="s">
        <v>16</v>
      </c>
      <c r="AO550" s="170" t="s">
        <v>16</v>
      </c>
      <c r="AP550" s="170" t="s">
        <v>16</v>
      </c>
      <c r="AQ550" s="170" t="s">
        <v>16</v>
      </c>
      <c r="AR550" s="170" t="s">
        <v>16</v>
      </c>
      <c r="AS550" s="170" t="s">
        <v>16</v>
      </c>
      <c r="AT550" s="172" t="s">
        <v>16</v>
      </c>
      <c r="AU550" s="170" t="s">
        <v>16</v>
      </c>
      <c r="AV550" s="170" t="s">
        <v>16</v>
      </c>
      <c r="AW550" s="170" t="s">
        <v>16</v>
      </c>
      <c r="AX550" s="170" t="s">
        <v>16</v>
      </c>
      <c r="AY550" s="170" t="s">
        <v>16</v>
      </c>
      <c r="AZ550" s="171" t="s">
        <v>16</v>
      </c>
      <c r="BA550" s="171" t="s">
        <v>16</v>
      </c>
      <c r="BB550" s="170" t="s">
        <v>16</v>
      </c>
      <c r="BC550" s="172" t="s">
        <v>16</v>
      </c>
      <c r="BD550" s="172" t="s">
        <v>16</v>
      </c>
      <c r="BE550" s="171" t="s">
        <v>16</v>
      </c>
      <c r="BF550" s="170" t="s">
        <v>16</v>
      </c>
      <c r="BG550" s="170" t="s">
        <v>16</v>
      </c>
      <c r="BH550" s="170" t="s">
        <v>16</v>
      </c>
      <c r="BI550" s="170" t="s">
        <v>16</v>
      </c>
      <c r="BJ550" s="170"/>
      <c r="BK550" s="170"/>
    </row>
    <row r="551" spans="1:63" x14ac:dyDescent="0.25">
      <c r="A551" s="169">
        <v>303</v>
      </c>
      <c r="C551" s="174" t="s">
        <v>16</v>
      </c>
      <c r="D551" s="174" t="s">
        <v>16</v>
      </c>
      <c r="E551" s="173" t="s">
        <v>16</v>
      </c>
      <c r="F551" s="170" t="s">
        <v>16</v>
      </c>
      <c r="G551" s="170" t="s">
        <v>16</v>
      </c>
      <c r="H551" s="170" t="s">
        <v>16</v>
      </c>
      <c r="I551" s="170" t="s">
        <v>16</v>
      </c>
      <c r="J551" s="170" t="s">
        <v>16</v>
      </c>
      <c r="K551" s="170" t="s">
        <v>16</v>
      </c>
      <c r="L551" s="170" t="s">
        <v>16</v>
      </c>
      <c r="M551" s="170" t="s">
        <v>16</v>
      </c>
      <c r="N551" s="170" t="s">
        <v>16</v>
      </c>
      <c r="O551" s="170" t="s">
        <v>16</v>
      </c>
      <c r="P551" s="170" t="s">
        <v>16</v>
      </c>
      <c r="Q551" s="170" t="s">
        <v>16</v>
      </c>
      <c r="R551" s="170" t="s">
        <v>16</v>
      </c>
      <c r="S551" s="170" t="s">
        <v>16</v>
      </c>
      <c r="T551" s="170" t="s">
        <v>16</v>
      </c>
      <c r="U551" s="170" t="s">
        <v>16</v>
      </c>
      <c r="V551" s="170" t="s">
        <v>16</v>
      </c>
      <c r="W551" s="170" t="s">
        <v>16</v>
      </c>
      <c r="X551" s="170" t="s">
        <v>16</v>
      </c>
      <c r="Y551" s="170" t="s">
        <v>16</v>
      </c>
      <c r="Z551" s="170" t="s">
        <v>16</v>
      </c>
      <c r="AA551" s="170" t="s">
        <v>16</v>
      </c>
      <c r="AB551" s="170" t="s">
        <v>16</v>
      </c>
      <c r="AC551" s="170" t="s">
        <v>16</v>
      </c>
      <c r="AD551" s="170" t="s">
        <v>16</v>
      </c>
      <c r="AE551" s="170" t="s">
        <v>16</v>
      </c>
      <c r="AF551" s="170" t="s">
        <v>16</v>
      </c>
      <c r="AG551" s="170" t="s">
        <v>16</v>
      </c>
      <c r="AH551" s="170" t="s">
        <v>16</v>
      </c>
      <c r="AI551" s="170" t="s">
        <v>16</v>
      </c>
      <c r="AJ551" s="170" t="s">
        <v>16</v>
      </c>
      <c r="AK551" s="170" t="s">
        <v>16</v>
      </c>
      <c r="AL551" s="170" t="s">
        <v>16</v>
      </c>
      <c r="AM551" s="170" t="s">
        <v>16</v>
      </c>
      <c r="AN551" s="170" t="s">
        <v>16</v>
      </c>
      <c r="AO551" s="170" t="s">
        <v>16</v>
      </c>
      <c r="AP551" s="170" t="s">
        <v>16</v>
      </c>
      <c r="AQ551" s="170" t="s">
        <v>16</v>
      </c>
      <c r="AR551" s="170" t="s">
        <v>16</v>
      </c>
      <c r="AS551" s="170" t="s">
        <v>16</v>
      </c>
      <c r="AT551" s="172" t="s">
        <v>16</v>
      </c>
      <c r="AU551" s="170" t="s">
        <v>16</v>
      </c>
      <c r="AV551" s="170" t="s">
        <v>16</v>
      </c>
      <c r="AW551" s="170" t="s">
        <v>16</v>
      </c>
      <c r="AX551" s="170" t="s">
        <v>16</v>
      </c>
      <c r="AY551" s="170" t="s">
        <v>16</v>
      </c>
      <c r="AZ551" s="171" t="s">
        <v>16</v>
      </c>
      <c r="BA551" s="171" t="s">
        <v>16</v>
      </c>
      <c r="BB551" s="170" t="s">
        <v>16</v>
      </c>
      <c r="BC551" s="172" t="s">
        <v>16</v>
      </c>
      <c r="BD551" s="172" t="s">
        <v>16</v>
      </c>
      <c r="BE551" s="171" t="s">
        <v>16</v>
      </c>
      <c r="BF551" s="170" t="s">
        <v>16</v>
      </c>
      <c r="BG551" s="170" t="s">
        <v>16</v>
      </c>
      <c r="BH551" s="170" t="s">
        <v>16</v>
      </c>
      <c r="BI551" s="170" t="s">
        <v>16</v>
      </c>
      <c r="BJ551" s="170"/>
      <c r="BK551" s="170"/>
    </row>
    <row r="552" spans="1:63" x14ac:dyDescent="0.25">
      <c r="A552" s="169">
        <v>303</v>
      </c>
      <c r="C552" s="174" t="s">
        <v>16</v>
      </c>
      <c r="D552" s="174" t="s">
        <v>16</v>
      </c>
      <c r="E552" s="173" t="s">
        <v>16</v>
      </c>
      <c r="F552" s="170" t="s">
        <v>16</v>
      </c>
      <c r="G552" s="170" t="s">
        <v>16</v>
      </c>
      <c r="H552" s="170" t="s">
        <v>16</v>
      </c>
      <c r="I552" s="170" t="s">
        <v>16</v>
      </c>
      <c r="J552" s="170" t="s">
        <v>16</v>
      </c>
      <c r="K552" s="170" t="s">
        <v>16</v>
      </c>
      <c r="L552" s="170" t="s">
        <v>16</v>
      </c>
      <c r="M552" s="170" t="s">
        <v>16</v>
      </c>
      <c r="N552" s="170" t="s">
        <v>16</v>
      </c>
      <c r="O552" s="170" t="s">
        <v>16</v>
      </c>
      <c r="P552" s="170" t="s">
        <v>16</v>
      </c>
      <c r="Q552" s="170" t="s">
        <v>16</v>
      </c>
      <c r="R552" s="170" t="s">
        <v>16</v>
      </c>
      <c r="S552" s="170" t="s">
        <v>16</v>
      </c>
      <c r="T552" s="170" t="s">
        <v>16</v>
      </c>
      <c r="U552" s="170" t="s">
        <v>16</v>
      </c>
      <c r="V552" s="170" t="s">
        <v>16</v>
      </c>
      <c r="W552" s="170" t="s">
        <v>16</v>
      </c>
      <c r="X552" s="170" t="s">
        <v>16</v>
      </c>
      <c r="Y552" s="170" t="s">
        <v>16</v>
      </c>
      <c r="Z552" s="170" t="s">
        <v>16</v>
      </c>
      <c r="AA552" s="170" t="s">
        <v>16</v>
      </c>
      <c r="AB552" s="170" t="s">
        <v>16</v>
      </c>
      <c r="AC552" s="170" t="s">
        <v>16</v>
      </c>
      <c r="AD552" s="170" t="s">
        <v>16</v>
      </c>
      <c r="AE552" s="170" t="s">
        <v>16</v>
      </c>
      <c r="AF552" s="170" t="s">
        <v>16</v>
      </c>
      <c r="AG552" s="170" t="s">
        <v>16</v>
      </c>
      <c r="AH552" s="170" t="s">
        <v>16</v>
      </c>
      <c r="AI552" s="170" t="s">
        <v>16</v>
      </c>
      <c r="AJ552" s="170" t="s">
        <v>16</v>
      </c>
      <c r="AK552" s="170" t="s">
        <v>16</v>
      </c>
      <c r="AL552" s="170" t="s">
        <v>16</v>
      </c>
      <c r="AM552" s="170" t="s">
        <v>16</v>
      </c>
      <c r="AN552" s="170" t="s">
        <v>16</v>
      </c>
      <c r="AO552" s="170" t="s">
        <v>16</v>
      </c>
      <c r="AP552" s="170" t="s">
        <v>16</v>
      </c>
      <c r="AQ552" s="170" t="s">
        <v>16</v>
      </c>
      <c r="AR552" s="170" t="s">
        <v>16</v>
      </c>
      <c r="AS552" s="170" t="s">
        <v>16</v>
      </c>
      <c r="AT552" s="172" t="s">
        <v>16</v>
      </c>
      <c r="AU552" s="170" t="s">
        <v>16</v>
      </c>
      <c r="AV552" s="170" t="s">
        <v>16</v>
      </c>
      <c r="AW552" s="170" t="s">
        <v>16</v>
      </c>
      <c r="AX552" s="170" t="s">
        <v>16</v>
      </c>
      <c r="AY552" s="170" t="s">
        <v>16</v>
      </c>
      <c r="AZ552" s="171" t="s">
        <v>16</v>
      </c>
      <c r="BA552" s="171" t="s">
        <v>16</v>
      </c>
      <c r="BB552" s="170" t="s">
        <v>16</v>
      </c>
      <c r="BC552" s="172" t="s">
        <v>16</v>
      </c>
      <c r="BD552" s="172" t="s">
        <v>16</v>
      </c>
      <c r="BE552" s="171" t="s">
        <v>16</v>
      </c>
      <c r="BF552" s="170" t="s">
        <v>16</v>
      </c>
      <c r="BG552" s="170" t="s">
        <v>16</v>
      </c>
      <c r="BH552" s="170" t="s">
        <v>16</v>
      </c>
      <c r="BI552" s="170" t="s">
        <v>16</v>
      </c>
      <c r="BJ552" s="170"/>
      <c r="BK552" s="170"/>
    </row>
    <row r="553" spans="1:63" x14ac:dyDescent="0.25">
      <c r="A553" s="169">
        <v>303</v>
      </c>
      <c r="C553" s="174" t="s">
        <v>16</v>
      </c>
      <c r="D553" s="174" t="s">
        <v>16</v>
      </c>
      <c r="E553" s="173" t="s">
        <v>16</v>
      </c>
      <c r="F553" s="170" t="s">
        <v>16</v>
      </c>
      <c r="G553" s="170" t="s">
        <v>16</v>
      </c>
      <c r="H553" s="170" t="s">
        <v>16</v>
      </c>
      <c r="I553" s="170" t="s">
        <v>16</v>
      </c>
      <c r="J553" s="170" t="s">
        <v>16</v>
      </c>
      <c r="K553" s="170" t="s">
        <v>16</v>
      </c>
      <c r="L553" s="170" t="s">
        <v>16</v>
      </c>
      <c r="M553" s="170" t="s">
        <v>16</v>
      </c>
      <c r="N553" s="170" t="s">
        <v>16</v>
      </c>
      <c r="O553" s="170" t="s">
        <v>16</v>
      </c>
      <c r="P553" s="170" t="s">
        <v>16</v>
      </c>
      <c r="Q553" s="170" t="s">
        <v>16</v>
      </c>
      <c r="R553" s="170" t="s">
        <v>16</v>
      </c>
      <c r="S553" s="170" t="s">
        <v>16</v>
      </c>
      <c r="T553" s="170" t="s">
        <v>16</v>
      </c>
      <c r="U553" s="170" t="s">
        <v>16</v>
      </c>
      <c r="V553" s="170" t="s">
        <v>16</v>
      </c>
      <c r="W553" s="170" t="s">
        <v>16</v>
      </c>
      <c r="X553" s="170" t="s">
        <v>16</v>
      </c>
      <c r="Y553" s="170" t="s">
        <v>16</v>
      </c>
      <c r="Z553" s="170" t="s">
        <v>16</v>
      </c>
      <c r="AA553" s="170" t="s">
        <v>16</v>
      </c>
      <c r="AB553" s="170" t="s">
        <v>16</v>
      </c>
      <c r="AC553" s="170" t="s">
        <v>16</v>
      </c>
      <c r="AD553" s="170" t="s">
        <v>16</v>
      </c>
      <c r="AE553" s="170" t="s">
        <v>16</v>
      </c>
      <c r="AF553" s="170" t="s">
        <v>16</v>
      </c>
      <c r="AG553" s="170" t="s">
        <v>16</v>
      </c>
      <c r="AH553" s="170" t="s">
        <v>16</v>
      </c>
      <c r="AI553" s="170" t="s">
        <v>16</v>
      </c>
      <c r="AJ553" s="170" t="s">
        <v>16</v>
      </c>
      <c r="AK553" s="170" t="s">
        <v>16</v>
      </c>
      <c r="AL553" s="170" t="s">
        <v>16</v>
      </c>
      <c r="AM553" s="170" t="s">
        <v>16</v>
      </c>
      <c r="AN553" s="170" t="s">
        <v>16</v>
      </c>
      <c r="AO553" s="170" t="s">
        <v>16</v>
      </c>
      <c r="AP553" s="170" t="s">
        <v>16</v>
      </c>
      <c r="AQ553" s="170" t="s">
        <v>16</v>
      </c>
      <c r="AR553" s="170" t="s">
        <v>16</v>
      </c>
      <c r="AS553" s="170" t="s">
        <v>16</v>
      </c>
      <c r="AT553" s="172" t="s">
        <v>16</v>
      </c>
      <c r="AU553" s="170" t="s">
        <v>16</v>
      </c>
      <c r="AV553" s="170" t="s">
        <v>16</v>
      </c>
      <c r="AW553" s="170" t="s">
        <v>16</v>
      </c>
      <c r="AX553" s="170" t="s">
        <v>16</v>
      </c>
      <c r="AY553" s="170" t="s">
        <v>16</v>
      </c>
      <c r="AZ553" s="171" t="s">
        <v>16</v>
      </c>
      <c r="BA553" s="171" t="s">
        <v>16</v>
      </c>
      <c r="BB553" s="170" t="s">
        <v>16</v>
      </c>
      <c r="BC553" s="172" t="s">
        <v>16</v>
      </c>
      <c r="BD553" s="172" t="s">
        <v>16</v>
      </c>
      <c r="BE553" s="171" t="s">
        <v>16</v>
      </c>
      <c r="BF553" s="170" t="s">
        <v>16</v>
      </c>
      <c r="BG553" s="170" t="s">
        <v>16</v>
      </c>
      <c r="BH553" s="170" t="s">
        <v>16</v>
      </c>
      <c r="BI553" s="170" t="s">
        <v>16</v>
      </c>
      <c r="BJ553" s="170"/>
      <c r="BK553" s="170"/>
    </row>
    <row r="554" spans="1:63" x14ac:dyDescent="0.25">
      <c r="A554" s="169">
        <v>303</v>
      </c>
      <c r="C554" s="174" t="s">
        <v>16</v>
      </c>
      <c r="D554" s="174" t="s">
        <v>16</v>
      </c>
      <c r="E554" s="173" t="s">
        <v>16</v>
      </c>
      <c r="F554" s="170" t="s">
        <v>16</v>
      </c>
      <c r="G554" s="170" t="s">
        <v>16</v>
      </c>
      <c r="H554" s="170" t="s">
        <v>16</v>
      </c>
      <c r="I554" s="170" t="s">
        <v>16</v>
      </c>
      <c r="J554" s="170" t="s">
        <v>16</v>
      </c>
      <c r="K554" s="170" t="s">
        <v>16</v>
      </c>
      <c r="L554" s="170" t="s">
        <v>16</v>
      </c>
      <c r="M554" s="170" t="s">
        <v>16</v>
      </c>
      <c r="N554" s="170" t="s">
        <v>16</v>
      </c>
      <c r="O554" s="170" t="s">
        <v>16</v>
      </c>
      <c r="P554" s="170" t="s">
        <v>16</v>
      </c>
      <c r="Q554" s="170" t="s">
        <v>16</v>
      </c>
      <c r="R554" s="170" t="s">
        <v>16</v>
      </c>
      <c r="S554" s="170" t="s">
        <v>16</v>
      </c>
      <c r="T554" s="170" t="s">
        <v>16</v>
      </c>
      <c r="U554" s="170" t="s">
        <v>16</v>
      </c>
      <c r="V554" s="170" t="s">
        <v>16</v>
      </c>
      <c r="W554" s="170" t="s">
        <v>16</v>
      </c>
      <c r="X554" s="170" t="s">
        <v>16</v>
      </c>
      <c r="Y554" s="170" t="s">
        <v>16</v>
      </c>
      <c r="Z554" s="170" t="s">
        <v>16</v>
      </c>
      <c r="AA554" s="170" t="s">
        <v>16</v>
      </c>
      <c r="AB554" s="170" t="s">
        <v>16</v>
      </c>
      <c r="AC554" s="170" t="s">
        <v>16</v>
      </c>
      <c r="AD554" s="170" t="s">
        <v>16</v>
      </c>
      <c r="AE554" s="170" t="s">
        <v>16</v>
      </c>
      <c r="AF554" s="170" t="s">
        <v>16</v>
      </c>
      <c r="AG554" s="170" t="s">
        <v>16</v>
      </c>
      <c r="AH554" s="170" t="s">
        <v>16</v>
      </c>
      <c r="AI554" s="170" t="s">
        <v>16</v>
      </c>
      <c r="AJ554" s="170" t="s">
        <v>16</v>
      </c>
      <c r="AK554" s="170" t="s">
        <v>16</v>
      </c>
      <c r="AL554" s="170" t="s">
        <v>16</v>
      </c>
      <c r="AM554" s="170" t="s">
        <v>16</v>
      </c>
      <c r="AN554" s="170" t="s">
        <v>16</v>
      </c>
      <c r="AO554" s="170" t="s">
        <v>16</v>
      </c>
      <c r="AP554" s="170" t="s">
        <v>16</v>
      </c>
      <c r="AQ554" s="170" t="s">
        <v>16</v>
      </c>
      <c r="AR554" s="170" t="s">
        <v>16</v>
      </c>
      <c r="AS554" s="170" t="s">
        <v>16</v>
      </c>
      <c r="AT554" s="172" t="s">
        <v>16</v>
      </c>
      <c r="AU554" s="170" t="s">
        <v>16</v>
      </c>
      <c r="AV554" s="170" t="s">
        <v>16</v>
      </c>
      <c r="AW554" s="170" t="s">
        <v>16</v>
      </c>
      <c r="AX554" s="170" t="s">
        <v>16</v>
      </c>
      <c r="AY554" s="170" t="s">
        <v>16</v>
      </c>
      <c r="AZ554" s="171" t="s">
        <v>16</v>
      </c>
      <c r="BA554" s="171" t="s">
        <v>16</v>
      </c>
      <c r="BB554" s="170" t="s">
        <v>16</v>
      </c>
      <c r="BC554" s="172" t="s">
        <v>16</v>
      </c>
      <c r="BD554" s="172" t="s">
        <v>16</v>
      </c>
      <c r="BE554" s="171" t="s">
        <v>16</v>
      </c>
      <c r="BF554" s="170" t="s">
        <v>16</v>
      </c>
      <c r="BG554" s="170" t="s">
        <v>16</v>
      </c>
      <c r="BH554" s="170" t="s">
        <v>16</v>
      </c>
      <c r="BI554" s="170" t="s">
        <v>16</v>
      </c>
      <c r="BJ554" s="170"/>
      <c r="BK554" s="170"/>
    </row>
    <row r="555" spans="1:63" x14ac:dyDescent="0.25">
      <c r="A555" s="169">
        <v>303</v>
      </c>
      <c r="C555" s="174" t="s">
        <v>16</v>
      </c>
      <c r="D555" s="174" t="s">
        <v>16</v>
      </c>
      <c r="E555" s="173" t="s">
        <v>16</v>
      </c>
      <c r="F555" s="170" t="s">
        <v>16</v>
      </c>
      <c r="G555" s="170" t="s">
        <v>16</v>
      </c>
      <c r="H555" s="170" t="s">
        <v>16</v>
      </c>
      <c r="I555" s="170" t="s">
        <v>16</v>
      </c>
      <c r="J555" s="170" t="s">
        <v>16</v>
      </c>
      <c r="K555" s="170" t="s">
        <v>16</v>
      </c>
      <c r="L555" s="170" t="s">
        <v>16</v>
      </c>
      <c r="M555" s="170" t="s">
        <v>16</v>
      </c>
      <c r="N555" s="170" t="s">
        <v>16</v>
      </c>
      <c r="O555" s="170" t="s">
        <v>16</v>
      </c>
      <c r="P555" s="170" t="s">
        <v>16</v>
      </c>
      <c r="Q555" s="170" t="s">
        <v>16</v>
      </c>
      <c r="R555" s="170" t="s">
        <v>16</v>
      </c>
      <c r="S555" s="170" t="s">
        <v>16</v>
      </c>
      <c r="T555" s="170" t="s">
        <v>16</v>
      </c>
      <c r="U555" s="170" t="s">
        <v>16</v>
      </c>
      <c r="V555" s="170" t="s">
        <v>16</v>
      </c>
      <c r="W555" s="170" t="s">
        <v>16</v>
      </c>
      <c r="X555" s="170" t="s">
        <v>16</v>
      </c>
      <c r="Y555" s="170" t="s">
        <v>16</v>
      </c>
      <c r="Z555" s="170" t="s">
        <v>16</v>
      </c>
      <c r="AA555" s="170" t="s">
        <v>16</v>
      </c>
      <c r="AB555" s="170" t="s">
        <v>16</v>
      </c>
      <c r="AC555" s="170" t="s">
        <v>16</v>
      </c>
      <c r="AD555" s="170" t="s">
        <v>16</v>
      </c>
      <c r="AE555" s="170" t="s">
        <v>16</v>
      </c>
      <c r="AF555" s="170" t="s">
        <v>16</v>
      </c>
      <c r="AG555" s="170" t="s">
        <v>16</v>
      </c>
      <c r="AH555" s="170" t="s">
        <v>16</v>
      </c>
      <c r="AI555" s="170" t="s">
        <v>16</v>
      </c>
      <c r="AJ555" s="170" t="s">
        <v>16</v>
      </c>
      <c r="AK555" s="170" t="s">
        <v>16</v>
      </c>
      <c r="AL555" s="170" t="s">
        <v>16</v>
      </c>
      <c r="AM555" s="170" t="s">
        <v>16</v>
      </c>
      <c r="AN555" s="170" t="s">
        <v>16</v>
      </c>
      <c r="AO555" s="170" t="s">
        <v>16</v>
      </c>
      <c r="AP555" s="170" t="s">
        <v>16</v>
      </c>
      <c r="AQ555" s="170" t="s">
        <v>16</v>
      </c>
      <c r="AR555" s="170" t="s">
        <v>16</v>
      </c>
      <c r="AS555" s="170" t="s">
        <v>16</v>
      </c>
      <c r="AT555" s="172" t="s">
        <v>16</v>
      </c>
      <c r="AU555" s="170" t="s">
        <v>16</v>
      </c>
      <c r="AV555" s="170" t="s">
        <v>16</v>
      </c>
      <c r="AW555" s="170" t="s">
        <v>16</v>
      </c>
      <c r="AX555" s="170" t="s">
        <v>16</v>
      </c>
      <c r="AY555" s="170" t="s">
        <v>16</v>
      </c>
      <c r="AZ555" s="171" t="s">
        <v>16</v>
      </c>
      <c r="BA555" s="171" t="s">
        <v>16</v>
      </c>
      <c r="BB555" s="170" t="s">
        <v>16</v>
      </c>
      <c r="BC555" s="172" t="s">
        <v>16</v>
      </c>
      <c r="BD555" s="172" t="s">
        <v>16</v>
      </c>
      <c r="BE555" s="171" t="s">
        <v>16</v>
      </c>
      <c r="BF555" s="170" t="s">
        <v>16</v>
      </c>
      <c r="BG555" s="170" t="s">
        <v>16</v>
      </c>
      <c r="BH555" s="170" t="s">
        <v>16</v>
      </c>
      <c r="BI555" s="170" t="s">
        <v>16</v>
      </c>
      <c r="BJ555" s="170"/>
      <c r="BK555" s="170"/>
    </row>
    <row r="556" spans="1:63" x14ac:dyDescent="0.25">
      <c r="A556" s="169">
        <v>303</v>
      </c>
      <c r="C556" s="174" t="s">
        <v>16</v>
      </c>
      <c r="D556" s="174" t="s">
        <v>16</v>
      </c>
      <c r="E556" s="173" t="s">
        <v>16</v>
      </c>
      <c r="F556" s="170" t="s">
        <v>16</v>
      </c>
      <c r="G556" s="170" t="s">
        <v>16</v>
      </c>
      <c r="H556" s="170" t="s">
        <v>16</v>
      </c>
      <c r="I556" s="170" t="s">
        <v>16</v>
      </c>
      <c r="J556" s="170" t="s">
        <v>16</v>
      </c>
      <c r="K556" s="170" t="s">
        <v>16</v>
      </c>
      <c r="L556" s="170" t="s">
        <v>16</v>
      </c>
      <c r="M556" s="170" t="s">
        <v>16</v>
      </c>
      <c r="N556" s="170" t="s">
        <v>16</v>
      </c>
      <c r="O556" s="170" t="s">
        <v>16</v>
      </c>
      <c r="P556" s="170" t="s">
        <v>16</v>
      </c>
      <c r="Q556" s="170" t="s">
        <v>16</v>
      </c>
      <c r="R556" s="170" t="s">
        <v>16</v>
      </c>
      <c r="S556" s="170" t="s">
        <v>16</v>
      </c>
      <c r="T556" s="170" t="s">
        <v>16</v>
      </c>
      <c r="U556" s="170" t="s">
        <v>16</v>
      </c>
      <c r="V556" s="170" t="s">
        <v>16</v>
      </c>
      <c r="W556" s="170" t="s">
        <v>16</v>
      </c>
      <c r="X556" s="170" t="s">
        <v>16</v>
      </c>
      <c r="Y556" s="170" t="s">
        <v>16</v>
      </c>
      <c r="Z556" s="170" t="s">
        <v>16</v>
      </c>
      <c r="AA556" s="170" t="s">
        <v>16</v>
      </c>
      <c r="AB556" s="170" t="s">
        <v>16</v>
      </c>
      <c r="AC556" s="170" t="s">
        <v>16</v>
      </c>
      <c r="AD556" s="170" t="s">
        <v>16</v>
      </c>
      <c r="AE556" s="170" t="s">
        <v>16</v>
      </c>
      <c r="AF556" s="170" t="s">
        <v>16</v>
      </c>
      <c r="AG556" s="170" t="s">
        <v>16</v>
      </c>
      <c r="AH556" s="170" t="s">
        <v>16</v>
      </c>
      <c r="AI556" s="170" t="s">
        <v>16</v>
      </c>
      <c r="AJ556" s="170" t="s">
        <v>16</v>
      </c>
      <c r="AK556" s="170" t="s">
        <v>16</v>
      </c>
      <c r="AL556" s="170" t="s">
        <v>16</v>
      </c>
      <c r="AM556" s="170" t="s">
        <v>16</v>
      </c>
      <c r="AN556" s="170" t="s">
        <v>16</v>
      </c>
      <c r="AO556" s="170" t="s">
        <v>16</v>
      </c>
      <c r="AP556" s="170" t="s">
        <v>16</v>
      </c>
      <c r="AQ556" s="170" t="s">
        <v>16</v>
      </c>
      <c r="AR556" s="170" t="s">
        <v>16</v>
      </c>
      <c r="AS556" s="170" t="s">
        <v>16</v>
      </c>
      <c r="AT556" s="172" t="s">
        <v>16</v>
      </c>
      <c r="AU556" s="170" t="s">
        <v>16</v>
      </c>
      <c r="AV556" s="170" t="s">
        <v>16</v>
      </c>
      <c r="AW556" s="170" t="s">
        <v>16</v>
      </c>
      <c r="AX556" s="170" t="s">
        <v>16</v>
      </c>
      <c r="AY556" s="170" t="s">
        <v>16</v>
      </c>
      <c r="AZ556" s="171" t="s">
        <v>16</v>
      </c>
      <c r="BA556" s="171" t="s">
        <v>16</v>
      </c>
      <c r="BB556" s="170" t="s">
        <v>16</v>
      </c>
      <c r="BC556" s="172" t="s">
        <v>16</v>
      </c>
      <c r="BD556" s="172" t="s">
        <v>16</v>
      </c>
      <c r="BE556" s="171" t="s">
        <v>16</v>
      </c>
      <c r="BF556" s="170" t="s">
        <v>16</v>
      </c>
      <c r="BG556" s="170" t="s">
        <v>16</v>
      </c>
      <c r="BH556" s="170" t="s">
        <v>16</v>
      </c>
      <c r="BI556" s="170" t="s">
        <v>16</v>
      </c>
      <c r="BJ556" s="170"/>
      <c r="BK556" s="170"/>
    </row>
    <row r="557" spans="1:63" x14ac:dyDescent="0.25">
      <c r="A557" s="169">
        <v>303</v>
      </c>
      <c r="C557" s="174" t="s">
        <v>16</v>
      </c>
      <c r="D557" s="174" t="s">
        <v>16</v>
      </c>
      <c r="E557" s="173" t="s">
        <v>16</v>
      </c>
      <c r="F557" s="170" t="s">
        <v>16</v>
      </c>
      <c r="G557" s="170" t="s">
        <v>16</v>
      </c>
      <c r="H557" s="170" t="s">
        <v>16</v>
      </c>
      <c r="I557" s="170" t="s">
        <v>16</v>
      </c>
      <c r="J557" s="170" t="s">
        <v>16</v>
      </c>
      <c r="K557" s="170" t="s">
        <v>16</v>
      </c>
      <c r="L557" s="170" t="s">
        <v>16</v>
      </c>
      <c r="M557" s="170" t="s">
        <v>16</v>
      </c>
      <c r="N557" s="170" t="s">
        <v>16</v>
      </c>
      <c r="O557" s="170" t="s">
        <v>16</v>
      </c>
      <c r="P557" s="170" t="s">
        <v>16</v>
      </c>
      <c r="Q557" s="170" t="s">
        <v>16</v>
      </c>
      <c r="R557" s="170" t="s">
        <v>16</v>
      </c>
      <c r="S557" s="170" t="s">
        <v>16</v>
      </c>
      <c r="T557" s="170" t="s">
        <v>16</v>
      </c>
      <c r="U557" s="170" t="s">
        <v>16</v>
      </c>
      <c r="V557" s="170" t="s">
        <v>16</v>
      </c>
      <c r="W557" s="170" t="s">
        <v>16</v>
      </c>
      <c r="X557" s="170" t="s">
        <v>16</v>
      </c>
      <c r="Y557" s="170" t="s">
        <v>16</v>
      </c>
      <c r="Z557" s="170" t="s">
        <v>16</v>
      </c>
      <c r="AA557" s="170" t="s">
        <v>16</v>
      </c>
      <c r="AB557" s="170" t="s">
        <v>16</v>
      </c>
      <c r="AC557" s="170" t="s">
        <v>16</v>
      </c>
      <c r="AD557" s="170" t="s">
        <v>16</v>
      </c>
      <c r="AE557" s="170" t="s">
        <v>16</v>
      </c>
      <c r="AF557" s="170" t="s">
        <v>16</v>
      </c>
      <c r="AG557" s="170" t="s">
        <v>16</v>
      </c>
      <c r="AH557" s="170" t="s">
        <v>16</v>
      </c>
      <c r="AI557" s="170" t="s">
        <v>16</v>
      </c>
      <c r="AJ557" s="170" t="s">
        <v>16</v>
      </c>
      <c r="AK557" s="170" t="s">
        <v>16</v>
      </c>
      <c r="AL557" s="170" t="s">
        <v>16</v>
      </c>
      <c r="AM557" s="170" t="s">
        <v>16</v>
      </c>
      <c r="AN557" s="170" t="s">
        <v>16</v>
      </c>
      <c r="AO557" s="170" t="s">
        <v>16</v>
      </c>
      <c r="AP557" s="170" t="s">
        <v>16</v>
      </c>
      <c r="AQ557" s="170" t="s">
        <v>16</v>
      </c>
      <c r="AR557" s="170" t="s">
        <v>16</v>
      </c>
      <c r="AS557" s="170" t="s">
        <v>16</v>
      </c>
      <c r="AT557" s="172" t="s">
        <v>16</v>
      </c>
      <c r="AU557" s="170" t="s">
        <v>16</v>
      </c>
      <c r="AV557" s="170" t="s">
        <v>16</v>
      </c>
      <c r="AW557" s="170" t="s">
        <v>16</v>
      </c>
      <c r="AX557" s="170" t="s">
        <v>16</v>
      </c>
      <c r="AY557" s="170" t="s">
        <v>16</v>
      </c>
      <c r="AZ557" s="171" t="s">
        <v>16</v>
      </c>
      <c r="BA557" s="171" t="s">
        <v>16</v>
      </c>
      <c r="BB557" s="170" t="s">
        <v>16</v>
      </c>
      <c r="BC557" s="172" t="s">
        <v>16</v>
      </c>
      <c r="BD557" s="172" t="s">
        <v>16</v>
      </c>
      <c r="BE557" s="171" t="s">
        <v>16</v>
      </c>
      <c r="BF557" s="170" t="s">
        <v>16</v>
      </c>
      <c r="BG557" s="170" t="s">
        <v>16</v>
      </c>
      <c r="BH557" s="170" t="s">
        <v>16</v>
      </c>
      <c r="BI557" s="170" t="s">
        <v>16</v>
      </c>
      <c r="BJ557" s="170"/>
      <c r="BK557" s="170"/>
    </row>
    <row r="558" spans="1:63" x14ac:dyDescent="0.25">
      <c r="A558" s="169">
        <v>303</v>
      </c>
      <c r="C558" s="174" t="s">
        <v>16</v>
      </c>
      <c r="D558" s="174" t="s">
        <v>16</v>
      </c>
      <c r="E558" s="173" t="s">
        <v>16</v>
      </c>
      <c r="F558" s="170" t="s">
        <v>16</v>
      </c>
      <c r="G558" s="170" t="s">
        <v>16</v>
      </c>
      <c r="H558" s="170" t="s">
        <v>16</v>
      </c>
      <c r="I558" s="170" t="s">
        <v>16</v>
      </c>
      <c r="J558" s="170" t="s">
        <v>16</v>
      </c>
      <c r="K558" s="170" t="s">
        <v>16</v>
      </c>
      <c r="L558" s="170" t="s">
        <v>16</v>
      </c>
      <c r="M558" s="170" t="s">
        <v>16</v>
      </c>
      <c r="N558" s="170" t="s">
        <v>16</v>
      </c>
      <c r="O558" s="170" t="s">
        <v>16</v>
      </c>
      <c r="P558" s="170" t="s">
        <v>16</v>
      </c>
      <c r="Q558" s="170" t="s">
        <v>16</v>
      </c>
      <c r="R558" s="170" t="s">
        <v>16</v>
      </c>
      <c r="S558" s="170" t="s">
        <v>16</v>
      </c>
      <c r="T558" s="170" t="s">
        <v>16</v>
      </c>
      <c r="U558" s="170" t="s">
        <v>16</v>
      </c>
      <c r="V558" s="170" t="s">
        <v>16</v>
      </c>
      <c r="W558" s="170" t="s">
        <v>16</v>
      </c>
      <c r="X558" s="170" t="s">
        <v>16</v>
      </c>
      <c r="Y558" s="170" t="s">
        <v>16</v>
      </c>
      <c r="Z558" s="170" t="s">
        <v>16</v>
      </c>
      <c r="AA558" s="170" t="s">
        <v>16</v>
      </c>
      <c r="AB558" s="170" t="s">
        <v>16</v>
      </c>
      <c r="AC558" s="170" t="s">
        <v>16</v>
      </c>
      <c r="AD558" s="170" t="s">
        <v>16</v>
      </c>
      <c r="AE558" s="170" t="s">
        <v>16</v>
      </c>
      <c r="AF558" s="170" t="s">
        <v>16</v>
      </c>
      <c r="AG558" s="170" t="s">
        <v>16</v>
      </c>
      <c r="AH558" s="170" t="s">
        <v>16</v>
      </c>
      <c r="AI558" s="170" t="s">
        <v>16</v>
      </c>
      <c r="AJ558" s="170" t="s">
        <v>16</v>
      </c>
      <c r="AK558" s="170" t="s">
        <v>16</v>
      </c>
      <c r="AL558" s="170" t="s">
        <v>16</v>
      </c>
      <c r="AM558" s="170" t="s">
        <v>16</v>
      </c>
      <c r="AN558" s="170" t="s">
        <v>16</v>
      </c>
      <c r="AO558" s="170" t="s">
        <v>16</v>
      </c>
      <c r="AP558" s="170" t="s">
        <v>16</v>
      </c>
      <c r="AQ558" s="170" t="s">
        <v>16</v>
      </c>
      <c r="AR558" s="170" t="s">
        <v>16</v>
      </c>
      <c r="AS558" s="170" t="s">
        <v>16</v>
      </c>
      <c r="AT558" s="172" t="s">
        <v>16</v>
      </c>
      <c r="AU558" s="170" t="s">
        <v>16</v>
      </c>
      <c r="AV558" s="170" t="s">
        <v>16</v>
      </c>
      <c r="AW558" s="170" t="s">
        <v>16</v>
      </c>
      <c r="AX558" s="170" t="s">
        <v>16</v>
      </c>
      <c r="AY558" s="170" t="s">
        <v>16</v>
      </c>
      <c r="AZ558" s="171" t="s">
        <v>16</v>
      </c>
      <c r="BA558" s="171" t="s">
        <v>16</v>
      </c>
      <c r="BB558" s="170" t="s">
        <v>16</v>
      </c>
      <c r="BC558" s="172" t="s">
        <v>16</v>
      </c>
      <c r="BD558" s="172" t="s">
        <v>16</v>
      </c>
      <c r="BE558" s="171" t="s">
        <v>16</v>
      </c>
      <c r="BF558" s="170" t="s">
        <v>16</v>
      </c>
      <c r="BG558" s="170" t="s">
        <v>16</v>
      </c>
      <c r="BH558" s="170" t="s">
        <v>16</v>
      </c>
      <c r="BI558" s="170" t="s">
        <v>16</v>
      </c>
      <c r="BJ558" s="170"/>
      <c r="BK558" s="170"/>
    </row>
    <row r="559" spans="1:63" x14ac:dyDescent="0.25">
      <c r="A559" s="169">
        <v>303</v>
      </c>
      <c r="C559" s="174" t="s">
        <v>16</v>
      </c>
      <c r="D559" s="174" t="s">
        <v>16</v>
      </c>
      <c r="E559" s="173" t="s">
        <v>16</v>
      </c>
      <c r="F559" s="170" t="s">
        <v>16</v>
      </c>
      <c r="G559" s="170" t="s">
        <v>16</v>
      </c>
      <c r="H559" s="170" t="s">
        <v>16</v>
      </c>
      <c r="I559" s="170" t="s">
        <v>16</v>
      </c>
      <c r="J559" s="170" t="s">
        <v>16</v>
      </c>
      <c r="K559" s="170" t="s">
        <v>16</v>
      </c>
      <c r="L559" s="170" t="s">
        <v>16</v>
      </c>
      <c r="M559" s="170" t="s">
        <v>16</v>
      </c>
      <c r="N559" s="170" t="s">
        <v>16</v>
      </c>
      <c r="O559" s="170" t="s">
        <v>16</v>
      </c>
      <c r="P559" s="170" t="s">
        <v>16</v>
      </c>
      <c r="Q559" s="170" t="s">
        <v>16</v>
      </c>
      <c r="R559" s="170" t="s">
        <v>16</v>
      </c>
      <c r="S559" s="170" t="s">
        <v>16</v>
      </c>
      <c r="T559" s="170" t="s">
        <v>16</v>
      </c>
      <c r="U559" s="170" t="s">
        <v>16</v>
      </c>
      <c r="V559" s="170" t="s">
        <v>16</v>
      </c>
      <c r="W559" s="170" t="s">
        <v>16</v>
      </c>
      <c r="X559" s="170" t="s">
        <v>16</v>
      </c>
      <c r="Y559" s="170" t="s">
        <v>16</v>
      </c>
      <c r="Z559" s="170" t="s">
        <v>16</v>
      </c>
      <c r="AA559" s="170" t="s">
        <v>16</v>
      </c>
      <c r="AB559" s="170" t="s">
        <v>16</v>
      </c>
      <c r="AC559" s="170" t="s">
        <v>16</v>
      </c>
      <c r="AD559" s="170" t="s">
        <v>16</v>
      </c>
      <c r="AE559" s="170" t="s">
        <v>16</v>
      </c>
      <c r="AF559" s="170" t="s">
        <v>16</v>
      </c>
      <c r="AG559" s="170" t="s">
        <v>16</v>
      </c>
      <c r="AH559" s="170" t="s">
        <v>16</v>
      </c>
      <c r="AI559" s="170" t="s">
        <v>16</v>
      </c>
      <c r="AJ559" s="170" t="s">
        <v>16</v>
      </c>
      <c r="AK559" s="170" t="s">
        <v>16</v>
      </c>
      <c r="AL559" s="170" t="s">
        <v>16</v>
      </c>
      <c r="AM559" s="170" t="s">
        <v>16</v>
      </c>
      <c r="AN559" s="170" t="s">
        <v>16</v>
      </c>
      <c r="AO559" s="170" t="s">
        <v>16</v>
      </c>
      <c r="AP559" s="170" t="s">
        <v>16</v>
      </c>
      <c r="AQ559" s="170" t="s">
        <v>16</v>
      </c>
      <c r="AR559" s="170" t="s">
        <v>16</v>
      </c>
      <c r="AS559" s="170" t="s">
        <v>16</v>
      </c>
      <c r="AT559" s="172" t="s">
        <v>16</v>
      </c>
      <c r="AU559" s="170" t="s">
        <v>16</v>
      </c>
      <c r="AV559" s="170" t="s">
        <v>16</v>
      </c>
      <c r="AW559" s="170" t="s">
        <v>16</v>
      </c>
      <c r="AX559" s="170" t="s">
        <v>16</v>
      </c>
      <c r="AY559" s="170" t="s">
        <v>16</v>
      </c>
      <c r="AZ559" s="171" t="s">
        <v>16</v>
      </c>
      <c r="BA559" s="171" t="s">
        <v>16</v>
      </c>
      <c r="BB559" s="170" t="s">
        <v>16</v>
      </c>
      <c r="BC559" s="172" t="s">
        <v>16</v>
      </c>
      <c r="BD559" s="172" t="s">
        <v>16</v>
      </c>
      <c r="BE559" s="171" t="s">
        <v>16</v>
      </c>
      <c r="BF559" s="170" t="s">
        <v>16</v>
      </c>
      <c r="BG559" s="170" t="s">
        <v>16</v>
      </c>
      <c r="BH559" s="170" t="s">
        <v>16</v>
      </c>
      <c r="BI559" s="170" t="s">
        <v>16</v>
      </c>
      <c r="BJ559" s="170"/>
      <c r="BK559" s="170"/>
    </row>
    <row r="560" spans="1:63" x14ac:dyDescent="0.25">
      <c r="A560" s="169">
        <v>303</v>
      </c>
      <c r="C560" s="174" t="s">
        <v>16</v>
      </c>
      <c r="D560" s="174" t="s">
        <v>16</v>
      </c>
      <c r="E560" s="173" t="s">
        <v>16</v>
      </c>
      <c r="F560" s="170" t="s">
        <v>16</v>
      </c>
      <c r="G560" s="170" t="s">
        <v>16</v>
      </c>
      <c r="H560" s="170" t="s">
        <v>16</v>
      </c>
      <c r="I560" s="170" t="s">
        <v>16</v>
      </c>
      <c r="J560" s="170" t="s">
        <v>16</v>
      </c>
      <c r="K560" s="170" t="s">
        <v>16</v>
      </c>
      <c r="L560" s="170" t="s">
        <v>16</v>
      </c>
      <c r="M560" s="170" t="s">
        <v>16</v>
      </c>
      <c r="N560" s="170" t="s">
        <v>16</v>
      </c>
      <c r="O560" s="170" t="s">
        <v>16</v>
      </c>
      <c r="P560" s="170" t="s">
        <v>16</v>
      </c>
      <c r="Q560" s="170" t="s">
        <v>16</v>
      </c>
      <c r="R560" s="170" t="s">
        <v>16</v>
      </c>
      <c r="S560" s="170" t="s">
        <v>16</v>
      </c>
      <c r="T560" s="170" t="s">
        <v>16</v>
      </c>
      <c r="U560" s="170" t="s">
        <v>16</v>
      </c>
      <c r="V560" s="170" t="s">
        <v>16</v>
      </c>
      <c r="W560" s="170" t="s">
        <v>16</v>
      </c>
      <c r="X560" s="170" t="s">
        <v>16</v>
      </c>
      <c r="Y560" s="170" t="s">
        <v>16</v>
      </c>
      <c r="Z560" s="170" t="s">
        <v>16</v>
      </c>
      <c r="AA560" s="170" t="s">
        <v>16</v>
      </c>
      <c r="AB560" s="170" t="s">
        <v>16</v>
      </c>
      <c r="AC560" s="170" t="s">
        <v>16</v>
      </c>
      <c r="AD560" s="170" t="s">
        <v>16</v>
      </c>
      <c r="AE560" s="170" t="s">
        <v>16</v>
      </c>
      <c r="AF560" s="170" t="s">
        <v>16</v>
      </c>
      <c r="AG560" s="170" t="s">
        <v>16</v>
      </c>
      <c r="AH560" s="170" t="s">
        <v>16</v>
      </c>
      <c r="AI560" s="170" t="s">
        <v>16</v>
      </c>
      <c r="AJ560" s="170" t="s">
        <v>16</v>
      </c>
      <c r="AK560" s="170" t="s">
        <v>16</v>
      </c>
      <c r="AL560" s="170" t="s">
        <v>16</v>
      </c>
      <c r="AM560" s="170" t="s">
        <v>16</v>
      </c>
      <c r="AN560" s="170" t="s">
        <v>16</v>
      </c>
      <c r="AO560" s="170" t="s">
        <v>16</v>
      </c>
      <c r="AP560" s="170" t="s">
        <v>16</v>
      </c>
      <c r="AQ560" s="170" t="s">
        <v>16</v>
      </c>
      <c r="AR560" s="170" t="s">
        <v>16</v>
      </c>
      <c r="AS560" s="170" t="s">
        <v>16</v>
      </c>
      <c r="AT560" s="172" t="s">
        <v>16</v>
      </c>
      <c r="AU560" s="170" t="s">
        <v>16</v>
      </c>
      <c r="AV560" s="170" t="s">
        <v>16</v>
      </c>
      <c r="AW560" s="170" t="s">
        <v>16</v>
      </c>
      <c r="AX560" s="170" t="s">
        <v>16</v>
      </c>
      <c r="AY560" s="170" t="s">
        <v>16</v>
      </c>
      <c r="AZ560" s="171" t="s">
        <v>16</v>
      </c>
      <c r="BA560" s="171" t="s">
        <v>16</v>
      </c>
      <c r="BB560" s="170" t="s">
        <v>16</v>
      </c>
      <c r="BC560" s="172" t="s">
        <v>16</v>
      </c>
      <c r="BD560" s="172" t="s">
        <v>16</v>
      </c>
      <c r="BE560" s="171" t="s">
        <v>16</v>
      </c>
      <c r="BF560" s="170" t="s">
        <v>16</v>
      </c>
      <c r="BG560" s="170" t="s">
        <v>16</v>
      </c>
      <c r="BH560" s="170" t="s">
        <v>16</v>
      </c>
      <c r="BI560" s="170" t="s">
        <v>16</v>
      </c>
      <c r="BJ560" s="170"/>
      <c r="BK560" s="170"/>
    </row>
    <row r="561" spans="1:63" x14ac:dyDescent="0.25">
      <c r="A561" s="169">
        <v>303</v>
      </c>
      <c r="C561" s="174" t="s">
        <v>16</v>
      </c>
      <c r="D561" s="174" t="s">
        <v>16</v>
      </c>
      <c r="E561" s="173" t="s">
        <v>16</v>
      </c>
      <c r="F561" s="170" t="s">
        <v>16</v>
      </c>
      <c r="G561" s="170" t="s">
        <v>16</v>
      </c>
      <c r="H561" s="170" t="s">
        <v>16</v>
      </c>
      <c r="I561" s="170" t="s">
        <v>16</v>
      </c>
      <c r="J561" s="170" t="s">
        <v>16</v>
      </c>
      <c r="K561" s="170" t="s">
        <v>16</v>
      </c>
      <c r="L561" s="170" t="s">
        <v>16</v>
      </c>
      <c r="M561" s="170" t="s">
        <v>16</v>
      </c>
      <c r="N561" s="170" t="s">
        <v>16</v>
      </c>
      <c r="O561" s="170" t="s">
        <v>16</v>
      </c>
      <c r="P561" s="170" t="s">
        <v>16</v>
      </c>
      <c r="Q561" s="170" t="s">
        <v>16</v>
      </c>
      <c r="R561" s="170" t="s">
        <v>16</v>
      </c>
      <c r="S561" s="170" t="s">
        <v>16</v>
      </c>
      <c r="T561" s="170" t="s">
        <v>16</v>
      </c>
      <c r="U561" s="170" t="s">
        <v>16</v>
      </c>
      <c r="V561" s="170" t="s">
        <v>16</v>
      </c>
      <c r="W561" s="170" t="s">
        <v>16</v>
      </c>
      <c r="X561" s="170" t="s">
        <v>16</v>
      </c>
      <c r="Y561" s="170" t="s">
        <v>16</v>
      </c>
      <c r="Z561" s="170" t="s">
        <v>16</v>
      </c>
      <c r="AA561" s="170" t="s">
        <v>16</v>
      </c>
      <c r="AB561" s="170" t="s">
        <v>16</v>
      </c>
      <c r="AC561" s="170" t="s">
        <v>16</v>
      </c>
      <c r="AD561" s="170" t="s">
        <v>16</v>
      </c>
      <c r="AE561" s="170" t="s">
        <v>16</v>
      </c>
      <c r="AF561" s="170" t="s">
        <v>16</v>
      </c>
      <c r="AG561" s="170" t="s">
        <v>16</v>
      </c>
      <c r="AH561" s="170" t="s">
        <v>16</v>
      </c>
      <c r="AI561" s="170" t="s">
        <v>16</v>
      </c>
      <c r="AJ561" s="170" t="s">
        <v>16</v>
      </c>
      <c r="AK561" s="170" t="s">
        <v>16</v>
      </c>
      <c r="AL561" s="170" t="s">
        <v>16</v>
      </c>
      <c r="AM561" s="170" t="s">
        <v>16</v>
      </c>
      <c r="AN561" s="170" t="s">
        <v>16</v>
      </c>
      <c r="AO561" s="170" t="s">
        <v>16</v>
      </c>
      <c r="AP561" s="170" t="s">
        <v>16</v>
      </c>
      <c r="AQ561" s="170" t="s">
        <v>16</v>
      </c>
      <c r="AR561" s="170" t="s">
        <v>16</v>
      </c>
      <c r="AS561" s="170" t="s">
        <v>16</v>
      </c>
      <c r="AT561" s="172" t="s">
        <v>16</v>
      </c>
      <c r="AU561" s="170" t="s">
        <v>16</v>
      </c>
      <c r="AV561" s="170" t="s">
        <v>16</v>
      </c>
      <c r="AW561" s="170" t="s">
        <v>16</v>
      </c>
      <c r="AX561" s="170" t="s">
        <v>16</v>
      </c>
      <c r="AY561" s="170" t="s">
        <v>16</v>
      </c>
      <c r="AZ561" s="171" t="s">
        <v>16</v>
      </c>
      <c r="BA561" s="171" t="s">
        <v>16</v>
      </c>
      <c r="BB561" s="170" t="s">
        <v>16</v>
      </c>
      <c r="BC561" s="172" t="s">
        <v>16</v>
      </c>
      <c r="BD561" s="172" t="s">
        <v>16</v>
      </c>
      <c r="BE561" s="171" t="s">
        <v>16</v>
      </c>
      <c r="BF561" s="170" t="s">
        <v>16</v>
      </c>
      <c r="BG561" s="170" t="s">
        <v>16</v>
      </c>
      <c r="BH561" s="170" t="s">
        <v>16</v>
      </c>
      <c r="BI561" s="170" t="s">
        <v>16</v>
      </c>
      <c r="BJ561" s="170"/>
      <c r="BK561" s="170"/>
    </row>
    <row r="562" spans="1:63" x14ac:dyDescent="0.25">
      <c r="A562" s="169">
        <v>303</v>
      </c>
      <c r="C562" s="174" t="s">
        <v>16</v>
      </c>
      <c r="D562" s="174" t="s">
        <v>16</v>
      </c>
      <c r="E562" s="173" t="s">
        <v>16</v>
      </c>
      <c r="F562" s="170" t="s">
        <v>16</v>
      </c>
      <c r="G562" s="170" t="s">
        <v>16</v>
      </c>
      <c r="H562" s="170" t="s">
        <v>16</v>
      </c>
      <c r="I562" s="170" t="s">
        <v>16</v>
      </c>
      <c r="J562" s="170" t="s">
        <v>16</v>
      </c>
      <c r="K562" s="170" t="s">
        <v>16</v>
      </c>
      <c r="L562" s="170" t="s">
        <v>16</v>
      </c>
      <c r="M562" s="170" t="s">
        <v>16</v>
      </c>
      <c r="N562" s="170" t="s">
        <v>16</v>
      </c>
      <c r="O562" s="170" t="s">
        <v>16</v>
      </c>
      <c r="P562" s="170" t="s">
        <v>16</v>
      </c>
      <c r="Q562" s="170" t="s">
        <v>16</v>
      </c>
      <c r="R562" s="170" t="s">
        <v>16</v>
      </c>
      <c r="S562" s="170" t="s">
        <v>16</v>
      </c>
      <c r="T562" s="170" t="s">
        <v>16</v>
      </c>
      <c r="U562" s="170" t="s">
        <v>16</v>
      </c>
      <c r="V562" s="170" t="s">
        <v>16</v>
      </c>
      <c r="W562" s="170" t="s">
        <v>16</v>
      </c>
      <c r="X562" s="170" t="s">
        <v>16</v>
      </c>
      <c r="Y562" s="170" t="s">
        <v>16</v>
      </c>
      <c r="Z562" s="170" t="s">
        <v>16</v>
      </c>
      <c r="AA562" s="170" t="s">
        <v>16</v>
      </c>
      <c r="AB562" s="170" t="s">
        <v>16</v>
      </c>
      <c r="AC562" s="170" t="s">
        <v>16</v>
      </c>
      <c r="AD562" s="170" t="s">
        <v>16</v>
      </c>
      <c r="AE562" s="170" t="s">
        <v>16</v>
      </c>
      <c r="AF562" s="170" t="s">
        <v>16</v>
      </c>
      <c r="AG562" s="170" t="s">
        <v>16</v>
      </c>
      <c r="AH562" s="170" t="s">
        <v>16</v>
      </c>
      <c r="AI562" s="170" t="s">
        <v>16</v>
      </c>
      <c r="AJ562" s="170" t="s">
        <v>16</v>
      </c>
      <c r="AK562" s="170" t="s">
        <v>16</v>
      </c>
      <c r="AL562" s="170" t="s">
        <v>16</v>
      </c>
      <c r="AM562" s="170" t="s">
        <v>16</v>
      </c>
      <c r="AN562" s="170" t="s">
        <v>16</v>
      </c>
      <c r="AO562" s="170" t="s">
        <v>16</v>
      </c>
      <c r="AP562" s="170" t="s">
        <v>16</v>
      </c>
      <c r="AQ562" s="170" t="s">
        <v>16</v>
      </c>
      <c r="AR562" s="170" t="s">
        <v>16</v>
      </c>
      <c r="AS562" s="170" t="s">
        <v>16</v>
      </c>
      <c r="AT562" s="172" t="s">
        <v>16</v>
      </c>
      <c r="AU562" s="170" t="s">
        <v>16</v>
      </c>
      <c r="AV562" s="170" t="s">
        <v>16</v>
      </c>
      <c r="AW562" s="170" t="s">
        <v>16</v>
      </c>
      <c r="AX562" s="170" t="s">
        <v>16</v>
      </c>
      <c r="AY562" s="170" t="s">
        <v>16</v>
      </c>
      <c r="AZ562" s="171" t="s">
        <v>16</v>
      </c>
      <c r="BA562" s="171" t="s">
        <v>16</v>
      </c>
      <c r="BB562" s="170" t="s">
        <v>16</v>
      </c>
      <c r="BC562" s="172" t="s">
        <v>16</v>
      </c>
      <c r="BD562" s="172" t="s">
        <v>16</v>
      </c>
      <c r="BE562" s="171" t="s">
        <v>16</v>
      </c>
      <c r="BF562" s="170" t="s">
        <v>16</v>
      </c>
      <c r="BG562" s="170" t="s">
        <v>16</v>
      </c>
      <c r="BH562" s="170" t="s">
        <v>16</v>
      </c>
      <c r="BI562" s="170" t="s">
        <v>16</v>
      </c>
      <c r="BJ562" s="170"/>
      <c r="BK562" s="170"/>
    </row>
    <row r="563" spans="1:63" x14ac:dyDescent="0.25">
      <c r="A563" s="169">
        <v>303</v>
      </c>
      <c r="C563" s="174" t="s">
        <v>16</v>
      </c>
      <c r="D563" s="174" t="s">
        <v>16</v>
      </c>
      <c r="E563" s="173" t="s">
        <v>16</v>
      </c>
      <c r="F563" s="170" t="s">
        <v>16</v>
      </c>
      <c r="G563" s="170" t="s">
        <v>16</v>
      </c>
      <c r="H563" s="170" t="s">
        <v>16</v>
      </c>
      <c r="I563" s="170" t="s">
        <v>16</v>
      </c>
      <c r="J563" s="170" t="s">
        <v>16</v>
      </c>
      <c r="K563" s="170" t="s">
        <v>16</v>
      </c>
      <c r="L563" s="170" t="s">
        <v>16</v>
      </c>
      <c r="M563" s="170" t="s">
        <v>16</v>
      </c>
      <c r="N563" s="170" t="s">
        <v>16</v>
      </c>
      <c r="O563" s="170" t="s">
        <v>16</v>
      </c>
      <c r="P563" s="170" t="s">
        <v>16</v>
      </c>
      <c r="Q563" s="170" t="s">
        <v>16</v>
      </c>
      <c r="R563" s="170" t="s">
        <v>16</v>
      </c>
      <c r="S563" s="170" t="s">
        <v>16</v>
      </c>
      <c r="T563" s="170" t="s">
        <v>16</v>
      </c>
      <c r="U563" s="170" t="s">
        <v>16</v>
      </c>
      <c r="V563" s="170" t="s">
        <v>16</v>
      </c>
      <c r="W563" s="170" t="s">
        <v>16</v>
      </c>
      <c r="X563" s="170" t="s">
        <v>16</v>
      </c>
      <c r="Y563" s="170" t="s">
        <v>16</v>
      </c>
      <c r="Z563" s="170" t="s">
        <v>16</v>
      </c>
      <c r="AA563" s="170" t="s">
        <v>16</v>
      </c>
      <c r="AB563" s="170" t="s">
        <v>16</v>
      </c>
      <c r="AC563" s="170" t="s">
        <v>16</v>
      </c>
      <c r="AD563" s="170" t="s">
        <v>16</v>
      </c>
      <c r="AE563" s="170" t="s">
        <v>16</v>
      </c>
      <c r="AF563" s="170" t="s">
        <v>16</v>
      </c>
      <c r="AG563" s="170" t="s">
        <v>16</v>
      </c>
      <c r="AH563" s="170" t="s">
        <v>16</v>
      </c>
      <c r="AI563" s="170" t="s">
        <v>16</v>
      </c>
      <c r="AJ563" s="170" t="s">
        <v>16</v>
      </c>
      <c r="AK563" s="170" t="s">
        <v>16</v>
      </c>
      <c r="AL563" s="170" t="s">
        <v>16</v>
      </c>
      <c r="AM563" s="170" t="s">
        <v>16</v>
      </c>
      <c r="AN563" s="170" t="s">
        <v>16</v>
      </c>
      <c r="AO563" s="170" t="s">
        <v>16</v>
      </c>
      <c r="AP563" s="170" t="s">
        <v>16</v>
      </c>
      <c r="AQ563" s="170" t="s">
        <v>16</v>
      </c>
      <c r="AR563" s="170" t="s">
        <v>16</v>
      </c>
      <c r="AS563" s="170" t="s">
        <v>16</v>
      </c>
      <c r="AT563" s="172" t="s">
        <v>16</v>
      </c>
      <c r="AU563" s="170" t="s">
        <v>16</v>
      </c>
      <c r="AV563" s="170" t="s">
        <v>16</v>
      </c>
      <c r="AW563" s="170" t="s">
        <v>16</v>
      </c>
      <c r="AX563" s="170" t="s">
        <v>16</v>
      </c>
      <c r="AY563" s="170" t="s">
        <v>16</v>
      </c>
      <c r="AZ563" s="171" t="s">
        <v>16</v>
      </c>
      <c r="BA563" s="171" t="s">
        <v>16</v>
      </c>
      <c r="BB563" s="170" t="s">
        <v>16</v>
      </c>
      <c r="BC563" s="172" t="s">
        <v>16</v>
      </c>
      <c r="BD563" s="172" t="s">
        <v>16</v>
      </c>
      <c r="BE563" s="171" t="s">
        <v>16</v>
      </c>
      <c r="BF563" s="170" t="s">
        <v>16</v>
      </c>
      <c r="BG563" s="170" t="s">
        <v>16</v>
      </c>
      <c r="BH563" s="170" t="s">
        <v>16</v>
      </c>
      <c r="BI563" s="170" t="s">
        <v>16</v>
      </c>
      <c r="BJ563" s="170"/>
      <c r="BK563" s="170"/>
    </row>
    <row r="564" spans="1:63" x14ac:dyDescent="0.25">
      <c r="A564" s="169">
        <v>303</v>
      </c>
      <c r="C564" s="174" t="s">
        <v>16</v>
      </c>
      <c r="D564" s="174" t="s">
        <v>16</v>
      </c>
      <c r="E564" s="173" t="s">
        <v>16</v>
      </c>
      <c r="F564" s="170" t="s">
        <v>16</v>
      </c>
      <c r="G564" s="170" t="s">
        <v>16</v>
      </c>
      <c r="H564" s="170" t="s">
        <v>16</v>
      </c>
      <c r="I564" s="170" t="s">
        <v>16</v>
      </c>
      <c r="J564" s="170" t="s">
        <v>16</v>
      </c>
      <c r="K564" s="170" t="s">
        <v>16</v>
      </c>
      <c r="L564" s="170" t="s">
        <v>16</v>
      </c>
      <c r="M564" s="170" t="s">
        <v>16</v>
      </c>
      <c r="N564" s="170" t="s">
        <v>16</v>
      </c>
      <c r="O564" s="170" t="s">
        <v>16</v>
      </c>
      <c r="P564" s="170" t="s">
        <v>16</v>
      </c>
      <c r="Q564" s="170" t="s">
        <v>16</v>
      </c>
      <c r="R564" s="170" t="s">
        <v>16</v>
      </c>
      <c r="S564" s="170" t="s">
        <v>16</v>
      </c>
      <c r="T564" s="170" t="s">
        <v>16</v>
      </c>
      <c r="U564" s="170" t="s">
        <v>16</v>
      </c>
      <c r="V564" s="170" t="s">
        <v>16</v>
      </c>
      <c r="W564" s="170" t="s">
        <v>16</v>
      </c>
      <c r="X564" s="170" t="s">
        <v>16</v>
      </c>
      <c r="Y564" s="170" t="s">
        <v>16</v>
      </c>
      <c r="Z564" s="170" t="s">
        <v>16</v>
      </c>
      <c r="AA564" s="170" t="s">
        <v>16</v>
      </c>
      <c r="AB564" s="170" t="s">
        <v>16</v>
      </c>
      <c r="AC564" s="170" t="s">
        <v>16</v>
      </c>
      <c r="AD564" s="170" t="s">
        <v>16</v>
      </c>
      <c r="AE564" s="170" t="s">
        <v>16</v>
      </c>
      <c r="AF564" s="170" t="s">
        <v>16</v>
      </c>
      <c r="AG564" s="170" t="s">
        <v>16</v>
      </c>
      <c r="AH564" s="170" t="s">
        <v>16</v>
      </c>
      <c r="AI564" s="170" t="s">
        <v>16</v>
      </c>
      <c r="AJ564" s="170" t="s">
        <v>16</v>
      </c>
      <c r="AK564" s="170" t="s">
        <v>16</v>
      </c>
      <c r="AL564" s="170" t="s">
        <v>16</v>
      </c>
      <c r="AM564" s="170" t="s">
        <v>16</v>
      </c>
      <c r="AN564" s="170" t="s">
        <v>16</v>
      </c>
      <c r="AO564" s="170" t="s">
        <v>16</v>
      </c>
      <c r="AP564" s="170" t="s">
        <v>16</v>
      </c>
      <c r="AQ564" s="170" t="s">
        <v>16</v>
      </c>
      <c r="AR564" s="170" t="s">
        <v>16</v>
      </c>
      <c r="AS564" s="170" t="s">
        <v>16</v>
      </c>
      <c r="AT564" s="172" t="s">
        <v>16</v>
      </c>
      <c r="AU564" s="170" t="s">
        <v>16</v>
      </c>
      <c r="AV564" s="170" t="s">
        <v>16</v>
      </c>
      <c r="AW564" s="170" t="s">
        <v>16</v>
      </c>
      <c r="AX564" s="170" t="s">
        <v>16</v>
      </c>
      <c r="AY564" s="170" t="s">
        <v>16</v>
      </c>
      <c r="AZ564" s="171" t="s">
        <v>16</v>
      </c>
      <c r="BA564" s="171" t="s">
        <v>16</v>
      </c>
      <c r="BB564" s="170" t="s">
        <v>16</v>
      </c>
      <c r="BC564" s="172" t="s">
        <v>16</v>
      </c>
      <c r="BD564" s="172" t="s">
        <v>16</v>
      </c>
      <c r="BE564" s="171" t="s">
        <v>16</v>
      </c>
      <c r="BF564" s="170" t="s">
        <v>16</v>
      </c>
      <c r="BG564" s="170" t="s">
        <v>16</v>
      </c>
      <c r="BH564" s="170" t="s">
        <v>16</v>
      </c>
      <c r="BI564" s="170" t="s">
        <v>16</v>
      </c>
      <c r="BJ564" s="170"/>
      <c r="BK564" s="170"/>
    </row>
    <row r="565" spans="1:63" x14ac:dyDescent="0.25">
      <c r="A565" s="169">
        <v>303</v>
      </c>
      <c r="C565" s="174" t="s">
        <v>16</v>
      </c>
      <c r="D565" s="174" t="s">
        <v>16</v>
      </c>
      <c r="E565" s="173" t="s">
        <v>16</v>
      </c>
      <c r="F565" s="170" t="s">
        <v>16</v>
      </c>
      <c r="G565" s="170" t="s">
        <v>16</v>
      </c>
      <c r="H565" s="170" t="s">
        <v>16</v>
      </c>
      <c r="I565" s="170" t="s">
        <v>16</v>
      </c>
      <c r="J565" s="170" t="s">
        <v>16</v>
      </c>
      <c r="K565" s="170" t="s">
        <v>16</v>
      </c>
      <c r="L565" s="170" t="s">
        <v>16</v>
      </c>
      <c r="M565" s="170" t="s">
        <v>16</v>
      </c>
      <c r="N565" s="170" t="s">
        <v>16</v>
      </c>
      <c r="O565" s="170" t="s">
        <v>16</v>
      </c>
      <c r="P565" s="170" t="s">
        <v>16</v>
      </c>
      <c r="Q565" s="170" t="s">
        <v>16</v>
      </c>
      <c r="R565" s="170" t="s">
        <v>16</v>
      </c>
      <c r="S565" s="170" t="s">
        <v>16</v>
      </c>
      <c r="T565" s="170" t="s">
        <v>16</v>
      </c>
      <c r="U565" s="170" t="s">
        <v>16</v>
      </c>
      <c r="V565" s="170" t="s">
        <v>16</v>
      </c>
      <c r="W565" s="170" t="s">
        <v>16</v>
      </c>
      <c r="X565" s="170" t="s">
        <v>16</v>
      </c>
      <c r="Y565" s="170" t="s">
        <v>16</v>
      </c>
      <c r="Z565" s="170" t="s">
        <v>16</v>
      </c>
      <c r="AA565" s="170" t="s">
        <v>16</v>
      </c>
      <c r="AB565" s="170" t="s">
        <v>16</v>
      </c>
      <c r="AC565" s="170" t="s">
        <v>16</v>
      </c>
      <c r="AD565" s="170" t="s">
        <v>16</v>
      </c>
      <c r="AE565" s="170" t="s">
        <v>16</v>
      </c>
      <c r="AF565" s="170" t="s">
        <v>16</v>
      </c>
      <c r="AG565" s="170" t="s">
        <v>16</v>
      </c>
      <c r="AH565" s="170" t="s">
        <v>16</v>
      </c>
      <c r="AI565" s="170" t="s">
        <v>16</v>
      </c>
      <c r="AJ565" s="170" t="s">
        <v>16</v>
      </c>
      <c r="AK565" s="170" t="s">
        <v>16</v>
      </c>
      <c r="AL565" s="170" t="s">
        <v>16</v>
      </c>
      <c r="AM565" s="170" t="s">
        <v>16</v>
      </c>
      <c r="AN565" s="170" t="s">
        <v>16</v>
      </c>
      <c r="AO565" s="170" t="s">
        <v>16</v>
      </c>
      <c r="AP565" s="170" t="s">
        <v>16</v>
      </c>
      <c r="AQ565" s="170" t="s">
        <v>16</v>
      </c>
      <c r="AR565" s="170" t="s">
        <v>16</v>
      </c>
      <c r="AS565" s="170" t="s">
        <v>16</v>
      </c>
      <c r="AT565" s="172" t="s">
        <v>16</v>
      </c>
      <c r="AU565" s="170" t="s">
        <v>16</v>
      </c>
      <c r="AV565" s="170" t="s">
        <v>16</v>
      </c>
      <c r="AW565" s="170" t="s">
        <v>16</v>
      </c>
      <c r="AX565" s="170" t="s">
        <v>16</v>
      </c>
      <c r="AY565" s="170" t="s">
        <v>16</v>
      </c>
      <c r="AZ565" s="171" t="s">
        <v>16</v>
      </c>
      <c r="BA565" s="171" t="s">
        <v>16</v>
      </c>
      <c r="BB565" s="170" t="s">
        <v>16</v>
      </c>
      <c r="BC565" s="172" t="s">
        <v>16</v>
      </c>
      <c r="BD565" s="172" t="s">
        <v>16</v>
      </c>
      <c r="BE565" s="171" t="s">
        <v>16</v>
      </c>
      <c r="BF565" s="170" t="s">
        <v>16</v>
      </c>
      <c r="BG565" s="170" t="s">
        <v>16</v>
      </c>
      <c r="BH565" s="170" t="s">
        <v>16</v>
      </c>
      <c r="BI565" s="170" t="s">
        <v>16</v>
      </c>
      <c r="BJ565" s="170"/>
      <c r="BK565" s="170"/>
    </row>
    <row r="566" spans="1:63" x14ac:dyDescent="0.25">
      <c r="A566" s="169">
        <v>303</v>
      </c>
      <c r="C566" s="174" t="s">
        <v>16</v>
      </c>
      <c r="D566" s="174" t="s">
        <v>16</v>
      </c>
      <c r="E566" s="173" t="s">
        <v>16</v>
      </c>
      <c r="F566" s="170" t="s">
        <v>16</v>
      </c>
      <c r="G566" s="170" t="s">
        <v>16</v>
      </c>
      <c r="H566" s="170" t="s">
        <v>16</v>
      </c>
      <c r="I566" s="170" t="s">
        <v>16</v>
      </c>
      <c r="J566" s="170" t="s">
        <v>16</v>
      </c>
      <c r="K566" s="170" t="s">
        <v>16</v>
      </c>
      <c r="L566" s="170" t="s">
        <v>16</v>
      </c>
      <c r="M566" s="170" t="s">
        <v>16</v>
      </c>
      <c r="N566" s="170" t="s">
        <v>16</v>
      </c>
      <c r="O566" s="170" t="s">
        <v>16</v>
      </c>
      <c r="P566" s="170" t="s">
        <v>16</v>
      </c>
      <c r="Q566" s="170" t="s">
        <v>16</v>
      </c>
      <c r="R566" s="170" t="s">
        <v>16</v>
      </c>
      <c r="S566" s="170" t="s">
        <v>16</v>
      </c>
      <c r="T566" s="170" t="s">
        <v>16</v>
      </c>
      <c r="U566" s="170" t="s">
        <v>16</v>
      </c>
      <c r="V566" s="170" t="s">
        <v>16</v>
      </c>
      <c r="W566" s="170" t="s">
        <v>16</v>
      </c>
      <c r="X566" s="170" t="s">
        <v>16</v>
      </c>
      <c r="Y566" s="170" t="s">
        <v>16</v>
      </c>
      <c r="Z566" s="170" t="s">
        <v>16</v>
      </c>
      <c r="AA566" s="170" t="s">
        <v>16</v>
      </c>
      <c r="AB566" s="170" t="s">
        <v>16</v>
      </c>
      <c r="AC566" s="170" t="s">
        <v>16</v>
      </c>
      <c r="AD566" s="170" t="s">
        <v>16</v>
      </c>
      <c r="AE566" s="170" t="s">
        <v>16</v>
      </c>
      <c r="AF566" s="170" t="s">
        <v>16</v>
      </c>
      <c r="AG566" s="170" t="s">
        <v>16</v>
      </c>
      <c r="AH566" s="170" t="s">
        <v>16</v>
      </c>
      <c r="AI566" s="170" t="s">
        <v>16</v>
      </c>
      <c r="AJ566" s="170" t="s">
        <v>16</v>
      </c>
      <c r="AK566" s="170" t="s">
        <v>16</v>
      </c>
      <c r="AL566" s="170" t="s">
        <v>16</v>
      </c>
      <c r="AM566" s="170" t="s">
        <v>16</v>
      </c>
      <c r="AN566" s="170" t="s">
        <v>16</v>
      </c>
      <c r="AO566" s="170" t="s">
        <v>16</v>
      </c>
      <c r="AP566" s="170" t="s">
        <v>16</v>
      </c>
      <c r="AQ566" s="170" t="s">
        <v>16</v>
      </c>
      <c r="AR566" s="170" t="s">
        <v>16</v>
      </c>
      <c r="AS566" s="170" t="s">
        <v>16</v>
      </c>
      <c r="AT566" s="172" t="s">
        <v>16</v>
      </c>
      <c r="AU566" s="170" t="s">
        <v>16</v>
      </c>
      <c r="AV566" s="170" t="s">
        <v>16</v>
      </c>
      <c r="AW566" s="170" t="s">
        <v>16</v>
      </c>
      <c r="AX566" s="170" t="s">
        <v>16</v>
      </c>
      <c r="AY566" s="170" t="s">
        <v>16</v>
      </c>
      <c r="AZ566" s="171" t="s">
        <v>16</v>
      </c>
      <c r="BA566" s="171" t="s">
        <v>16</v>
      </c>
      <c r="BB566" s="170" t="s">
        <v>16</v>
      </c>
      <c r="BC566" s="172" t="s">
        <v>16</v>
      </c>
      <c r="BD566" s="172" t="s">
        <v>16</v>
      </c>
      <c r="BE566" s="171" t="s">
        <v>16</v>
      </c>
      <c r="BF566" s="170" t="s">
        <v>16</v>
      </c>
      <c r="BG566" s="170" t="s">
        <v>16</v>
      </c>
      <c r="BH566" s="170" t="s">
        <v>16</v>
      </c>
      <c r="BI566" s="170" t="s">
        <v>16</v>
      </c>
      <c r="BJ566" s="170"/>
      <c r="BK566" s="170"/>
    </row>
    <row r="567" spans="1:63" x14ac:dyDescent="0.25">
      <c r="A567" s="169">
        <v>303</v>
      </c>
      <c r="C567" s="174" t="s">
        <v>16</v>
      </c>
      <c r="D567" s="174" t="s">
        <v>16</v>
      </c>
      <c r="E567" s="173" t="s">
        <v>16</v>
      </c>
      <c r="F567" s="170" t="s">
        <v>16</v>
      </c>
      <c r="G567" s="170" t="s">
        <v>16</v>
      </c>
      <c r="H567" s="170" t="s">
        <v>16</v>
      </c>
      <c r="I567" s="170" t="s">
        <v>16</v>
      </c>
      <c r="J567" s="170" t="s">
        <v>16</v>
      </c>
      <c r="K567" s="170" t="s">
        <v>16</v>
      </c>
      <c r="L567" s="170" t="s">
        <v>16</v>
      </c>
      <c r="M567" s="170" t="s">
        <v>16</v>
      </c>
      <c r="N567" s="170" t="s">
        <v>16</v>
      </c>
      <c r="O567" s="170" t="s">
        <v>16</v>
      </c>
      <c r="P567" s="170" t="s">
        <v>16</v>
      </c>
      <c r="Q567" s="170" t="s">
        <v>16</v>
      </c>
      <c r="R567" s="170" t="s">
        <v>16</v>
      </c>
      <c r="S567" s="170" t="s">
        <v>16</v>
      </c>
      <c r="T567" s="170" t="s">
        <v>16</v>
      </c>
      <c r="U567" s="170" t="s">
        <v>16</v>
      </c>
      <c r="V567" s="170" t="s">
        <v>16</v>
      </c>
      <c r="W567" s="170" t="s">
        <v>16</v>
      </c>
      <c r="X567" s="170" t="s">
        <v>16</v>
      </c>
      <c r="Y567" s="170" t="s">
        <v>16</v>
      </c>
      <c r="Z567" s="170" t="s">
        <v>16</v>
      </c>
      <c r="AA567" s="170" t="s">
        <v>16</v>
      </c>
      <c r="AB567" s="170" t="s">
        <v>16</v>
      </c>
      <c r="AC567" s="170" t="s">
        <v>16</v>
      </c>
      <c r="AD567" s="170" t="s">
        <v>16</v>
      </c>
      <c r="AE567" s="170" t="s">
        <v>16</v>
      </c>
      <c r="AF567" s="170" t="s">
        <v>16</v>
      </c>
      <c r="AG567" s="170" t="s">
        <v>16</v>
      </c>
      <c r="AH567" s="170" t="s">
        <v>16</v>
      </c>
      <c r="AI567" s="170" t="s">
        <v>16</v>
      </c>
      <c r="AJ567" s="170" t="s">
        <v>16</v>
      </c>
      <c r="AK567" s="170" t="s">
        <v>16</v>
      </c>
      <c r="AL567" s="170" t="s">
        <v>16</v>
      </c>
      <c r="AM567" s="170" t="s">
        <v>16</v>
      </c>
      <c r="AN567" s="170" t="s">
        <v>16</v>
      </c>
      <c r="AO567" s="170" t="s">
        <v>16</v>
      </c>
      <c r="AP567" s="170" t="s">
        <v>16</v>
      </c>
      <c r="AQ567" s="170" t="s">
        <v>16</v>
      </c>
      <c r="AR567" s="170" t="s">
        <v>16</v>
      </c>
      <c r="AS567" s="170" t="s">
        <v>16</v>
      </c>
      <c r="AT567" s="172" t="s">
        <v>16</v>
      </c>
      <c r="AU567" s="170" t="s">
        <v>16</v>
      </c>
      <c r="AV567" s="170" t="s">
        <v>16</v>
      </c>
      <c r="AW567" s="170" t="s">
        <v>16</v>
      </c>
      <c r="AX567" s="170" t="s">
        <v>16</v>
      </c>
      <c r="AY567" s="170" t="s">
        <v>16</v>
      </c>
      <c r="AZ567" s="171" t="s">
        <v>16</v>
      </c>
      <c r="BA567" s="171" t="s">
        <v>16</v>
      </c>
      <c r="BB567" s="170" t="s">
        <v>16</v>
      </c>
      <c r="BC567" s="172" t="s">
        <v>16</v>
      </c>
      <c r="BD567" s="172" t="s">
        <v>16</v>
      </c>
      <c r="BE567" s="171" t="s">
        <v>16</v>
      </c>
      <c r="BF567" s="170" t="s">
        <v>16</v>
      </c>
      <c r="BG567" s="170" t="s">
        <v>16</v>
      </c>
      <c r="BH567" s="170" t="s">
        <v>16</v>
      </c>
      <c r="BI567" s="170" t="s">
        <v>16</v>
      </c>
      <c r="BJ567" s="170"/>
      <c r="BK567" s="170"/>
    </row>
    <row r="568" spans="1:63" x14ac:dyDescent="0.25">
      <c r="A568" s="169">
        <v>303</v>
      </c>
      <c r="C568" s="174" t="s">
        <v>16</v>
      </c>
      <c r="D568" s="174" t="s">
        <v>16</v>
      </c>
      <c r="E568" s="173" t="s">
        <v>16</v>
      </c>
      <c r="F568" s="170" t="s">
        <v>16</v>
      </c>
      <c r="G568" s="170" t="s">
        <v>16</v>
      </c>
      <c r="H568" s="170" t="s">
        <v>16</v>
      </c>
      <c r="I568" s="170" t="s">
        <v>16</v>
      </c>
      <c r="J568" s="170" t="s">
        <v>16</v>
      </c>
      <c r="K568" s="170" t="s">
        <v>16</v>
      </c>
      <c r="L568" s="170" t="s">
        <v>16</v>
      </c>
      <c r="M568" s="170" t="s">
        <v>16</v>
      </c>
      <c r="N568" s="170" t="s">
        <v>16</v>
      </c>
      <c r="O568" s="170" t="s">
        <v>16</v>
      </c>
      <c r="P568" s="170" t="s">
        <v>16</v>
      </c>
      <c r="Q568" s="170" t="s">
        <v>16</v>
      </c>
      <c r="R568" s="170" t="s">
        <v>16</v>
      </c>
      <c r="S568" s="170" t="s">
        <v>16</v>
      </c>
      <c r="T568" s="170" t="s">
        <v>16</v>
      </c>
      <c r="U568" s="170" t="s">
        <v>16</v>
      </c>
      <c r="V568" s="170" t="s">
        <v>16</v>
      </c>
      <c r="W568" s="170" t="s">
        <v>16</v>
      </c>
      <c r="X568" s="170" t="s">
        <v>16</v>
      </c>
      <c r="Y568" s="170" t="s">
        <v>16</v>
      </c>
      <c r="Z568" s="170" t="s">
        <v>16</v>
      </c>
      <c r="AA568" s="170" t="s">
        <v>16</v>
      </c>
      <c r="AB568" s="170" t="s">
        <v>16</v>
      </c>
      <c r="AC568" s="170" t="s">
        <v>16</v>
      </c>
      <c r="AD568" s="170" t="s">
        <v>16</v>
      </c>
      <c r="AE568" s="170" t="s">
        <v>16</v>
      </c>
      <c r="AF568" s="170" t="s">
        <v>16</v>
      </c>
      <c r="AG568" s="170" t="s">
        <v>16</v>
      </c>
      <c r="AH568" s="170" t="s">
        <v>16</v>
      </c>
      <c r="AI568" s="170" t="s">
        <v>16</v>
      </c>
      <c r="AJ568" s="170" t="s">
        <v>16</v>
      </c>
      <c r="AK568" s="170" t="s">
        <v>16</v>
      </c>
      <c r="AL568" s="170" t="s">
        <v>16</v>
      </c>
      <c r="AM568" s="170" t="s">
        <v>16</v>
      </c>
      <c r="AN568" s="170" t="s">
        <v>16</v>
      </c>
      <c r="AO568" s="170" t="s">
        <v>16</v>
      </c>
      <c r="AP568" s="170" t="s">
        <v>16</v>
      </c>
      <c r="AQ568" s="170" t="s">
        <v>16</v>
      </c>
      <c r="AR568" s="170" t="s">
        <v>16</v>
      </c>
      <c r="AS568" s="170" t="s">
        <v>16</v>
      </c>
      <c r="AT568" s="172" t="s">
        <v>16</v>
      </c>
      <c r="AU568" s="170" t="s">
        <v>16</v>
      </c>
      <c r="AV568" s="170" t="s">
        <v>16</v>
      </c>
      <c r="AW568" s="170" t="s">
        <v>16</v>
      </c>
      <c r="AX568" s="170" t="s">
        <v>16</v>
      </c>
      <c r="AY568" s="170" t="s">
        <v>16</v>
      </c>
      <c r="AZ568" s="171" t="s">
        <v>16</v>
      </c>
      <c r="BA568" s="171" t="s">
        <v>16</v>
      </c>
      <c r="BB568" s="170" t="s">
        <v>16</v>
      </c>
      <c r="BC568" s="172" t="s">
        <v>16</v>
      </c>
      <c r="BD568" s="172" t="s">
        <v>16</v>
      </c>
      <c r="BE568" s="171" t="s">
        <v>16</v>
      </c>
      <c r="BF568" s="170" t="s">
        <v>16</v>
      </c>
      <c r="BG568" s="170" t="s">
        <v>16</v>
      </c>
      <c r="BH568" s="170" t="s">
        <v>16</v>
      </c>
      <c r="BI568" s="170" t="s">
        <v>16</v>
      </c>
      <c r="BJ568" s="170"/>
      <c r="BK568" s="170"/>
    </row>
    <row r="569" spans="1:63" x14ac:dyDescent="0.25">
      <c r="A569" s="169">
        <v>303</v>
      </c>
      <c r="C569" s="174" t="s">
        <v>16</v>
      </c>
      <c r="D569" s="174" t="s">
        <v>16</v>
      </c>
      <c r="E569" s="173" t="s">
        <v>16</v>
      </c>
      <c r="F569" s="170" t="s">
        <v>16</v>
      </c>
      <c r="G569" s="170" t="s">
        <v>16</v>
      </c>
      <c r="H569" s="170" t="s">
        <v>16</v>
      </c>
      <c r="I569" s="170" t="s">
        <v>16</v>
      </c>
      <c r="J569" s="170" t="s">
        <v>16</v>
      </c>
      <c r="K569" s="170" t="s">
        <v>16</v>
      </c>
      <c r="L569" s="170" t="s">
        <v>16</v>
      </c>
      <c r="M569" s="170" t="s">
        <v>16</v>
      </c>
      <c r="N569" s="170" t="s">
        <v>16</v>
      </c>
      <c r="O569" s="170" t="s">
        <v>16</v>
      </c>
      <c r="P569" s="170" t="s">
        <v>16</v>
      </c>
      <c r="Q569" s="170" t="s">
        <v>16</v>
      </c>
      <c r="R569" s="170" t="s">
        <v>16</v>
      </c>
      <c r="S569" s="170" t="s">
        <v>16</v>
      </c>
      <c r="T569" s="170" t="s">
        <v>16</v>
      </c>
      <c r="U569" s="170" t="s">
        <v>16</v>
      </c>
      <c r="V569" s="170" t="s">
        <v>16</v>
      </c>
      <c r="W569" s="170" t="s">
        <v>16</v>
      </c>
      <c r="X569" s="170" t="s">
        <v>16</v>
      </c>
      <c r="Y569" s="170" t="s">
        <v>16</v>
      </c>
      <c r="Z569" s="170" t="s">
        <v>16</v>
      </c>
      <c r="AA569" s="170" t="s">
        <v>16</v>
      </c>
      <c r="AB569" s="170" t="s">
        <v>16</v>
      </c>
      <c r="AC569" s="170" t="s">
        <v>16</v>
      </c>
      <c r="AD569" s="170" t="s">
        <v>16</v>
      </c>
      <c r="AE569" s="170" t="s">
        <v>16</v>
      </c>
      <c r="AF569" s="170" t="s">
        <v>16</v>
      </c>
      <c r="AG569" s="170" t="s">
        <v>16</v>
      </c>
      <c r="AH569" s="170" t="s">
        <v>16</v>
      </c>
      <c r="AI569" s="170" t="s">
        <v>16</v>
      </c>
      <c r="AJ569" s="170" t="s">
        <v>16</v>
      </c>
      <c r="AK569" s="170" t="s">
        <v>16</v>
      </c>
      <c r="AL569" s="170" t="s">
        <v>16</v>
      </c>
      <c r="AM569" s="170" t="s">
        <v>16</v>
      </c>
      <c r="AN569" s="170" t="s">
        <v>16</v>
      </c>
      <c r="AO569" s="170" t="s">
        <v>16</v>
      </c>
      <c r="AP569" s="170" t="s">
        <v>16</v>
      </c>
      <c r="AQ569" s="170" t="s">
        <v>16</v>
      </c>
      <c r="AR569" s="170" t="s">
        <v>16</v>
      </c>
      <c r="AS569" s="170" t="s">
        <v>16</v>
      </c>
      <c r="AT569" s="172" t="s">
        <v>16</v>
      </c>
      <c r="AU569" s="170" t="s">
        <v>16</v>
      </c>
      <c r="AV569" s="170" t="s">
        <v>16</v>
      </c>
      <c r="AW569" s="170" t="s">
        <v>16</v>
      </c>
      <c r="AX569" s="170" t="s">
        <v>16</v>
      </c>
      <c r="AY569" s="170" t="s">
        <v>16</v>
      </c>
      <c r="AZ569" s="171" t="s">
        <v>16</v>
      </c>
      <c r="BA569" s="171" t="s">
        <v>16</v>
      </c>
      <c r="BB569" s="170" t="s">
        <v>16</v>
      </c>
      <c r="BC569" s="172" t="s">
        <v>16</v>
      </c>
      <c r="BD569" s="172" t="s">
        <v>16</v>
      </c>
      <c r="BE569" s="171" t="s">
        <v>16</v>
      </c>
      <c r="BF569" s="170" t="s">
        <v>16</v>
      </c>
      <c r="BG569" s="170" t="s">
        <v>16</v>
      </c>
      <c r="BH569" s="170" t="s">
        <v>16</v>
      </c>
      <c r="BI569" s="170" t="s">
        <v>16</v>
      </c>
      <c r="BJ569" s="170"/>
      <c r="BK569" s="170"/>
    </row>
    <row r="570" spans="1:63" x14ac:dyDescent="0.25">
      <c r="A570" s="169">
        <v>303</v>
      </c>
      <c r="C570" s="174" t="s">
        <v>16</v>
      </c>
      <c r="D570" s="174" t="s">
        <v>16</v>
      </c>
      <c r="E570" s="173" t="s">
        <v>16</v>
      </c>
      <c r="F570" s="170" t="s">
        <v>16</v>
      </c>
      <c r="G570" s="170" t="s">
        <v>16</v>
      </c>
      <c r="H570" s="170" t="s">
        <v>16</v>
      </c>
      <c r="I570" s="170" t="s">
        <v>16</v>
      </c>
      <c r="J570" s="170" t="s">
        <v>16</v>
      </c>
      <c r="K570" s="170" t="s">
        <v>16</v>
      </c>
      <c r="L570" s="170" t="s">
        <v>16</v>
      </c>
      <c r="M570" s="170" t="s">
        <v>16</v>
      </c>
      <c r="N570" s="170" t="s">
        <v>16</v>
      </c>
      <c r="O570" s="170" t="s">
        <v>16</v>
      </c>
      <c r="P570" s="170" t="s">
        <v>16</v>
      </c>
      <c r="Q570" s="170" t="s">
        <v>16</v>
      </c>
      <c r="R570" s="170" t="s">
        <v>16</v>
      </c>
      <c r="S570" s="170" t="s">
        <v>16</v>
      </c>
      <c r="T570" s="170" t="s">
        <v>16</v>
      </c>
      <c r="U570" s="170" t="s">
        <v>16</v>
      </c>
      <c r="V570" s="170" t="s">
        <v>16</v>
      </c>
      <c r="W570" s="170" t="s">
        <v>16</v>
      </c>
      <c r="X570" s="170" t="s">
        <v>16</v>
      </c>
      <c r="Y570" s="170" t="s">
        <v>16</v>
      </c>
      <c r="Z570" s="170" t="s">
        <v>16</v>
      </c>
      <c r="AA570" s="170" t="s">
        <v>16</v>
      </c>
      <c r="AB570" s="170" t="s">
        <v>16</v>
      </c>
      <c r="AC570" s="170" t="s">
        <v>16</v>
      </c>
      <c r="AD570" s="170" t="s">
        <v>16</v>
      </c>
      <c r="AE570" s="170" t="s">
        <v>16</v>
      </c>
      <c r="AF570" s="170" t="s">
        <v>16</v>
      </c>
      <c r="AG570" s="170" t="s">
        <v>16</v>
      </c>
      <c r="AH570" s="170" t="s">
        <v>16</v>
      </c>
      <c r="AI570" s="170" t="s">
        <v>16</v>
      </c>
      <c r="AJ570" s="170" t="s">
        <v>16</v>
      </c>
      <c r="AK570" s="170" t="s">
        <v>16</v>
      </c>
      <c r="AL570" s="170" t="s">
        <v>16</v>
      </c>
      <c r="AM570" s="170" t="s">
        <v>16</v>
      </c>
      <c r="AN570" s="170" t="s">
        <v>16</v>
      </c>
      <c r="AO570" s="170" t="s">
        <v>16</v>
      </c>
      <c r="AP570" s="170" t="s">
        <v>16</v>
      </c>
      <c r="AQ570" s="170" t="s">
        <v>16</v>
      </c>
      <c r="AR570" s="170" t="s">
        <v>16</v>
      </c>
      <c r="AS570" s="170" t="s">
        <v>16</v>
      </c>
      <c r="AT570" s="172" t="s">
        <v>16</v>
      </c>
      <c r="AU570" s="170" t="s">
        <v>16</v>
      </c>
      <c r="AV570" s="170" t="s">
        <v>16</v>
      </c>
      <c r="AW570" s="170" t="s">
        <v>16</v>
      </c>
      <c r="AX570" s="170" t="s">
        <v>16</v>
      </c>
      <c r="AY570" s="170" t="s">
        <v>16</v>
      </c>
      <c r="AZ570" s="171" t="s">
        <v>16</v>
      </c>
      <c r="BA570" s="171" t="s">
        <v>16</v>
      </c>
      <c r="BB570" s="170" t="s">
        <v>16</v>
      </c>
      <c r="BC570" s="172" t="s">
        <v>16</v>
      </c>
      <c r="BD570" s="172" t="s">
        <v>16</v>
      </c>
      <c r="BE570" s="171" t="s">
        <v>16</v>
      </c>
      <c r="BF570" s="170" t="s">
        <v>16</v>
      </c>
      <c r="BG570" s="170" t="s">
        <v>16</v>
      </c>
      <c r="BH570" s="170" t="s">
        <v>16</v>
      </c>
      <c r="BI570" s="170" t="s">
        <v>16</v>
      </c>
      <c r="BJ570" s="170"/>
      <c r="BK570" s="170"/>
    </row>
    <row r="571" spans="1:63" x14ac:dyDescent="0.25">
      <c r="A571" s="169">
        <v>303</v>
      </c>
      <c r="C571" s="174" t="s">
        <v>16</v>
      </c>
      <c r="D571" s="174" t="s">
        <v>16</v>
      </c>
      <c r="E571" s="173" t="s">
        <v>16</v>
      </c>
      <c r="F571" s="170" t="s">
        <v>16</v>
      </c>
      <c r="G571" s="170" t="s">
        <v>16</v>
      </c>
      <c r="H571" s="170" t="s">
        <v>16</v>
      </c>
      <c r="I571" s="170" t="s">
        <v>16</v>
      </c>
      <c r="J571" s="170" t="s">
        <v>16</v>
      </c>
      <c r="K571" s="170" t="s">
        <v>16</v>
      </c>
      <c r="L571" s="170" t="s">
        <v>16</v>
      </c>
      <c r="M571" s="170" t="s">
        <v>16</v>
      </c>
      <c r="N571" s="170" t="s">
        <v>16</v>
      </c>
      <c r="O571" s="170" t="s">
        <v>16</v>
      </c>
      <c r="P571" s="170" t="s">
        <v>16</v>
      </c>
      <c r="Q571" s="170" t="s">
        <v>16</v>
      </c>
      <c r="R571" s="170" t="s">
        <v>16</v>
      </c>
      <c r="S571" s="170" t="s">
        <v>16</v>
      </c>
      <c r="T571" s="170" t="s">
        <v>16</v>
      </c>
      <c r="U571" s="170" t="s">
        <v>16</v>
      </c>
      <c r="V571" s="170" t="s">
        <v>16</v>
      </c>
      <c r="W571" s="170" t="s">
        <v>16</v>
      </c>
      <c r="X571" s="170" t="s">
        <v>16</v>
      </c>
      <c r="Y571" s="170" t="s">
        <v>16</v>
      </c>
      <c r="Z571" s="170" t="s">
        <v>16</v>
      </c>
      <c r="AA571" s="170" t="s">
        <v>16</v>
      </c>
      <c r="AB571" s="170" t="s">
        <v>16</v>
      </c>
      <c r="AC571" s="170" t="s">
        <v>16</v>
      </c>
      <c r="AD571" s="170" t="s">
        <v>16</v>
      </c>
      <c r="AE571" s="170" t="s">
        <v>16</v>
      </c>
      <c r="AF571" s="170" t="s">
        <v>16</v>
      </c>
      <c r="AG571" s="170" t="s">
        <v>16</v>
      </c>
      <c r="AH571" s="170" t="s">
        <v>16</v>
      </c>
      <c r="AI571" s="170" t="s">
        <v>16</v>
      </c>
      <c r="AJ571" s="170" t="s">
        <v>16</v>
      </c>
      <c r="AK571" s="170" t="s">
        <v>16</v>
      </c>
      <c r="AL571" s="170" t="s">
        <v>16</v>
      </c>
      <c r="AM571" s="170" t="s">
        <v>16</v>
      </c>
      <c r="AN571" s="170" t="s">
        <v>16</v>
      </c>
      <c r="AO571" s="170" t="s">
        <v>16</v>
      </c>
      <c r="AP571" s="170" t="s">
        <v>16</v>
      </c>
      <c r="AQ571" s="170" t="s">
        <v>16</v>
      </c>
      <c r="AR571" s="170" t="s">
        <v>16</v>
      </c>
      <c r="AS571" s="170" t="s">
        <v>16</v>
      </c>
      <c r="AT571" s="172" t="s">
        <v>16</v>
      </c>
      <c r="AU571" s="170" t="s">
        <v>16</v>
      </c>
      <c r="AV571" s="170" t="s">
        <v>16</v>
      </c>
      <c r="AW571" s="170" t="s">
        <v>16</v>
      </c>
      <c r="AX571" s="170" t="s">
        <v>16</v>
      </c>
      <c r="AY571" s="170" t="s">
        <v>16</v>
      </c>
      <c r="AZ571" s="171" t="s">
        <v>16</v>
      </c>
      <c r="BA571" s="171" t="s">
        <v>16</v>
      </c>
      <c r="BB571" s="170" t="s">
        <v>16</v>
      </c>
      <c r="BC571" s="172" t="s">
        <v>16</v>
      </c>
      <c r="BD571" s="172" t="s">
        <v>16</v>
      </c>
      <c r="BE571" s="171" t="s">
        <v>16</v>
      </c>
      <c r="BF571" s="170" t="s">
        <v>16</v>
      </c>
      <c r="BG571" s="170" t="s">
        <v>16</v>
      </c>
      <c r="BH571" s="170" t="s">
        <v>16</v>
      </c>
      <c r="BI571" s="170" t="s">
        <v>16</v>
      </c>
      <c r="BJ571" s="170"/>
      <c r="BK571" s="170"/>
    </row>
    <row r="572" spans="1:63" x14ac:dyDescent="0.25">
      <c r="A572" s="169">
        <v>303</v>
      </c>
      <c r="C572" s="174" t="s">
        <v>16</v>
      </c>
      <c r="D572" s="174" t="s">
        <v>16</v>
      </c>
      <c r="E572" s="173" t="s">
        <v>16</v>
      </c>
      <c r="F572" s="170" t="s">
        <v>16</v>
      </c>
      <c r="G572" s="170" t="s">
        <v>16</v>
      </c>
      <c r="H572" s="170" t="s">
        <v>16</v>
      </c>
      <c r="I572" s="170" t="s">
        <v>16</v>
      </c>
      <c r="J572" s="170" t="s">
        <v>16</v>
      </c>
      <c r="K572" s="170" t="s">
        <v>16</v>
      </c>
      <c r="L572" s="170" t="s">
        <v>16</v>
      </c>
      <c r="M572" s="170" t="s">
        <v>16</v>
      </c>
      <c r="N572" s="170" t="s">
        <v>16</v>
      </c>
      <c r="O572" s="170" t="s">
        <v>16</v>
      </c>
      <c r="P572" s="170" t="s">
        <v>16</v>
      </c>
      <c r="Q572" s="170" t="s">
        <v>16</v>
      </c>
      <c r="R572" s="170" t="s">
        <v>16</v>
      </c>
      <c r="S572" s="170" t="s">
        <v>16</v>
      </c>
      <c r="T572" s="170" t="s">
        <v>16</v>
      </c>
      <c r="U572" s="170" t="s">
        <v>16</v>
      </c>
      <c r="V572" s="170" t="s">
        <v>16</v>
      </c>
      <c r="W572" s="170" t="s">
        <v>16</v>
      </c>
      <c r="X572" s="170" t="s">
        <v>16</v>
      </c>
      <c r="Y572" s="170" t="s">
        <v>16</v>
      </c>
      <c r="Z572" s="170" t="s">
        <v>16</v>
      </c>
      <c r="AA572" s="170" t="s">
        <v>16</v>
      </c>
      <c r="AB572" s="170" t="s">
        <v>16</v>
      </c>
      <c r="AC572" s="170" t="s">
        <v>16</v>
      </c>
      <c r="AD572" s="170" t="s">
        <v>16</v>
      </c>
      <c r="AE572" s="170" t="s">
        <v>16</v>
      </c>
      <c r="AF572" s="170" t="s">
        <v>16</v>
      </c>
      <c r="AG572" s="170" t="s">
        <v>16</v>
      </c>
      <c r="AH572" s="170" t="s">
        <v>16</v>
      </c>
      <c r="AI572" s="170" t="s">
        <v>16</v>
      </c>
      <c r="AJ572" s="170" t="s">
        <v>16</v>
      </c>
      <c r="AK572" s="170" t="s">
        <v>16</v>
      </c>
      <c r="AL572" s="170" t="s">
        <v>16</v>
      </c>
      <c r="AM572" s="170" t="s">
        <v>16</v>
      </c>
      <c r="AN572" s="170" t="s">
        <v>16</v>
      </c>
      <c r="AO572" s="170" t="s">
        <v>16</v>
      </c>
      <c r="AP572" s="170" t="s">
        <v>16</v>
      </c>
      <c r="AQ572" s="170" t="s">
        <v>16</v>
      </c>
      <c r="AR572" s="170" t="s">
        <v>16</v>
      </c>
      <c r="AS572" s="170" t="s">
        <v>16</v>
      </c>
      <c r="AT572" s="172" t="s">
        <v>16</v>
      </c>
      <c r="AU572" s="170" t="s">
        <v>16</v>
      </c>
      <c r="AV572" s="170" t="s">
        <v>16</v>
      </c>
      <c r="AW572" s="170" t="s">
        <v>16</v>
      </c>
      <c r="AX572" s="170" t="s">
        <v>16</v>
      </c>
      <c r="AY572" s="170" t="s">
        <v>16</v>
      </c>
      <c r="AZ572" s="171" t="s">
        <v>16</v>
      </c>
      <c r="BA572" s="171" t="s">
        <v>16</v>
      </c>
      <c r="BB572" s="170" t="s">
        <v>16</v>
      </c>
      <c r="BC572" s="172" t="s">
        <v>16</v>
      </c>
      <c r="BD572" s="172" t="s">
        <v>16</v>
      </c>
      <c r="BE572" s="171" t="s">
        <v>16</v>
      </c>
      <c r="BF572" s="170" t="s">
        <v>16</v>
      </c>
      <c r="BG572" s="170" t="s">
        <v>16</v>
      </c>
      <c r="BH572" s="170" t="s">
        <v>16</v>
      </c>
      <c r="BI572" s="170" t="s">
        <v>16</v>
      </c>
      <c r="BJ572" s="170"/>
      <c r="BK572" s="170"/>
    </row>
    <row r="573" spans="1:63" x14ac:dyDescent="0.25">
      <c r="A573" s="169">
        <v>303</v>
      </c>
      <c r="C573" s="174" t="s">
        <v>16</v>
      </c>
      <c r="D573" s="174" t="s">
        <v>16</v>
      </c>
      <c r="E573" s="173" t="s">
        <v>16</v>
      </c>
      <c r="F573" s="170" t="s">
        <v>16</v>
      </c>
      <c r="G573" s="170" t="s">
        <v>16</v>
      </c>
      <c r="H573" s="170" t="s">
        <v>16</v>
      </c>
      <c r="I573" s="170" t="s">
        <v>16</v>
      </c>
      <c r="J573" s="170" t="s">
        <v>16</v>
      </c>
      <c r="K573" s="170" t="s">
        <v>16</v>
      </c>
      <c r="L573" s="170" t="s">
        <v>16</v>
      </c>
      <c r="M573" s="170" t="s">
        <v>16</v>
      </c>
      <c r="N573" s="170" t="s">
        <v>16</v>
      </c>
      <c r="O573" s="170" t="s">
        <v>16</v>
      </c>
      <c r="P573" s="170" t="s">
        <v>16</v>
      </c>
      <c r="Q573" s="170" t="s">
        <v>16</v>
      </c>
      <c r="R573" s="170" t="s">
        <v>16</v>
      </c>
      <c r="S573" s="170" t="s">
        <v>16</v>
      </c>
      <c r="T573" s="170" t="s">
        <v>16</v>
      </c>
      <c r="U573" s="170" t="s">
        <v>16</v>
      </c>
      <c r="V573" s="170" t="s">
        <v>16</v>
      </c>
      <c r="W573" s="170" t="s">
        <v>16</v>
      </c>
      <c r="X573" s="170" t="s">
        <v>16</v>
      </c>
      <c r="Y573" s="170" t="s">
        <v>16</v>
      </c>
      <c r="Z573" s="170" t="s">
        <v>16</v>
      </c>
      <c r="AA573" s="170" t="s">
        <v>16</v>
      </c>
      <c r="AB573" s="170" t="s">
        <v>16</v>
      </c>
      <c r="AC573" s="170" t="s">
        <v>16</v>
      </c>
      <c r="AD573" s="170" t="s">
        <v>16</v>
      </c>
      <c r="AE573" s="170" t="s">
        <v>16</v>
      </c>
      <c r="AF573" s="170" t="s">
        <v>16</v>
      </c>
      <c r="AG573" s="170" t="s">
        <v>16</v>
      </c>
      <c r="AH573" s="170" t="s">
        <v>16</v>
      </c>
      <c r="AI573" s="170" t="s">
        <v>16</v>
      </c>
      <c r="AJ573" s="170" t="s">
        <v>16</v>
      </c>
      <c r="AK573" s="170" t="s">
        <v>16</v>
      </c>
      <c r="AL573" s="170" t="s">
        <v>16</v>
      </c>
      <c r="AM573" s="170" t="s">
        <v>16</v>
      </c>
      <c r="AN573" s="170" t="s">
        <v>16</v>
      </c>
      <c r="AO573" s="170" t="s">
        <v>16</v>
      </c>
      <c r="AP573" s="170" t="s">
        <v>16</v>
      </c>
      <c r="AQ573" s="170" t="s">
        <v>16</v>
      </c>
      <c r="AR573" s="170" t="s">
        <v>16</v>
      </c>
      <c r="AS573" s="170" t="s">
        <v>16</v>
      </c>
      <c r="AT573" s="172" t="s">
        <v>16</v>
      </c>
      <c r="AU573" s="170" t="s">
        <v>16</v>
      </c>
      <c r="AV573" s="170" t="s">
        <v>16</v>
      </c>
      <c r="AW573" s="170" t="s">
        <v>16</v>
      </c>
      <c r="AX573" s="170" t="s">
        <v>16</v>
      </c>
      <c r="AY573" s="170" t="s">
        <v>16</v>
      </c>
      <c r="AZ573" s="171" t="s">
        <v>16</v>
      </c>
      <c r="BA573" s="171" t="s">
        <v>16</v>
      </c>
      <c r="BB573" s="170" t="s">
        <v>16</v>
      </c>
      <c r="BC573" s="172" t="s">
        <v>16</v>
      </c>
      <c r="BD573" s="172" t="s">
        <v>16</v>
      </c>
      <c r="BE573" s="171" t="s">
        <v>16</v>
      </c>
      <c r="BF573" s="170" t="s">
        <v>16</v>
      </c>
      <c r="BG573" s="170" t="s">
        <v>16</v>
      </c>
      <c r="BH573" s="170" t="s">
        <v>16</v>
      </c>
      <c r="BI573" s="170" t="s">
        <v>16</v>
      </c>
      <c r="BJ573" s="170"/>
      <c r="BK573" s="170"/>
    </row>
    <row r="574" spans="1:63" x14ac:dyDescent="0.25">
      <c r="A574" s="169">
        <v>303</v>
      </c>
      <c r="C574" s="174" t="s">
        <v>16</v>
      </c>
      <c r="D574" s="174" t="s">
        <v>16</v>
      </c>
      <c r="E574" s="173" t="s">
        <v>16</v>
      </c>
      <c r="F574" s="170" t="s">
        <v>16</v>
      </c>
      <c r="G574" s="170" t="s">
        <v>16</v>
      </c>
      <c r="H574" s="170" t="s">
        <v>16</v>
      </c>
      <c r="I574" s="170" t="s">
        <v>16</v>
      </c>
      <c r="J574" s="170" t="s">
        <v>16</v>
      </c>
      <c r="K574" s="170" t="s">
        <v>16</v>
      </c>
      <c r="L574" s="170" t="s">
        <v>16</v>
      </c>
      <c r="M574" s="170" t="s">
        <v>16</v>
      </c>
      <c r="N574" s="170" t="s">
        <v>16</v>
      </c>
      <c r="O574" s="170" t="s">
        <v>16</v>
      </c>
      <c r="P574" s="170" t="s">
        <v>16</v>
      </c>
      <c r="Q574" s="170" t="s">
        <v>16</v>
      </c>
      <c r="R574" s="170" t="s">
        <v>16</v>
      </c>
      <c r="S574" s="170" t="s">
        <v>16</v>
      </c>
      <c r="T574" s="170" t="s">
        <v>16</v>
      </c>
      <c r="U574" s="170" t="s">
        <v>16</v>
      </c>
      <c r="V574" s="170" t="s">
        <v>16</v>
      </c>
      <c r="W574" s="170" t="s">
        <v>16</v>
      </c>
      <c r="X574" s="170" t="s">
        <v>16</v>
      </c>
      <c r="Y574" s="170" t="s">
        <v>16</v>
      </c>
      <c r="Z574" s="170" t="s">
        <v>16</v>
      </c>
      <c r="AA574" s="170" t="s">
        <v>16</v>
      </c>
      <c r="AB574" s="170" t="s">
        <v>16</v>
      </c>
      <c r="AC574" s="170" t="s">
        <v>16</v>
      </c>
      <c r="AD574" s="170" t="s">
        <v>16</v>
      </c>
      <c r="AE574" s="170" t="s">
        <v>16</v>
      </c>
      <c r="AF574" s="170" t="s">
        <v>16</v>
      </c>
      <c r="AG574" s="170" t="s">
        <v>16</v>
      </c>
      <c r="AH574" s="170" t="s">
        <v>16</v>
      </c>
      <c r="AI574" s="170" t="s">
        <v>16</v>
      </c>
      <c r="AJ574" s="170" t="s">
        <v>16</v>
      </c>
      <c r="AK574" s="170" t="s">
        <v>16</v>
      </c>
      <c r="AL574" s="170" t="s">
        <v>16</v>
      </c>
      <c r="AM574" s="170" t="s">
        <v>16</v>
      </c>
      <c r="AN574" s="170" t="s">
        <v>16</v>
      </c>
      <c r="AO574" s="170" t="s">
        <v>16</v>
      </c>
      <c r="AP574" s="170" t="s">
        <v>16</v>
      </c>
      <c r="AQ574" s="170" t="s">
        <v>16</v>
      </c>
      <c r="AR574" s="170" t="s">
        <v>16</v>
      </c>
      <c r="AS574" s="170" t="s">
        <v>16</v>
      </c>
      <c r="AT574" s="172" t="s">
        <v>16</v>
      </c>
      <c r="AU574" s="170" t="s">
        <v>16</v>
      </c>
      <c r="AV574" s="170" t="s">
        <v>16</v>
      </c>
      <c r="AW574" s="170" t="s">
        <v>16</v>
      </c>
      <c r="AX574" s="170" t="s">
        <v>16</v>
      </c>
      <c r="AY574" s="170" t="s">
        <v>16</v>
      </c>
      <c r="AZ574" s="171" t="s">
        <v>16</v>
      </c>
      <c r="BA574" s="171" t="s">
        <v>16</v>
      </c>
      <c r="BB574" s="170" t="s">
        <v>16</v>
      </c>
      <c r="BC574" s="172" t="s">
        <v>16</v>
      </c>
      <c r="BD574" s="172" t="s">
        <v>16</v>
      </c>
      <c r="BE574" s="171" t="s">
        <v>16</v>
      </c>
      <c r="BF574" s="170" t="s">
        <v>16</v>
      </c>
      <c r="BG574" s="170" t="s">
        <v>16</v>
      </c>
      <c r="BH574" s="170" t="s">
        <v>16</v>
      </c>
      <c r="BI574" s="170" t="s">
        <v>16</v>
      </c>
      <c r="BJ574" s="170"/>
      <c r="BK574" s="170"/>
    </row>
    <row r="575" spans="1:63" x14ac:dyDescent="0.25">
      <c r="A575" s="169">
        <v>303</v>
      </c>
      <c r="C575" s="174" t="s">
        <v>16</v>
      </c>
      <c r="D575" s="174" t="s">
        <v>16</v>
      </c>
      <c r="E575" s="173" t="s">
        <v>16</v>
      </c>
      <c r="F575" s="170" t="s">
        <v>16</v>
      </c>
      <c r="G575" s="170" t="s">
        <v>16</v>
      </c>
      <c r="H575" s="170" t="s">
        <v>16</v>
      </c>
      <c r="I575" s="170" t="s">
        <v>16</v>
      </c>
      <c r="J575" s="170" t="s">
        <v>16</v>
      </c>
      <c r="K575" s="170" t="s">
        <v>16</v>
      </c>
      <c r="L575" s="170" t="s">
        <v>16</v>
      </c>
      <c r="M575" s="170" t="s">
        <v>16</v>
      </c>
      <c r="N575" s="170" t="s">
        <v>16</v>
      </c>
      <c r="O575" s="170" t="s">
        <v>16</v>
      </c>
      <c r="P575" s="170" t="s">
        <v>16</v>
      </c>
      <c r="Q575" s="170" t="s">
        <v>16</v>
      </c>
      <c r="R575" s="170" t="s">
        <v>16</v>
      </c>
      <c r="S575" s="170" t="s">
        <v>16</v>
      </c>
      <c r="T575" s="170" t="s">
        <v>16</v>
      </c>
      <c r="U575" s="170" t="s">
        <v>16</v>
      </c>
      <c r="V575" s="170" t="s">
        <v>16</v>
      </c>
      <c r="W575" s="170" t="s">
        <v>16</v>
      </c>
      <c r="X575" s="170" t="s">
        <v>16</v>
      </c>
      <c r="Y575" s="170" t="s">
        <v>16</v>
      </c>
      <c r="Z575" s="170" t="s">
        <v>16</v>
      </c>
      <c r="AA575" s="170" t="s">
        <v>16</v>
      </c>
      <c r="AB575" s="170" t="s">
        <v>16</v>
      </c>
      <c r="AC575" s="170" t="s">
        <v>16</v>
      </c>
      <c r="AD575" s="170" t="s">
        <v>16</v>
      </c>
      <c r="AE575" s="170" t="s">
        <v>16</v>
      </c>
      <c r="AF575" s="170" t="s">
        <v>16</v>
      </c>
      <c r="AG575" s="170" t="s">
        <v>16</v>
      </c>
      <c r="AH575" s="170" t="s">
        <v>16</v>
      </c>
      <c r="AI575" s="170" t="s">
        <v>16</v>
      </c>
      <c r="AJ575" s="170" t="s">
        <v>16</v>
      </c>
      <c r="AK575" s="170" t="s">
        <v>16</v>
      </c>
      <c r="AL575" s="170" t="s">
        <v>16</v>
      </c>
      <c r="AM575" s="170" t="s">
        <v>16</v>
      </c>
      <c r="AN575" s="170" t="s">
        <v>16</v>
      </c>
      <c r="AO575" s="170" t="s">
        <v>16</v>
      </c>
      <c r="AP575" s="170" t="s">
        <v>16</v>
      </c>
      <c r="AQ575" s="170" t="s">
        <v>16</v>
      </c>
      <c r="AR575" s="170" t="s">
        <v>16</v>
      </c>
      <c r="AS575" s="170" t="s">
        <v>16</v>
      </c>
      <c r="AT575" s="172" t="s">
        <v>16</v>
      </c>
      <c r="AU575" s="170" t="s">
        <v>16</v>
      </c>
      <c r="AV575" s="170" t="s">
        <v>16</v>
      </c>
      <c r="AW575" s="170" t="s">
        <v>16</v>
      </c>
      <c r="AX575" s="170" t="s">
        <v>16</v>
      </c>
      <c r="AY575" s="170" t="s">
        <v>16</v>
      </c>
      <c r="AZ575" s="171" t="s">
        <v>16</v>
      </c>
      <c r="BA575" s="171" t="s">
        <v>16</v>
      </c>
      <c r="BB575" s="170" t="s">
        <v>16</v>
      </c>
      <c r="BC575" s="172" t="s">
        <v>16</v>
      </c>
      <c r="BD575" s="172" t="s">
        <v>16</v>
      </c>
      <c r="BE575" s="171" t="s">
        <v>16</v>
      </c>
      <c r="BF575" s="170" t="s">
        <v>16</v>
      </c>
      <c r="BG575" s="170" t="s">
        <v>16</v>
      </c>
      <c r="BH575" s="170" t="s">
        <v>16</v>
      </c>
      <c r="BI575" s="170" t="s">
        <v>16</v>
      </c>
      <c r="BJ575" s="170"/>
      <c r="BK575" s="170"/>
    </row>
    <row r="576" spans="1:63" x14ac:dyDescent="0.25">
      <c r="A576" s="169">
        <v>303</v>
      </c>
      <c r="C576" s="174" t="s">
        <v>16</v>
      </c>
      <c r="D576" s="174" t="s">
        <v>16</v>
      </c>
      <c r="E576" s="173" t="s">
        <v>16</v>
      </c>
      <c r="F576" s="170" t="s">
        <v>16</v>
      </c>
      <c r="G576" s="170" t="s">
        <v>16</v>
      </c>
      <c r="H576" s="170" t="s">
        <v>16</v>
      </c>
      <c r="I576" s="170" t="s">
        <v>16</v>
      </c>
      <c r="J576" s="170" t="s">
        <v>16</v>
      </c>
      <c r="K576" s="170" t="s">
        <v>16</v>
      </c>
      <c r="L576" s="170" t="s">
        <v>16</v>
      </c>
      <c r="M576" s="170" t="s">
        <v>16</v>
      </c>
      <c r="N576" s="170" t="s">
        <v>16</v>
      </c>
      <c r="O576" s="170" t="s">
        <v>16</v>
      </c>
      <c r="P576" s="170" t="s">
        <v>16</v>
      </c>
      <c r="Q576" s="170" t="s">
        <v>16</v>
      </c>
      <c r="R576" s="170" t="s">
        <v>16</v>
      </c>
      <c r="S576" s="170" t="s">
        <v>16</v>
      </c>
      <c r="T576" s="170" t="s">
        <v>16</v>
      </c>
      <c r="U576" s="170" t="s">
        <v>16</v>
      </c>
      <c r="V576" s="170" t="s">
        <v>16</v>
      </c>
      <c r="W576" s="170" t="s">
        <v>16</v>
      </c>
      <c r="X576" s="170" t="s">
        <v>16</v>
      </c>
      <c r="Y576" s="170" t="s">
        <v>16</v>
      </c>
      <c r="Z576" s="170" t="s">
        <v>16</v>
      </c>
      <c r="AA576" s="170" t="s">
        <v>16</v>
      </c>
      <c r="AB576" s="170" t="s">
        <v>16</v>
      </c>
      <c r="AC576" s="170" t="s">
        <v>16</v>
      </c>
      <c r="AD576" s="170" t="s">
        <v>16</v>
      </c>
      <c r="AE576" s="170" t="s">
        <v>16</v>
      </c>
      <c r="AF576" s="170" t="s">
        <v>16</v>
      </c>
      <c r="AG576" s="170" t="s">
        <v>16</v>
      </c>
      <c r="AH576" s="170" t="s">
        <v>16</v>
      </c>
      <c r="AI576" s="170" t="s">
        <v>16</v>
      </c>
      <c r="AJ576" s="170" t="s">
        <v>16</v>
      </c>
      <c r="AK576" s="170" t="s">
        <v>16</v>
      </c>
      <c r="AL576" s="170" t="s">
        <v>16</v>
      </c>
      <c r="AM576" s="170" t="s">
        <v>16</v>
      </c>
      <c r="AN576" s="170" t="s">
        <v>16</v>
      </c>
      <c r="AO576" s="170" t="s">
        <v>16</v>
      </c>
      <c r="AP576" s="170" t="s">
        <v>16</v>
      </c>
      <c r="AQ576" s="170" t="s">
        <v>16</v>
      </c>
      <c r="AR576" s="170" t="s">
        <v>16</v>
      </c>
      <c r="AS576" s="170" t="s">
        <v>16</v>
      </c>
      <c r="AT576" s="172" t="s">
        <v>16</v>
      </c>
      <c r="AU576" s="170" t="s">
        <v>16</v>
      </c>
      <c r="AV576" s="170" t="s">
        <v>16</v>
      </c>
      <c r="AW576" s="170" t="s">
        <v>16</v>
      </c>
      <c r="AX576" s="170" t="s">
        <v>16</v>
      </c>
      <c r="AY576" s="170" t="s">
        <v>16</v>
      </c>
      <c r="AZ576" s="171" t="s">
        <v>16</v>
      </c>
      <c r="BA576" s="171" t="s">
        <v>16</v>
      </c>
      <c r="BB576" s="170" t="s">
        <v>16</v>
      </c>
      <c r="BC576" s="172" t="s">
        <v>16</v>
      </c>
      <c r="BD576" s="172" t="s">
        <v>16</v>
      </c>
      <c r="BE576" s="171" t="s">
        <v>16</v>
      </c>
      <c r="BF576" s="170" t="s">
        <v>16</v>
      </c>
      <c r="BG576" s="170" t="s">
        <v>16</v>
      </c>
      <c r="BH576" s="170" t="s">
        <v>16</v>
      </c>
      <c r="BI576" s="170" t="s">
        <v>16</v>
      </c>
      <c r="BJ576" s="170"/>
      <c r="BK576" s="170"/>
    </row>
    <row r="577" spans="1:63" x14ac:dyDescent="0.25">
      <c r="A577" s="169">
        <v>303</v>
      </c>
      <c r="C577" s="174" t="s">
        <v>16</v>
      </c>
      <c r="D577" s="174" t="s">
        <v>16</v>
      </c>
      <c r="E577" s="173" t="s">
        <v>16</v>
      </c>
      <c r="F577" s="170" t="s">
        <v>16</v>
      </c>
      <c r="G577" s="170" t="s">
        <v>16</v>
      </c>
      <c r="H577" s="170" t="s">
        <v>16</v>
      </c>
      <c r="I577" s="170" t="s">
        <v>16</v>
      </c>
      <c r="J577" s="170" t="s">
        <v>16</v>
      </c>
      <c r="K577" s="170" t="s">
        <v>16</v>
      </c>
      <c r="L577" s="170" t="s">
        <v>16</v>
      </c>
      <c r="M577" s="170" t="s">
        <v>16</v>
      </c>
      <c r="N577" s="170" t="s">
        <v>16</v>
      </c>
      <c r="O577" s="170" t="s">
        <v>16</v>
      </c>
      <c r="P577" s="170" t="s">
        <v>16</v>
      </c>
      <c r="Q577" s="170" t="s">
        <v>16</v>
      </c>
      <c r="R577" s="170" t="s">
        <v>16</v>
      </c>
      <c r="S577" s="170" t="s">
        <v>16</v>
      </c>
      <c r="T577" s="170" t="s">
        <v>16</v>
      </c>
      <c r="U577" s="170" t="s">
        <v>16</v>
      </c>
      <c r="V577" s="170" t="s">
        <v>16</v>
      </c>
      <c r="W577" s="170" t="s">
        <v>16</v>
      </c>
      <c r="X577" s="170" t="s">
        <v>16</v>
      </c>
      <c r="Y577" s="170" t="s">
        <v>16</v>
      </c>
      <c r="Z577" s="170" t="s">
        <v>16</v>
      </c>
      <c r="AA577" s="170" t="s">
        <v>16</v>
      </c>
      <c r="AB577" s="170" t="s">
        <v>16</v>
      </c>
      <c r="AC577" s="170" t="s">
        <v>16</v>
      </c>
      <c r="AD577" s="170" t="s">
        <v>16</v>
      </c>
      <c r="AE577" s="170" t="s">
        <v>16</v>
      </c>
      <c r="AF577" s="170" t="s">
        <v>16</v>
      </c>
      <c r="AG577" s="170" t="s">
        <v>16</v>
      </c>
      <c r="AH577" s="170" t="s">
        <v>16</v>
      </c>
      <c r="AI577" s="170" t="s">
        <v>16</v>
      </c>
      <c r="AJ577" s="170" t="s">
        <v>16</v>
      </c>
      <c r="AK577" s="170" t="s">
        <v>16</v>
      </c>
      <c r="AL577" s="170" t="s">
        <v>16</v>
      </c>
      <c r="AM577" s="170" t="s">
        <v>16</v>
      </c>
      <c r="AN577" s="170" t="s">
        <v>16</v>
      </c>
      <c r="AO577" s="170" t="s">
        <v>16</v>
      </c>
      <c r="AP577" s="170" t="s">
        <v>16</v>
      </c>
      <c r="AQ577" s="170" t="s">
        <v>16</v>
      </c>
      <c r="AR577" s="170" t="s">
        <v>16</v>
      </c>
      <c r="AS577" s="170" t="s">
        <v>16</v>
      </c>
      <c r="AT577" s="172" t="s">
        <v>16</v>
      </c>
      <c r="AU577" s="170" t="s">
        <v>16</v>
      </c>
      <c r="AV577" s="170" t="s">
        <v>16</v>
      </c>
      <c r="AW577" s="170" t="s">
        <v>16</v>
      </c>
      <c r="AX577" s="170" t="s">
        <v>16</v>
      </c>
      <c r="AY577" s="170" t="s">
        <v>16</v>
      </c>
      <c r="AZ577" s="171" t="s">
        <v>16</v>
      </c>
      <c r="BA577" s="171" t="s">
        <v>16</v>
      </c>
      <c r="BB577" s="170" t="s">
        <v>16</v>
      </c>
      <c r="BC577" s="172" t="s">
        <v>16</v>
      </c>
      <c r="BD577" s="172" t="s">
        <v>16</v>
      </c>
      <c r="BE577" s="171" t="s">
        <v>16</v>
      </c>
      <c r="BF577" s="170" t="s">
        <v>16</v>
      </c>
      <c r="BG577" s="170" t="s">
        <v>16</v>
      </c>
      <c r="BH577" s="170" t="s">
        <v>16</v>
      </c>
      <c r="BI577" s="170" t="s">
        <v>16</v>
      </c>
      <c r="BJ577" s="170"/>
      <c r="BK577" s="170"/>
    </row>
    <row r="578" spans="1:63" x14ac:dyDescent="0.25">
      <c r="A578" s="169">
        <v>303</v>
      </c>
      <c r="C578" s="174" t="s">
        <v>16</v>
      </c>
      <c r="D578" s="174" t="s">
        <v>16</v>
      </c>
      <c r="E578" s="173" t="s">
        <v>16</v>
      </c>
      <c r="F578" s="170" t="s">
        <v>16</v>
      </c>
      <c r="G578" s="170" t="s">
        <v>16</v>
      </c>
      <c r="H578" s="170" t="s">
        <v>16</v>
      </c>
      <c r="I578" s="170" t="s">
        <v>16</v>
      </c>
      <c r="J578" s="170" t="s">
        <v>16</v>
      </c>
      <c r="K578" s="170" t="s">
        <v>16</v>
      </c>
      <c r="L578" s="170" t="s">
        <v>16</v>
      </c>
      <c r="M578" s="170" t="s">
        <v>16</v>
      </c>
      <c r="N578" s="170" t="s">
        <v>16</v>
      </c>
      <c r="O578" s="170" t="s">
        <v>16</v>
      </c>
      <c r="P578" s="170" t="s">
        <v>16</v>
      </c>
      <c r="Q578" s="170" t="s">
        <v>16</v>
      </c>
      <c r="R578" s="170" t="s">
        <v>16</v>
      </c>
      <c r="S578" s="170" t="s">
        <v>16</v>
      </c>
      <c r="T578" s="170" t="s">
        <v>16</v>
      </c>
      <c r="U578" s="170" t="s">
        <v>16</v>
      </c>
      <c r="V578" s="170" t="s">
        <v>16</v>
      </c>
      <c r="W578" s="170" t="s">
        <v>16</v>
      </c>
      <c r="X578" s="170" t="s">
        <v>16</v>
      </c>
      <c r="Y578" s="170" t="s">
        <v>16</v>
      </c>
      <c r="Z578" s="170" t="s">
        <v>16</v>
      </c>
      <c r="AA578" s="170" t="s">
        <v>16</v>
      </c>
      <c r="AB578" s="170" t="s">
        <v>16</v>
      </c>
      <c r="AC578" s="170" t="s">
        <v>16</v>
      </c>
      <c r="AD578" s="170" t="s">
        <v>16</v>
      </c>
      <c r="AE578" s="170" t="s">
        <v>16</v>
      </c>
      <c r="AF578" s="170" t="s">
        <v>16</v>
      </c>
      <c r="AG578" s="170" t="s">
        <v>16</v>
      </c>
      <c r="AH578" s="170" t="s">
        <v>16</v>
      </c>
      <c r="AI578" s="170" t="s">
        <v>16</v>
      </c>
      <c r="AJ578" s="170" t="s">
        <v>16</v>
      </c>
      <c r="AK578" s="170" t="s">
        <v>16</v>
      </c>
      <c r="AL578" s="170" t="s">
        <v>16</v>
      </c>
      <c r="AM578" s="170" t="s">
        <v>16</v>
      </c>
      <c r="AN578" s="170" t="s">
        <v>16</v>
      </c>
      <c r="AO578" s="170" t="s">
        <v>16</v>
      </c>
      <c r="AP578" s="170" t="s">
        <v>16</v>
      </c>
      <c r="AQ578" s="170" t="s">
        <v>16</v>
      </c>
      <c r="AR578" s="170" t="s">
        <v>16</v>
      </c>
      <c r="AS578" s="170" t="s">
        <v>16</v>
      </c>
      <c r="AT578" s="172" t="s">
        <v>16</v>
      </c>
      <c r="AU578" s="170" t="s">
        <v>16</v>
      </c>
      <c r="AV578" s="170" t="s">
        <v>16</v>
      </c>
      <c r="AW578" s="170" t="s">
        <v>16</v>
      </c>
      <c r="AX578" s="170" t="s">
        <v>16</v>
      </c>
      <c r="AY578" s="170" t="s">
        <v>16</v>
      </c>
      <c r="AZ578" s="171" t="s">
        <v>16</v>
      </c>
      <c r="BA578" s="171" t="s">
        <v>16</v>
      </c>
      <c r="BB578" s="170" t="s">
        <v>16</v>
      </c>
      <c r="BC578" s="172" t="s">
        <v>16</v>
      </c>
      <c r="BD578" s="172" t="s">
        <v>16</v>
      </c>
      <c r="BE578" s="171" t="s">
        <v>16</v>
      </c>
      <c r="BF578" s="170" t="s">
        <v>16</v>
      </c>
      <c r="BG578" s="170" t="s">
        <v>16</v>
      </c>
      <c r="BH578" s="170" t="s">
        <v>16</v>
      </c>
      <c r="BI578" s="170" t="s">
        <v>16</v>
      </c>
      <c r="BJ578" s="170"/>
      <c r="BK578" s="170"/>
    </row>
    <row r="579" spans="1:63" x14ac:dyDescent="0.25">
      <c r="A579" s="169">
        <v>303</v>
      </c>
      <c r="C579" s="174" t="s">
        <v>16</v>
      </c>
      <c r="D579" s="174" t="s">
        <v>16</v>
      </c>
      <c r="E579" s="173" t="s">
        <v>16</v>
      </c>
      <c r="F579" s="170" t="s">
        <v>16</v>
      </c>
      <c r="G579" s="170" t="s">
        <v>16</v>
      </c>
      <c r="H579" s="170" t="s">
        <v>16</v>
      </c>
      <c r="I579" s="170" t="s">
        <v>16</v>
      </c>
      <c r="J579" s="170" t="s">
        <v>16</v>
      </c>
      <c r="K579" s="170" t="s">
        <v>16</v>
      </c>
      <c r="L579" s="170" t="s">
        <v>16</v>
      </c>
      <c r="M579" s="170" t="s">
        <v>16</v>
      </c>
      <c r="N579" s="170" t="s">
        <v>16</v>
      </c>
      <c r="O579" s="170" t="s">
        <v>16</v>
      </c>
      <c r="P579" s="170" t="s">
        <v>16</v>
      </c>
      <c r="Q579" s="170" t="s">
        <v>16</v>
      </c>
      <c r="R579" s="170" t="s">
        <v>16</v>
      </c>
      <c r="S579" s="170" t="s">
        <v>16</v>
      </c>
      <c r="T579" s="170" t="s">
        <v>16</v>
      </c>
      <c r="U579" s="170" t="s">
        <v>16</v>
      </c>
      <c r="V579" s="170" t="s">
        <v>16</v>
      </c>
      <c r="W579" s="170" t="s">
        <v>16</v>
      </c>
      <c r="X579" s="170" t="s">
        <v>16</v>
      </c>
      <c r="Y579" s="170" t="s">
        <v>16</v>
      </c>
      <c r="Z579" s="170" t="s">
        <v>16</v>
      </c>
      <c r="AA579" s="170" t="s">
        <v>16</v>
      </c>
      <c r="AB579" s="170" t="s">
        <v>16</v>
      </c>
      <c r="AC579" s="170" t="s">
        <v>16</v>
      </c>
      <c r="AD579" s="170" t="s">
        <v>16</v>
      </c>
      <c r="AE579" s="170" t="s">
        <v>16</v>
      </c>
      <c r="AF579" s="170" t="s">
        <v>16</v>
      </c>
      <c r="AG579" s="170" t="s">
        <v>16</v>
      </c>
      <c r="AH579" s="170" t="s">
        <v>16</v>
      </c>
      <c r="AI579" s="170" t="s">
        <v>16</v>
      </c>
      <c r="AJ579" s="170" t="s">
        <v>16</v>
      </c>
      <c r="AK579" s="170" t="s">
        <v>16</v>
      </c>
      <c r="AL579" s="170" t="s">
        <v>16</v>
      </c>
      <c r="AM579" s="170" t="s">
        <v>16</v>
      </c>
      <c r="AN579" s="170" t="s">
        <v>16</v>
      </c>
      <c r="AO579" s="170" t="s">
        <v>16</v>
      </c>
      <c r="AP579" s="170" t="s">
        <v>16</v>
      </c>
      <c r="AQ579" s="170" t="s">
        <v>16</v>
      </c>
      <c r="AR579" s="170" t="s">
        <v>16</v>
      </c>
      <c r="AS579" s="170" t="s">
        <v>16</v>
      </c>
      <c r="AT579" s="172" t="s">
        <v>16</v>
      </c>
      <c r="AU579" s="170" t="s">
        <v>16</v>
      </c>
      <c r="AV579" s="170" t="s">
        <v>16</v>
      </c>
      <c r="AW579" s="170" t="s">
        <v>16</v>
      </c>
      <c r="AX579" s="170" t="s">
        <v>16</v>
      </c>
      <c r="AY579" s="170" t="s">
        <v>16</v>
      </c>
      <c r="AZ579" s="171" t="s">
        <v>16</v>
      </c>
      <c r="BA579" s="171" t="s">
        <v>16</v>
      </c>
      <c r="BB579" s="170" t="s">
        <v>16</v>
      </c>
      <c r="BC579" s="172" t="s">
        <v>16</v>
      </c>
      <c r="BD579" s="172" t="s">
        <v>16</v>
      </c>
      <c r="BE579" s="171" t="s">
        <v>16</v>
      </c>
      <c r="BF579" s="170" t="s">
        <v>16</v>
      </c>
      <c r="BG579" s="170" t="s">
        <v>16</v>
      </c>
      <c r="BH579" s="170" t="s">
        <v>16</v>
      </c>
      <c r="BI579" s="170" t="s">
        <v>16</v>
      </c>
      <c r="BJ579" s="170"/>
      <c r="BK579" s="170"/>
    </row>
    <row r="580" spans="1:63" x14ac:dyDescent="0.25">
      <c r="A580" s="169">
        <v>303</v>
      </c>
      <c r="C580" s="174" t="s">
        <v>16</v>
      </c>
      <c r="D580" s="174" t="s">
        <v>16</v>
      </c>
      <c r="E580" s="173" t="s">
        <v>16</v>
      </c>
      <c r="F580" s="170" t="s">
        <v>16</v>
      </c>
      <c r="G580" s="170" t="s">
        <v>16</v>
      </c>
      <c r="H580" s="170" t="s">
        <v>16</v>
      </c>
      <c r="I580" s="170" t="s">
        <v>16</v>
      </c>
      <c r="J580" s="170" t="s">
        <v>16</v>
      </c>
      <c r="K580" s="170" t="s">
        <v>16</v>
      </c>
      <c r="L580" s="170" t="s">
        <v>16</v>
      </c>
      <c r="M580" s="170" t="s">
        <v>16</v>
      </c>
      <c r="N580" s="170" t="s">
        <v>16</v>
      </c>
      <c r="O580" s="170" t="s">
        <v>16</v>
      </c>
      <c r="P580" s="170" t="s">
        <v>16</v>
      </c>
      <c r="Q580" s="170" t="s">
        <v>16</v>
      </c>
      <c r="R580" s="170" t="s">
        <v>16</v>
      </c>
      <c r="S580" s="170" t="s">
        <v>16</v>
      </c>
      <c r="T580" s="170" t="s">
        <v>16</v>
      </c>
      <c r="U580" s="170" t="s">
        <v>16</v>
      </c>
      <c r="V580" s="170" t="s">
        <v>16</v>
      </c>
      <c r="W580" s="170" t="s">
        <v>16</v>
      </c>
      <c r="X580" s="170" t="s">
        <v>16</v>
      </c>
      <c r="Y580" s="170" t="s">
        <v>16</v>
      </c>
      <c r="Z580" s="170" t="s">
        <v>16</v>
      </c>
      <c r="AA580" s="170" t="s">
        <v>16</v>
      </c>
      <c r="AB580" s="170" t="s">
        <v>16</v>
      </c>
      <c r="AC580" s="170" t="s">
        <v>16</v>
      </c>
      <c r="AD580" s="170" t="s">
        <v>16</v>
      </c>
      <c r="AE580" s="170" t="s">
        <v>16</v>
      </c>
      <c r="AF580" s="170" t="s">
        <v>16</v>
      </c>
      <c r="AG580" s="170" t="s">
        <v>16</v>
      </c>
      <c r="AH580" s="170" t="s">
        <v>16</v>
      </c>
      <c r="AI580" s="170" t="s">
        <v>16</v>
      </c>
      <c r="AJ580" s="170" t="s">
        <v>16</v>
      </c>
      <c r="AK580" s="170" t="s">
        <v>16</v>
      </c>
      <c r="AL580" s="170" t="s">
        <v>16</v>
      </c>
      <c r="AM580" s="170" t="s">
        <v>16</v>
      </c>
      <c r="AN580" s="170" t="s">
        <v>16</v>
      </c>
      <c r="AO580" s="170" t="s">
        <v>16</v>
      </c>
      <c r="AP580" s="170" t="s">
        <v>16</v>
      </c>
      <c r="AQ580" s="170" t="s">
        <v>16</v>
      </c>
      <c r="AR580" s="170" t="s">
        <v>16</v>
      </c>
      <c r="AS580" s="170" t="s">
        <v>16</v>
      </c>
      <c r="AT580" s="172" t="s">
        <v>16</v>
      </c>
      <c r="AU580" s="170" t="s">
        <v>16</v>
      </c>
      <c r="AV580" s="170" t="s">
        <v>16</v>
      </c>
      <c r="AW580" s="170" t="s">
        <v>16</v>
      </c>
      <c r="AX580" s="170" t="s">
        <v>16</v>
      </c>
      <c r="AY580" s="170" t="s">
        <v>16</v>
      </c>
      <c r="AZ580" s="171" t="s">
        <v>16</v>
      </c>
      <c r="BA580" s="171" t="s">
        <v>16</v>
      </c>
      <c r="BB580" s="170" t="s">
        <v>16</v>
      </c>
      <c r="BC580" s="172" t="s">
        <v>16</v>
      </c>
      <c r="BD580" s="172" t="s">
        <v>16</v>
      </c>
      <c r="BE580" s="171" t="s">
        <v>16</v>
      </c>
      <c r="BF580" s="170" t="s">
        <v>16</v>
      </c>
      <c r="BG580" s="170" t="s">
        <v>16</v>
      </c>
      <c r="BH580" s="170" t="s">
        <v>16</v>
      </c>
      <c r="BI580" s="170" t="s">
        <v>16</v>
      </c>
      <c r="BJ580" s="170"/>
      <c r="BK580" s="170"/>
    </row>
    <row r="581" spans="1:63" x14ac:dyDescent="0.25">
      <c r="A581" s="169">
        <v>303</v>
      </c>
      <c r="C581" s="174" t="s">
        <v>16</v>
      </c>
      <c r="D581" s="174" t="s">
        <v>16</v>
      </c>
      <c r="E581" s="173" t="s">
        <v>16</v>
      </c>
      <c r="F581" s="170" t="s">
        <v>16</v>
      </c>
      <c r="G581" s="170" t="s">
        <v>16</v>
      </c>
      <c r="H581" s="170" t="s">
        <v>16</v>
      </c>
      <c r="I581" s="170" t="s">
        <v>16</v>
      </c>
      <c r="J581" s="170" t="s">
        <v>16</v>
      </c>
      <c r="K581" s="170" t="s">
        <v>16</v>
      </c>
      <c r="L581" s="170" t="s">
        <v>16</v>
      </c>
      <c r="M581" s="170" t="s">
        <v>16</v>
      </c>
      <c r="N581" s="170" t="s">
        <v>16</v>
      </c>
      <c r="O581" s="170" t="s">
        <v>16</v>
      </c>
      <c r="P581" s="170" t="s">
        <v>16</v>
      </c>
      <c r="Q581" s="170" t="s">
        <v>16</v>
      </c>
      <c r="R581" s="170" t="s">
        <v>16</v>
      </c>
      <c r="S581" s="170" t="s">
        <v>16</v>
      </c>
      <c r="T581" s="170" t="s">
        <v>16</v>
      </c>
      <c r="U581" s="170" t="s">
        <v>16</v>
      </c>
      <c r="V581" s="170" t="s">
        <v>16</v>
      </c>
      <c r="W581" s="170" t="s">
        <v>16</v>
      </c>
      <c r="X581" s="170" t="s">
        <v>16</v>
      </c>
      <c r="Y581" s="170" t="s">
        <v>16</v>
      </c>
      <c r="Z581" s="170" t="s">
        <v>16</v>
      </c>
      <c r="AA581" s="170" t="s">
        <v>16</v>
      </c>
      <c r="AB581" s="170" t="s">
        <v>16</v>
      </c>
      <c r="AC581" s="170" t="s">
        <v>16</v>
      </c>
      <c r="AD581" s="170" t="s">
        <v>16</v>
      </c>
      <c r="AE581" s="170" t="s">
        <v>16</v>
      </c>
      <c r="AF581" s="170" t="s">
        <v>16</v>
      </c>
      <c r="AG581" s="170" t="s">
        <v>16</v>
      </c>
      <c r="AH581" s="170" t="s">
        <v>16</v>
      </c>
      <c r="AI581" s="170" t="s">
        <v>16</v>
      </c>
      <c r="AJ581" s="170" t="s">
        <v>16</v>
      </c>
      <c r="AK581" s="170" t="s">
        <v>16</v>
      </c>
      <c r="AL581" s="170" t="s">
        <v>16</v>
      </c>
      <c r="AM581" s="170" t="s">
        <v>16</v>
      </c>
      <c r="AN581" s="170" t="s">
        <v>16</v>
      </c>
      <c r="AO581" s="170" t="s">
        <v>16</v>
      </c>
      <c r="AP581" s="170" t="s">
        <v>16</v>
      </c>
      <c r="AQ581" s="170" t="s">
        <v>16</v>
      </c>
      <c r="AR581" s="170" t="s">
        <v>16</v>
      </c>
      <c r="AS581" s="170" t="s">
        <v>16</v>
      </c>
      <c r="AT581" s="172" t="s">
        <v>16</v>
      </c>
      <c r="AU581" s="170" t="s">
        <v>16</v>
      </c>
      <c r="AV581" s="170" t="s">
        <v>16</v>
      </c>
      <c r="AW581" s="170" t="s">
        <v>16</v>
      </c>
      <c r="AX581" s="170" t="s">
        <v>16</v>
      </c>
      <c r="AY581" s="170" t="s">
        <v>16</v>
      </c>
      <c r="AZ581" s="171" t="s">
        <v>16</v>
      </c>
      <c r="BA581" s="171" t="s">
        <v>16</v>
      </c>
      <c r="BB581" s="170" t="s">
        <v>16</v>
      </c>
      <c r="BC581" s="172" t="s">
        <v>16</v>
      </c>
      <c r="BD581" s="172" t="s">
        <v>16</v>
      </c>
      <c r="BE581" s="171" t="s">
        <v>16</v>
      </c>
      <c r="BF581" s="170" t="s">
        <v>16</v>
      </c>
      <c r="BG581" s="170" t="s">
        <v>16</v>
      </c>
      <c r="BH581" s="170" t="s">
        <v>16</v>
      </c>
      <c r="BI581" s="170" t="s">
        <v>16</v>
      </c>
      <c r="BJ581" s="170"/>
      <c r="BK581" s="170"/>
    </row>
    <row r="582" spans="1:63" x14ac:dyDescent="0.25">
      <c r="A582" s="169">
        <v>303</v>
      </c>
      <c r="C582" s="174" t="s">
        <v>16</v>
      </c>
      <c r="D582" s="174" t="s">
        <v>16</v>
      </c>
      <c r="E582" s="173" t="s">
        <v>16</v>
      </c>
      <c r="F582" s="170" t="s">
        <v>16</v>
      </c>
      <c r="G582" s="170" t="s">
        <v>16</v>
      </c>
      <c r="H582" s="170" t="s">
        <v>16</v>
      </c>
      <c r="I582" s="170" t="s">
        <v>16</v>
      </c>
      <c r="J582" s="170" t="s">
        <v>16</v>
      </c>
      <c r="K582" s="170" t="s">
        <v>16</v>
      </c>
      <c r="L582" s="170" t="s">
        <v>16</v>
      </c>
      <c r="M582" s="170" t="s">
        <v>16</v>
      </c>
      <c r="N582" s="170" t="s">
        <v>16</v>
      </c>
      <c r="O582" s="170" t="s">
        <v>16</v>
      </c>
      <c r="P582" s="170" t="s">
        <v>16</v>
      </c>
      <c r="Q582" s="170" t="s">
        <v>16</v>
      </c>
      <c r="R582" s="170" t="s">
        <v>16</v>
      </c>
      <c r="S582" s="170" t="s">
        <v>16</v>
      </c>
      <c r="T582" s="170" t="s">
        <v>16</v>
      </c>
      <c r="U582" s="170" t="s">
        <v>16</v>
      </c>
      <c r="V582" s="170" t="s">
        <v>16</v>
      </c>
      <c r="W582" s="170" t="s">
        <v>16</v>
      </c>
      <c r="X582" s="170" t="s">
        <v>16</v>
      </c>
      <c r="Y582" s="170" t="s">
        <v>16</v>
      </c>
      <c r="Z582" s="170" t="s">
        <v>16</v>
      </c>
      <c r="AA582" s="170" t="s">
        <v>16</v>
      </c>
      <c r="AB582" s="170" t="s">
        <v>16</v>
      </c>
      <c r="AC582" s="170" t="s">
        <v>16</v>
      </c>
      <c r="AD582" s="170" t="s">
        <v>16</v>
      </c>
      <c r="AE582" s="170" t="s">
        <v>16</v>
      </c>
      <c r="AF582" s="170" t="s">
        <v>16</v>
      </c>
      <c r="AG582" s="170" t="s">
        <v>16</v>
      </c>
      <c r="AH582" s="170" t="s">
        <v>16</v>
      </c>
      <c r="AI582" s="170" t="s">
        <v>16</v>
      </c>
      <c r="AJ582" s="170" t="s">
        <v>16</v>
      </c>
      <c r="AK582" s="170" t="s">
        <v>16</v>
      </c>
      <c r="AL582" s="170" t="s">
        <v>16</v>
      </c>
      <c r="AM582" s="170" t="s">
        <v>16</v>
      </c>
      <c r="AN582" s="170" t="s">
        <v>16</v>
      </c>
      <c r="AO582" s="170" t="s">
        <v>16</v>
      </c>
      <c r="AP582" s="170" t="s">
        <v>16</v>
      </c>
      <c r="AQ582" s="170" t="s">
        <v>16</v>
      </c>
      <c r="AR582" s="170" t="s">
        <v>16</v>
      </c>
      <c r="AS582" s="170" t="s">
        <v>16</v>
      </c>
      <c r="AT582" s="172" t="s">
        <v>16</v>
      </c>
      <c r="AU582" s="170" t="s">
        <v>16</v>
      </c>
      <c r="AV582" s="170" t="s">
        <v>16</v>
      </c>
      <c r="AW582" s="170" t="s">
        <v>16</v>
      </c>
      <c r="AX582" s="170" t="s">
        <v>16</v>
      </c>
      <c r="AY582" s="170" t="s">
        <v>16</v>
      </c>
      <c r="AZ582" s="171" t="s">
        <v>16</v>
      </c>
      <c r="BA582" s="171" t="s">
        <v>16</v>
      </c>
      <c r="BB582" s="170" t="s">
        <v>16</v>
      </c>
      <c r="BC582" s="172" t="s">
        <v>16</v>
      </c>
      <c r="BD582" s="172" t="s">
        <v>16</v>
      </c>
      <c r="BE582" s="171" t="s">
        <v>16</v>
      </c>
      <c r="BF582" s="170" t="s">
        <v>16</v>
      </c>
      <c r="BG582" s="170" t="s">
        <v>16</v>
      </c>
      <c r="BH582" s="170" t="s">
        <v>16</v>
      </c>
      <c r="BI582" s="170" t="s">
        <v>16</v>
      </c>
      <c r="BJ582" s="170"/>
      <c r="BK582" s="170"/>
    </row>
    <row r="583" spans="1:63" x14ac:dyDescent="0.25">
      <c r="A583" s="169">
        <v>303</v>
      </c>
      <c r="C583" s="174" t="s">
        <v>16</v>
      </c>
      <c r="D583" s="174" t="s">
        <v>16</v>
      </c>
      <c r="E583" s="173" t="s">
        <v>16</v>
      </c>
      <c r="F583" s="170" t="s">
        <v>16</v>
      </c>
      <c r="G583" s="170" t="s">
        <v>16</v>
      </c>
      <c r="H583" s="170" t="s">
        <v>16</v>
      </c>
      <c r="I583" s="170" t="s">
        <v>16</v>
      </c>
      <c r="J583" s="170" t="s">
        <v>16</v>
      </c>
      <c r="K583" s="170" t="s">
        <v>16</v>
      </c>
      <c r="L583" s="170" t="s">
        <v>16</v>
      </c>
      <c r="M583" s="170" t="s">
        <v>16</v>
      </c>
      <c r="N583" s="170" t="s">
        <v>16</v>
      </c>
      <c r="O583" s="170" t="s">
        <v>16</v>
      </c>
      <c r="P583" s="170" t="s">
        <v>16</v>
      </c>
      <c r="Q583" s="170" t="s">
        <v>16</v>
      </c>
      <c r="R583" s="170" t="s">
        <v>16</v>
      </c>
      <c r="S583" s="170" t="s">
        <v>16</v>
      </c>
      <c r="T583" s="170" t="s">
        <v>16</v>
      </c>
      <c r="U583" s="170" t="s">
        <v>16</v>
      </c>
      <c r="V583" s="170" t="s">
        <v>16</v>
      </c>
      <c r="W583" s="170" t="s">
        <v>16</v>
      </c>
      <c r="X583" s="170" t="s">
        <v>16</v>
      </c>
      <c r="Y583" s="170" t="s">
        <v>16</v>
      </c>
      <c r="Z583" s="170" t="s">
        <v>16</v>
      </c>
      <c r="AA583" s="170" t="s">
        <v>16</v>
      </c>
      <c r="AB583" s="170" t="s">
        <v>16</v>
      </c>
      <c r="AC583" s="170" t="s">
        <v>16</v>
      </c>
      <c r="AD583" s="170" t="s">
        <v>16</v>
      </c>
      <c r="AE583" s="170" t="s">
        <v>16</v>
      </c>
      <c r="AF583" s="170" t="s">
        <v>16</v>
      </c>
      <c r="AG583" s="170" t="s">
        <v>16</v>
      </c>
      <c r="AH583" s="170" t="s">
        <v>16</v>
      </c>
      <c r="AI583" s="170" t="s">
        <v>16</v>
      </c>
      <c r="AJ583" s="170" t="s">
        <v>16</v>
      </c>
      <c r="AK583" s="170" t="s">
        <v>16</v>
      </c>
      <c r="AL583" s="170" t="s">
        <v>16</v>
      </c>
      <c r="AM583" s="170" t="s">
        <v>16</v>
      </c>
      <c r="AN583" s="170" t="s">
        <v>16</v>
      </c>
      <c r="AO583" s="170" t="s">
        <v>16</v>
      </c>
      <c r="AP583" s="170" t="s">
        <v>16</v>
      </c>
      <c r="AQ583" s="170" t="s">
        <v>16</v>
      </c>
      <c r="AR583" s="170" t="s">
        <v>16</v>
      </c>
      <c r="AS583" s="170" t="s">
        <v>16</v>
      </c>
      <c r="AT583" s="172" t="s">
        <v>16</v>
      </c>
      <c r="AU583" s="170" t="s">
        <v>16</v>
      </c>
      <c r="AV583" s="170" t="s">
        <v>16</v>
      </c>
      <c r="AW583" s="170" t="s">
        <v>16</v>
      </c>
      <c r="AX583" s="170" t="s">
        <v>16</v>
      </c>
      <c r="AY583" s="170" t="s">
        <v>16</v>
      </c>
      <c r="AZ583" s="171" t="s">
        <v>16</v>
      </c>
      <c r="BA583" s="171" t="s">
        <v>16</v>
      </c>
      <c r="BB583" s="170" t="s">
        <v>16</v>
      </c>
      <c r="BC583" s="172" t="s">
        <v>16</v>
      </c>
      <c r="BD583" s="172" t="s">
        <v>16</v>
      </c>
      <c r="BE583" s="171" t="s">
        <v>16</v>
      </c>
      <c r="BF583" s="170" t="s">
        <v>16</v>
      </c>
      <c r="BG583" s="170" t="s">
        <v>16</v>
      </c>
      <c r="BH583" s="170" t="s">
        <v>16</v>
      </c>
      <c r="BI583" s="170" t="s">
        <v>16</v>
      </c>
      <c r="BJ583" s="170"/>
      <c r="BK583" s="170"/>
    </row>
    <row r="584" spans="1:63" x14ac:dyDescent="0.25">
      <c r="A584" s="169">
        <v>303</v>
      </c>
      <c r="C584" s="174" t="s">
        <v>16</v>
      </c>
      <c r="D584" s="174" t="s">
        <v>16</v>
      </c>
      <c r="E584" s="173" t="s">
        <v>16</v>
      </c>
      <c r="F584" s="170" t="s">
        <v>16</v>
      </c>
      <c r="G584" s="170" t="s">
        <v>16</v>
      </c>
      <c r="H584" s="170" t="s">
        <v>16</v>
      </c>
      <c r="I584" s="170" t="s">
        <v>16</v>
      </c>
      <c r="J584" s="170" t="s">
        <v>16</v>
      </c>
      <c r="K584" s="170" t="s">
        <v>16</v>
      </c>
      <c r="L584" s="170" t="s">
        <v>16</v>
      </c>
      <c r="M584" s="170" t="s">
        <v>16</v>
      </c>
      <c r="N584" s="170" t="s">
        <v>16</v>
      </c>
      <c r="O584" s="170" t="s">
        <v>16</v>
      </c>
      <c r="P584" s="170" t="s">
        <v>16</v>
      </c>
      <c r="Q584" s="170" t="s">
        <v>16</v>
      </c>
      <c r="R584" s="170" t="s">
        <v>16</v>
      </c>
      <c r="S584" s="170" t="s">
        <v>16</v>
      </c>
      <c r="T584" s="170" t="s">
        <v>16</v>
      </c>
      <c r="U584" s="170" t="s">
        <v>16</v>
      </c>
      <c r="V584" s="170" t="s">
        <v>16</v>
      </c>
      <c r="W584" s="170" t="s">
        <v>16</v>
      </c>
      <c r="X584" s="170" t="s">
        <v>16</v>
      </c>
      <c r="Y584" s="170" t="s">
        <v>16</v>
      </c>
      <c r="Z584" s="170" t="s">
        <v>16</v>
      </c>
      <c r="AA584" s="170" t="s">
        <v>16</v>
      </c>
      <c r="AB584" s="170" t="s">
        <v>16</v>
      </c>
      <c r="AC584" s="170" t="s">
        <v>16</v>
      </c>
      <c r="AD584" s="170" t="s">
        <v>16</v>
      </c>
      <c r="AE584" s="170" t="s">
        <v>16</v>
      </c>
      <c r="AF584" s="170" t="s">
        <v>16</v>
      </c>
      <c r="AG584" s="170" t="s">
        <v>16</v>
      </c>
      <c r="AH584" s="170" t="s">
        <v>16</v>
      </c>
      <c r="AI584" s="170" t="s">
        <v>16</v>
      </c>
      <c r="AJ584" s="170" t="s">
        <v>16</v>
      </c>
      <c r="AK584" s="170" t="s">
        <v>16</v>
      </c>
      <c r="AL584" s="170" t="s">
        <v>16</v>
      </c>
      <c r="AM584" s="170" t="s">
        <v>16</v>
      </c>
      <c r="AN584" s="170" t="s">
        <v>16</v>
      </c>
      <c r="AO584" s="170" t="s">
        <v>16</v>
      </c>
      <c r="AP584" s="170" t="s">
        <v>16</v>
      </c>
      <c r="AQ584" s="170" t="s">
        <v>16</v>
      </c>
      <c r="AR584" s="170" t="s">
        <v>16</v>
      </c>
      <c r="AS584" s="170" t="s">
        <v>16</v>
      </c>
      <c r="AT584" s="172" t="s">
        <v>16</v>
      </c>
      <c r="AU584" s="170" t="s">
        <v>16</v>
      </c>
      <c r="AV584" s="170" t="s">
        <v>16</v>
      </c>
      <c r="AW584" s="170" t="s">
        <v>16</v>
      </c>
      <c r="AX584" s="170" t="s">
        <v>16</v>
      </c>
      <c r="AY584" s="170" t="s">
        <v>16</v>
      </c>
      <c r="AZ584" s="171" t="s">
        <v>16</v>
      </c>
      <c r="BA584" s="171" t="s">
        <v>16</v>
      </c>
      <c r="BB584" s="170" t="s">
        <v>16</v>
      </c>
      <c r="BC584" s="172" t="s">
        <v>16</v>
      </c>
      <c r="BD584" s="172" t="s">
        <v>16</v>
      </c>
      <c r="BE584" s="171" t="s">
        <v>16</v>
      </c>
      <c r="BF584" s="170" t="s">
        <v>16</v>
      </c>
      <c r="BG584" s="170" t="s">
        <v>16</v>
      </c>
      <c r="BH584" s="170" t="s">
        <v>16</v>
      </c>
      <c r="BI584" s="170" t="s">
        <v>16</v>
      </c>
      <c r="BJ584" s="170"/>
      <c r="BK584" s="170"/>
    </row>
    <row r="585" spans="1:63" x14ac:dyDescent="0.25">
      <c r="A585" s="169">
        <v>303</v>
      </c>
      <c r="C585" s="174" t="s">
        <v>16</v>
      </c>
      <c r="D585" s="174" t="s">
        <v>16</v>
      </c>
      <c r="E585" s="173" t="s">
        <v>16</v>
      </c>
      <c r="F585" s="170" t="s">
        <v>16</v>
      </c>
      <c r="G585" s="170" t="s">
        <v>16</v>
      </c>
      <c r="H585" s="170" t="s">
        <v>16</v>
      </c>
      <c r="I585" s="170" t="s">
        <v>16</v>
      </c>
      <c r="J585" s="170" t="s">
        <v>16</v>
      </c>
      <c r="K585" s="170" t="s">
        <v>16</v>
      </c>
      <c r="L585" s="170" t="s">
        <v>16</v>
      </c>
      <c r="M585" s="170" t="s">
        <v>16</v>
      </c>
      <c r="N585" s="170" t="s">
        <v>16</v>
      </c>
      <c r="O585" s="170" t="s">
        <v>16</v>
      </c>
      <c r="P585" s="170" t="s">
        <v>16</v>
      </c>
      <c r="Q585" s="170" t="s">
        <v>16</v>
      </c>
      <c r="R585" s="170" t="s">
        <v>16</v>
      </c>
      <c r="S585" s="170" t="s">
        <v>16</v>
      </c>
      <c r="T585" s="170" t="s">
        <v>16</v>
      </c>
      <c r="U585" s="170" t="s">
        <v>16</v>
      </c>
      <c r="V585" s="170" t="s">
        <v>16</v>
      </c>
      <c r="W585" s="170" t="s">
        <v>16</v>
      </c>
      <c r="X585" s="170" t="s">
        <v>16</v>
      </c>
      <c r="Y585" s="170" t="s">
        <v>16</v>
      </c>
      <c r="Z585" s="170" t="s">
        <v>16</v>
      </c>
      <c r="AA585" s="170" t="s">
        <v>16</v>
      </c>
      <c r="AB585" s="170" t="s">
        <v>16</v>
      </c>
      <c r="AC585" s="170" t="s">
        <v>16</v>
      </c>
      <c r="AD585" s="170" t="s">
        <v>16</v>
      </c>
      <c r="AE585" s="170" t="s">
        <v>16</v>
      </c>
      <c r="AF585" s="170" t="s">
        <v>16</v>
      </c>
      <c r="AG585" s="170" t="s">
        <v>16</v>
      </c>
      <c r="AH585" s="170" t="s">
        <v>16</v>
      </c>
      <c r="AI585" s="170" t="s">
        <v>16</v>
      </c>
      <c r="AJ585" s="170" t="s">
        <v>16</v>
      </c>
      <c r="AK585" s="170" t="s">
        <v>16</v>
      </c>
      <c r="AL585" s="170" t="s">
        <v>16</v>
      </c>
      <c r="AM585" s="170" t="s">
        <v>16</v>
      </c>
      <c r="AN585" s="170" t="s">
        <v>16</v>
      </c>
      <c r="AO585" s="170" t="s">
        <v>16</v>
      </c>
      <c r="AP585" s="170" t="s">
        <v>16</v>
      </c>
      <c r="AQ585" s="170" t="s">
        <v>16</v>
      </c>
      <c r="AR585" s="170" t="s">
        <v>16</v>
      </c>
      <c r="AS585" s="170" t="s">
        <v>16</v>
      </c>
      <c r="AT585" s="172" t="s">
        <v>16</v>
      </c>
      <c r="AU585" s="170" t="s">
        <v>16</v>
      </c>
      <c r="AV585" s="170" t="s">
        <v>16</v>
      </c>
      <c r="AW585" s="170" t="s">
        <v>16</v>
      </c>
      <c r="AX585" s="170" t="s">
        <v>16</v>
      </c>
      <c r="AY585" s="170" t="s">
        <v>16</v>
      </c>
      <c r="AZ585" s="171" t="s">
        <v>16</v>
      </c>
      <c r="BA585" s="171" t="s">
        <v>16</v>
      </c>
      <c r="BB585" s="170" t="s">
        <v>16</v>
      </c>
      <c r="BC585" s="172" t="s">
        <v>16</v>
      </c>
      <c r="BD585" s="172" t="s">
        <v>16</v>
      </c>
      <c r="BE585" s="171" t="s">
        <v>16</v>
      </c>
      <c r="BF585" s="170" t="s">
        <v>16</v>
      </c>
      <c r="BG585" s="170" t="s">
        <v>16</v>
      </c>
      <c r="BH585" s="170" t="s">
        <v>16</v>
      </c>
      <c r="BI585" s="170" t="s">
        <v>16</v>
      </c>
      <c r="BJ585" s="170"/>
      <c r="BK585" s="170"/>
    </row>
    <row r="586" spans="1:63" x14ac:dyDescent="0.25">
      <c r="A586" s="169">
        <v>303</v>
      </c>
      <c r="C586" s="174" t="s">
        <v>16</v>
      </c>
      <c r="D586" s="174" t="s">
        <v>16</v>
      </c>
      <c r="E586" s="173" t="s">
        <v>16</v>
      </c>
      <c r="F586" s="170" t="s">
        <v>16</v>
      </c>
      <c r="G586" s="170" t="s">
        <v>16</v>
      </c>
      <c r="H586" s="170" t="s">
        <v>16</v>
      </c>
      <c r="I586" s="170" t="s">
        <v>16</v>
      </c>
      <c r="J586" s="170" t="s">
        <v>16</v>
      </c>
      <c r="K586" s="170" t="s">
        <v>16</v>
      </c>
      <c r="L586" s="170" t="s">
        <v>16</v>
      </c>
      <c r="M586" s="170" t="s">
        <v>16</v>
      </c>
      <c r="N586" s="170" t="s">
        <v>16</v>
      </c>
      <c r="O586" s="170" t="s">
        <v>16</v>
      </c>
      <c r="P586" s="170" t="s">
        <v>16</v>
      </c>
      <c r="Q586" s="170" t="s">
        <v>16</v>
      </c>
      <c r="R586" s="170" t="s">
        <v>16</v>
      </c>
      <c r="S586" s="170" t="s">
        <v>16</v>
      </c>
      <c r="T586" s="170" t="s">
        <v>16</v>
      </c>
      <c r="U586" s="170" t="s">
        <v>16</v>
      </c>
      <c r="V586" s="170" t="s">
        <v>16</v>
      </c>
      <c r="W586" s="170" t="s">
        <v>16</v>
      </c>
      <c r="X586" s="170" t="s">
        <v>16</v>
      </c>
      <c r="Y586" s="170" t="s">
        <v>16</v>
      </c>
      <c r="Z586" s="170" t="s">
        <v>16</v>
      </c>
      <c r="AA586" s="170" t="s">
        <v>16</v>
      </c>
      <c r="AB586" s="170" t="s">
        <v>16</v>
      </c>
      <c r="AC586" s="170" t="s">
        <v>16</v>
      </c>
      <c r="AD586" s="170" t="s">
        <v>16</v>
      </c>
      <c r="AE586" s="170" t="s">
        <v>16</v>
      </c>
      <c r="AF586" s="170" t="s">
        <v>16</v>
      </c>
      <c r="AG586" s="170" t="s">
        <v>16</v>
      </c>
      <c r="AH586" s="170" t="s">
        <v>16</v>
      </c>
      <c r="AI586" s="170" t="s">
        <v>16</v>
      </c>
      <c r="AJ586" s="170" t="s">
        <v>16</v>
      </c>
      <c r="AK586" s="170" t="s">
        <v>16</v>
      </c>
      <c r="AL586" s="170" t="s">
        <v>16</v>
      </c>
      <c r="AM586" s="170" t="s">
        <v>16</v>
      </c>
      <c r="AN586" s="170" t="s">
        <v>16</v>
      </c>
      <c r="AO586" s="170" t="s">
        <v>16</v>
      </c>
      <c r="AP586" s="170" t="s">
        <v>16</v>
      </c>
      <c r="AQ586" s="170" t="s">
        <v>16</v>
      </c>
      <c r="AR586" s="170" t="s">
        <v>16</v>
      </c>
      <c r="AS586" s="170" t="s">
        <v>16</v>
      </c>
      <c r="AT586" s="172" t="s">
        <v>16</v>
      </c>
      <c r="AU586" s="170" t="s">
        <v>16</v>
      </c>
      <c r="AV586" s="170" t="s">
        <v>16</v>
      </c>
      <c r="AW586" s="170" t="s">
        <v>16</v>
      </c>
      <c r="AX586" s="170" t="s">
        <v>16</v>
      </c>
      <c r="AY586" s="170" t="s">
        <v>16</v>
      </c>
      <c r="AZ586" s="171" t="s">
        <v>16</v>
      </c>
      <c r="BA586" s="171" t="s">
        <v>16</v>
      </c>
      <c r="BB586" s="170" t="s">
        <v>16</v>
      </c>
      <c r="BC586" s="172" t="s">
        <v>16</v>
      </c>
      <c r="BD586" s="172" t="s">
        <v>16</v>
      </c>
      <c r="BE586" s="171" t="s">
        <v>16</v>
      </c>
      <c r="BF586" s="170" t="s">
        <v>16</v>
      </c>
      <c r="BG586" s="170" t="s">
        <v>16</v>
      </c>
      <c r="BH586" s="170" t="s">
        <v>16</v>
      </c>
      <c r="BI586" s="170" t="s">
        <v>16</v>
      </c>
      <c r="BJ586" s="170"/>
      <c r="BK586" s="170"/>
    </row>
    <row r="587" spans="1:63" x14ac:dyDescent="0.25">
      <c r="A587" s="169">
        <v>303</v>
      </c>
      <c r="C587" s="174" t="s">
        <v>16</v>
      </c>
      <c r="D587" s="174" t="s">
        <v>16</v>
      </c>
      <c r="E587" s="173" t="s">
        <v>16</v>
      </c>
      <c r="F587" s="170" t="s">
        <v>16</v>
      </c>
      <c r="G587" s="170" t="s">
        <v>16</v>
      </c>
      <c r="H587" s="170" t="s">
        <v>16</v>
      </c>
      <c r="I587" s="170" t="s">
        <v>16</v>
      </c>
      <c r="J587" s="170" t="s">
        <v>16</v>
      </c>
      <c r="K587" s="170" t="s">
        <v>16</v>
      </c>
      <c r="L587" s="170" t="s">
        <v>16</v>
      </c>
      <c r="M587" s="170" t="s">
        <v>16</v>
      </c>
      <c r="N587" s="170" t="s">
        <v>16</v>
      </c>
      <c r="O587" s="170" t="s">
        <v>16</v>
      </c>
      <c r="P587" s="170" t="s">
        <v>16</v>
      </c>
      <c r="Q587" s="170" t="s">
        <v>16</v>
      </c>
      <c r="R587" s="170" t="s">
        <v>16</v>
      </c>
      <c r="S587" s="170" t="s">
        <v>16</v>
      </c>
      <c r="T587" s="170" t="s">
        <v>16</v>
      </c>
      <c r="U587" s="170" t="s">
        <v>16</v>
      </c>
      <c r="V587" s="170" t="s">
        <v>16</v>
      </c>
      <c r="W587" s="170" t="s">
        <v>16</v>
      </c>
      <c r="X587" s="170" t="s">
        <v>16</v>
      </c>
      <c r="Y587" s="170" t="s">
        <v>16</v>
      </c>
      <c r="Z587" s="170" t="s">
        <v>16</v>
      </c>
      <c r="AA587" s="170" t="s">
        <v>16</v>
      </c>
      <c r="AB587" s="170" t="s">
        <v>16</v>
      </c>
      <c r="AC587" s="170" t="s">
        <v>16</v>
      </c>
      <c r="AD587" s="170" t="s">
        <v>16</v>
      </c>
      <c r="AE587" s="170" t="s">
        <v>16</v>
      </c>
      <c r="AF587" s="170" t="s">
        <v>16</v>
      </c>
      <c r="AG587" s="170" t="s">
        <v>16</v>
      </c>
      <c r="AH587" s="170" t="s">
        <v>16</v>
      </c>
      <c r="AI587" s="170" t="s">
        <v>16</v>
      </c>
      <c r="AJ587" s="170" t="s">
        <v>16</v>
      </c>
      <c r="AK587" s="170" t="s">
        <v>16</v>
      </c>
      <c r="AL587" s="170" t="s">
        <v>16</v>
      </c>
      <c r="AM587" s="170" t="s">
        <v>16</v>
      </c>
      <c r="AN587" s="170" t="s">
        <v>16</v>
      </c>
      <c r="AO587" s="170" t="s">
        <v>16</v>
      </c>
      <c r="AP587" s="170" t="s">
        <v>16</v>
      </c>
      <c r="AQ587" s="170" t="s">
        <v>16</v>
      </c>
      <c r="AR587" s="170" t="s">
        <v>16</v>
      </c>
      <c r="AS587" s="170" t="s">
        <v>16</v>
      </c>
      <c r="AT587" s="172" t="s">
        <v>16</v>
      </c>
      <c r="AU587" s="170" t="s">
        <v>16</v>
      </c>
      <c r="AV587" s="170" t="s">
        <v>16</v>
      </c>
      <c r="AW587" s="170" t="s">
        <v>16</v>
      </c>
      <c r="AX587" s="170" t="s">
        <v>16</v>
      </c>
      <c r="AY587" s="170" t="s">
        <v>16</v>
      </c>
      <c r="AZ587" s="171" t="s">
        <v>16</v>
      </c>
      <c r="BA587" s="171" t="s">
        <v>16</v>
      </c>
      <c r="BB587" s="170" t="s">
        <v>16</v>
      </c>
      <c r="BC587" s="172" t="s">
        <v>16</v>
      </c>
      <c r="BD587" s="172" t="s">
        <v>16</v>
      </c>
      <c r="BE587" s="171" t="s">
        <v>16</v>
      </c>
      <c r="BF587" s="170" t="s">
        <v>16</v>
      </c>
      <c r="BG587" s="170" t="s">
        <v>16</v>
      </c>
      <c r="BH587" s="170" t="s">
        <v>16</v>
      </c>
      <c r="BI587" s="170" t="s">
        <v>16</v>
      </c>
      <c r="BJ587" s="170"/>
      <c r="BK587" s="170"/>
    </row>
    <row r="588" spans="1:63" x14ac:dyDescent="0.25">
      <c r="A588" s="169">
        <v>303</v>
      </c>
      <c r="C588" s="174" t="s">
        <v>16</v>
      </c>
      <c r="D588" s="174" t="s">
        <v>16</v>
      </c>
      <c r="E588" s="173" t="s">
        <v>16</v>
      </c>
      <c r="F588" s="170" t="s">
        <v>16</v>
      </c>
      <c r="G588" s="170" t="s">
        <v>16</v>
      </c>
      <c r="H588" s="170" t="s">
        <v>16</v>
      </c>
      <c r="I588" s="170" t="s">
        <v>16</v>
      </c>
      <c r="J588" s="170" t="s">
        <v>16</v>
      </c>
      <c r="K588" s="170" t="s">
        <v>16</v>
      </c>
      <c r="L588" s="170" t="s">
        <v>16</v>
      </c>
      <c r="M588" s="170" t="s">
        <v>16</v>
      </c>
      <c r="N588" s="170" t="s">
        <v>16</v>
      </c>
      <c r="O588" s="170" t="s">
        <v>16</v>
      </c>
      <c r="P588" s="170" t="s">
        <v>16</v>
      </c>
      <c r="Q588" s="170" t="s">
        <v>16</v>
      </c>
      <c r="R588" s="170" t="s">
        <v>16</v>
      </c>
      <c r="S588" s="170" t="s">
        <v>16</v>
      </c>
      <c r="T588" s="170" t="s">
        <v>16</v>
      </c>
      <c r="U588" s="170" t="s">
        <v>16</v>
      </c>
      <c r="V588" s="170" t="s">
        <v>16</v>
      </c>
      <c r="W588" s="170" t="s">
        <v>16</v>
      </c>
      <c r="X588" s="170" t="s">
        <v>16</v>
      </c>
      <c r="Y588" s="170" t="s">
        <v>16</v>
      </c>
      <c r="Z588" s="170" t="s">
        <v>16</v>
      </c>
      <c r="AA588" s="170" t="s">
        <v>16</v>
      </c>
      <c r="AB588" s="170" t="s">
        <v>16</v>
      </c>
      <c r="AC588" s="170" t="s">
        <v>16</v>
      </c>
      <c r="AD588" s="170" t="s">
        <v>16</v>
      </c>
      <c r="AE588" s="170" t="s">
        <v>16</v>
      </c>
      <c r="AF588" s="170" t="s">
        <v>16</v>
      </c>
      <c r="AG588" s="170" t="s">
        <v>16</v>
      </c>
      <c r="AH588" s="170" t="s">
        <v>16</v>
      </c>
      <c r="AI588" s="170" t="s">
        <v>16</v>
      </c>
      <c r="AJ588" s="170" t="s">
        <v>16</v>
      </c>
      <c r="AK588" s="170" t="s">
        <v>16</v>
      </c>
      <c r="AL588" s="170" t="s">
        <v>16</v>
      </c>
      <c r="AM588" s="170" t="s">
        <v>16</v>
      </c>
      <c r="AN588" s="170" t="s">
        <v>16</v>
      </c>
      <c r="AO588" s="170" t="s">
        <v>16</v>
      </c>
      <c r="AP588" s="170" t="s">
        <v>16</v>
      </c>
      <c r="AQ588" s="170" t="s">
        <v>16</v>
      </c>
      <c r="AR588" s="170" t="s">
        <v>16</v>
      </c>
      <c r="AS588" s="170" t="s">
        <v>16</v>
      </c>
      <c r="AT588" s="172" t="s">
        <v>16</v>
      </c>
      <c r="AU588" s="170" t="s">
        <v>16</v>
      </c>
      <c r="AV588" s="170" t="s">
        <v>16</v>
      </c>
      <c r="AW588" s="170" t="s">
        <v>16</v>
      </c>
      <c r="AX588" s="170" t="s">
        <v>16</v>
      </c>
      <c r="AY588" s="170" t="s">
        <v>16</v>
      </c>
      <c r="AZ588" s="171" t="s">
        <v>16</v>
      </c>
      <c r="BA588" s="171" t="s">
        <v>16</v>
      </c>
      <c r="BB588" s="170" t="s">
        <v>16</v>
      </c>
      <c r="BC588" s="172" t="s">
        <v>16</v>
      </c>
      <c r="BD588" s="172" t="s">
        <v>16</v>
      </c>
      <c r="BE588" s="171" t="s">
        <v>16</v>
      </c>
      <c r="BF588" s="170" t="s">
        <v>16</v>
      </c>
      <c r="BG588" s="170" t="s">
        <v>16</v>
      </c>
      <c r="BH588" s="170" t="s">
        <v>16</v>
      </c>
      <c r="BI588" s="170" t="s">
        <v>16</v>
      </c>
      <c r="BJ588" s="170"/>
      <c r="BK588" s="170"/>
    </row>
    <row r="589" spans="1:63" x14ac:dyDescent="0.25">
      <c r="A589" s="169">
        <v>303</v>
      </c>
      <c r="C589" s="174" t="s">
        <v>16</v>
      </c>
      <c r="D589" s="174" t="s">
        <v>16</v>
      </c>
      <c r="E589" s="173" t="s">
        <v>16</v>
      </c>
      <c r="F589" s="170" t="s">
        <v>16</v>
      </c>
      <c r="G589" s="170" t="s">
        <v>16</v>
      </c>
      <c r="H589" s="170" t="s">
        <v>16</v>
      </c>
      <c r="I589" s="170" t="s">
        <v>16</v>
      </c>
      <c r="J589" s="170" t="s">
        <v>16</v>
      </c>
      <c r="K589" s="170" t="s">
        <v>16</v>
      </c>
      <c r="L589" s="170" t="s">
        <v>16</v>
      </c>
      <c r="M589" s="170" t="s">
        <v>16</v>
      </c>
      <c r="N589" s="170" t="s">
        <v>16</v>
      </c>
      <c r="O589" s="170" t="s">
        <v>16</v>
      </c>
      <c r="P589" s="170" t="s">
        <v>16</v>
      </c>
      <c r="Q589" s="170" t="s">
        <v>16</v>
      </c>
      <c r="R589" s="170" t="s">
        <v>16</v>
      </c>
      <c r="S589" s="170" t="s">
        <v>16</v>
      </c>
      <c r="T589" s="170" t="s">
        <v>16</v>
      </c>
      <c r="U589" s="170" t="s">
        <v>16</v>
      </c>
      <c r="V589" s="170" t="s">
        <v>16</v>
      </c>
      <c r="W589" s="170" t="s">
        <v>16</v>
      </c>
      <c r="X589" s="170" t="s">
        <v>16</v>
      </c>
      <c r="Y589" s="170" t="s">
        <v>16</v>
      </c>
      <c r="Z589" s="170" t="s">
        <v>16</v>
      </c>
      <c r="AA589" s="170" t="s">
        <v>16</v>
      </c>
      <c r="AB589" s="170" t="s">
        <v>16</v>
      </c>
      <c r="AC589" s="170" t="s">
        <v>16</v>
      </c>
      <c r="AD589" s="170" t="s">
        <v>16</v>
      </c>
      <c r="AE589" s="170" t="s">
        <v>16</v>
      </c>
      <c r="AF589" s="170" t="s">
        <v>16</v>
      </c>
      <c r="AG589" s="170" t="s">
        <v>16</v>
      </c>
      <c r="AH589" s="170" t="s">
        <v>16</v>
      </c>
      <c r="AI589" s="170" t="s">
        <v>16</v>
      </c>
      <c r="AJ589" s="170" t="s">
        <v>16</v>
      </c>
      <c r="AK589" s="170" t="s">
        <v>16</v>
      </c>
      <c r="AL589" s="170" t="s">
        <v>16</v>
      </c>
      <c r="AM589" s="170" t="s">
        <v>16</v>
      </c>
      <c r="AN589" s="170" t="s">
        <v>16</v>
      </c>
      <c r="AO589" s="170" t="s">
        <v>16</v>
      </c>
      <c r="AP589" s="170" t="s">
        <v>16</v>
      </c>
      <c r="AQ589" s="170" t="s">
        <v>16</v>
      </c>
      <c r="AR589" s="170" t="s">
        <v>16</v>
      </c>
      <c r="AS589" s="170" t="s">
        <v>16</v>
      </c>
      <c r="AT589" s="172" t="s">
        <v>16</v>
      </c>
      <c r="AU589" s="170" t="s">
        <v>16</v>
      </c>
      <c r="AV589" s="170" t="s">
        <v>16</v>
      </c>
      <c r="AW589" s="170" t="s">
        <v>16</v>
      </c>
      <c r="AX589" s="170" t="s">
        <v>16</v>
      </c>
      <c r="AY589" s="170" t="s">
        <v>16</v>
      </c>
      <c r="AZ589" s="171" t="s">
        <v>16</v>
      </c>
      <c r="BA589" s="171" t="s">
        <v>16</v>
      </c>
      <c r="BB589" s="170" t="s">
        <v>16</v>
      </c>
      <c r="BC589" s="172" t="s">
        <v>16</v>
      </c>
      <c r="BD589" s="172" t="s">
        <v>16</v>
      </c>
      <c r="BE589" s="171" t="s">
        <v>16</v>
      </c>
      <c r="BF589" s="170" t="s">
        <v>16</v>
      </c>
      <c r="BG589" s="170" t="s">
        <v>16</v>
      </c>
      <c r="BH589" s="170" t="s">
        <v>16</v>
      </c>
      <c r="BI589" s="170" t="s">
        <v>16</v>
      </c>
      <c r="BJ589" s="170"/>
      <c r="BK589" s="170"/>
    </row>
    <row r="590" spans="1:63" x14ac:dyDescent="0.25">
      <c r="A590" s="169">
        <v>303</v>
      </c>
      <c r="C590" s="174" t="s">
        <v>16</v>
      </c>
      <c r="D590" s="174" t="s">
        <v>16</v>
      </c>
      <c r="E590" s="173" t="s">
        <v>16</v>
      </c>
      <c r="F590" s="170" t="s">
        <v>16</v>
      </c>
      <c r="G590" s="170" t="s">
        <v>16</v>
      </c>
      <c r="H590" s="170" t="s">
        <v>16</v>
      </c>
      <c r="I590" s="170" t="s">
        <v>16</v>
      </c>
      <c r="J590" s="170" t="s">
        <v>16</v>
      </c>
      <c r="K590" s="170" t="s">
        <v>16</v>
      </c>
      <c r="L590" s="170" t="s">
        <v>16</v>
      </c>
      <c r="M590" s="170" t="s">
        <v>16</v>
      </c>
      <c r="N590" s="170" t="s">
        <v>16</v>
      </c>
      <c r="O590" s="170" t="s">
        <v>16</v>
      </c>
      <c r="P590" s="170" t="s">
        <v>16</v>
      </c>
      <c r="Q590" s="170" t="s">
        <v>16</v>
      </c>
      <c r="R590" s="170" t="s">
        <v>16</v>
      </c>
      <c r="S590" s="170" t="s">
        <v>16</v>
      </c>
      <c r="T590" s="170" t="s">
        <v>16</v>
      </c>
      <c r="U590" s="170" t="s">
        <v>16</v>
      </c>
      <c r="V590" s="170" t="s">
        <v>16</v>
      </c>
      <c r="W590" s="170" t="s">
        <v>16</v>
      </c>
      <c r="X590" s="170" t="s">
        <v>16</v>
      </c>
      <c r="Y590" s="170" t="s">
        <v>16</v>
      </c>
      <c r="Z590" s="170" t="s">
        <v>16</v>
      </c>
      <c r="AA590" s="170" t="s">
        <v>16</v>
      </c>
      <c r="AB590" s="170" t="s">
        <v>16</v>
      </c>
      <c r="AC590" s="170" t="s">
        <v>16</v>
      </c>
      <c r="AD590" s="170" t="s">
        <v>16</v>
      </c>
      <c r="AE590" s="170" t="s">
        <v>16</v>
      </c>
      <c r="AF590" s="170" t="s">
        <v>16</v>
      </c>
      <c r="AG590" s="170" t="s">
        <v>16</v>
      </c>
      <c r="AH590" s="170" t="s">
        <v>16</v>
      </c>
      <c r="AI590" s="170" t="s">
        <v>16</v>
      </c>
      <c r="AJ590" s="170" t="s">
        <v>16</v>
      </c>
      <c r="AK590" s="170" t="s">
        <v>16</v>
      </c>
      <c r="AL590" s="170" t="s">
        <v>16</v>
      </c>
      <c r="AM590" s="170" t="s">
        <v>16</v>
      </c>
      <c r="AN590" s="170" t="s">
        <v>16</v>
      </c>
      <c r="AO590" s="170" t="s">
        <v>16</v>
      </c>
      <c r="AP590" s="170" t="s">
        <v>16</v>
      </c>
      <c r="AQ590" s="170" t="s">
        <v>16</v>
      </c>
      <c r="AR590" s="170" t="s">
        <v>16</v>
      </c>
      <c r="AS590" s="170" t="s">
        <v>16</v>
      </c>
      <c r="AT590" s="172" t="s">
        <v>16</v>
      </c>
      <c r="AU590" s="170" t="s">
        <v>16</v>
      </c>
      <c r="AV590" s="170" t="s">
        <v>16</v>
      </c>
      <c r="AW590" s="170" t="s">
        <v>16</v>
      </c>
      <c r="AX590" s="170" t="s">
        <v>16</v>
      </c>
      <c r="AY590" s="170" t="s">
        <v>16</v>
      </c>
      <c r="AZ590" s="171" t="s">
        <v>16</v>
      </c>
      <c r="BA590" s="171" t="s">
        <v>16</v>
      </c>
      <c r="BB590" s="170" t="s">
        <v>16</v>
      </c>
      <c r="BC590" s="172" t="s">
        <v>16</v>
      </c>
      <c r="BD590" s="172" t="s">
        <v>16</v>
      </c>
      <c r="BE590" s="171" t="s">
        <v>16</v>
      </c>
      <c r="BF590" s="170" t="s">
        <v>16</v>
      </c>
      <c r="BG590" s="170" t="s">
        <v>16</v>
      </c>
      <c r="BH590" s="170" t="s">
        <v>16</v>
      </c>
      <c r="BI590" s="170" t="s">
        <v>16</v>
      </c>
      <c r="BJ590" s="170"/>
      <c r="BK590" s="170"/>
    </row>
    <row r="591" spans="1:63" x14ac:dyDescent="0.25">
      <c r="A591" s="169">
        <v>303</v>
      </c>
      <c r="C591" s="174" t="s">
        <v>16</v>
      </c>
      <c r="D591" s="174" t="s">
        <v>16</v>
      </c>
      <c r="E591" s="173" t="s">
        <v>16</v>
      </c>
      <c r="F591" s="170" t="s">
        <v>16</v>
      </c>
      <c r="G591" s="170" t="s">
        <v>16</v>
      </c>
      <c r="H591" s="170" t="s">
        <v>16</v>
      </c>
      <c r="I591" s="170" t="s">
        <v>16</v>
      </c>
      <c r="J591" s="170" t="s">
        <v>16</v>
      </c>
      <c r="K591" s="170" t="s">
        <v>16</v>
      </c>
      <c r="L591" s="170" t="s">
        <v>16</v>
      </c>
      <c r="M591" s="170" t="s">
        <v>16</v>
      </c>
      <c r="N591" s="170" t="s">
        <v>16</v>
      </c>
      <c r="O591" s="170" t="s">
        <v>16</v>
      </c>
      <c r="P591" s="170" t="s">
        <v>16</v>
      </c>
      <c r="Q591" s="170" t="s">
        <v>16</v>
      </c>
      <c r="R591" s="170" t="s">
        <v>16</v>
      </c>
      <c r="S591" s="170" t="s">
        <v>16</v>
      </c>
      <c r="T591" s="170" t="s">
        <v>16</v>
      </c>
      <c r="U591" s="170" t="s">
        <v>16</v>
      </c>
      <c r="V591" s="170" t="s">
        <v>16</v>
      </c>
      <c r="W591" s="170" t="s">
        <v>16</v>
      </c>
      <c r="X591" s="170" t="s">
        <v>16</v>
      </c>
      <c r="Y591" s="170" t="s">
        <v>16</v>
      </c>
      <c r="Z591" s="170" t="s">
        <v>16</v>
      </c>
      <c r="AA591" s="170" t="s">
        <v>16</v>
      </c>
      <c r="AB591" s="170" t="s">
        <v>16</v>
      </c>
      <c r="AC591" s="170" t="s">
        <v>16</v>
      </c>
      <c r="AD591" s="170" t="s">
        <v>16</v>
      </c>
      <c r="AE591" s="170" t="s">
        <v>16</v>
      </c>
      <c r="AF591" s="170" t="s">
        <v>16</v>
      </c>
      <c r="AG591" s="170" t="s">
        <v>16</v>
      </c>
      <c r="AH591" s="170" t="s">
        <v>16</v>
      </c>
      <c r="AI591" s="170" t="s">
        <v>16</v>
      </c>
      <c r="AJ591" s="170" t="s">
        <v>16</v>
      </c>
      <c r="AK591" s="170" t="s">
        <v>16</v>
      </c>
      <c r="AL591" s="170" t="s">
        <v>16</v>
      </c>
      <c r="AM591" s="170" t="s">
        <v>16</v>
      </c>
      <c r="AN591" s="170" t="s">
        <v>16</v>
      </c>
      <c r="AO591" s="170" t="s">
        <v>16</v>
      </c>
      <c r="AP591" s="170" t="s">
        <v>16</v>
      </c>
      <c r="AQ591" s="170" t="s">
        <v>16</v>
      </c>
      <c r="AR591" s="170" t="s">
        <v>16</v>
      </c>
      <c r="AS591" s="170" t="s">
        <v>16</v>
      </c>
      <c r="AT591" s="172" t="s">
        <v>16</v>
      </c>
      <c r="AU591" s="170" t="s">
        <v>16</v>
      </c>
      <c r="AV591" s="170" t="s">
        <v>16</v>
      </c>
      <c r="AW591" s="170" t="s">
        <v>16</v>
      </c>
      <c r="AX591" s="170" t="s">
        <v>16</v>
      </c>
      <c r="AY591" s="170" t="s">
        <v>16</v>
      </c>
      <c r="AZ591" s="171" t="s">
        <v>16</v>
      </c>
      <c r="BA591" s="171" t="s">
        <v>16</v>
      </c>
      <c r="BB591" s="170" t="s">
        <v>16</v>
      </c>
      <c r="BC591" s="172" t="s">
        <v>16</v>
      </c>
      <c r="BD591" s="172" t="s">
        <v>16</v>
      </c>
      <c r="BE591" s="171" t="s">
        <v>16</v>
      </c>
      <c r="BF591" s="170" t="s">
        <v>16</v>
      </c>
      <c r="BG591" s="170" t="s">
        <v>16</v>
      </c>
      <c r="BH591" s="170" t="s">
        <v>16</v>
      </c>
      <c r="BI591" s="170" t="s">
        <v>16</v>
      </c>
      <c r="BJ591" s="170"/>
      <c r="BK591" s="170"/>
    </row>
    <row r="592" spans="1:63" x14ac:dyDescent="0.25">
      <c r="A592" s="169">
        <v>303</v>
      </c>
      <c r="C592" s="174" t="s">
        <v>16</v>
      </c>
      <c r="D592" s="174" t="s">
        <v>16</v>
      </c>
      <c r="E592" s="173" t="s">
        <v>16</v>
      </c>
      <c r="F592" s="170" t="s">
        <v>16</v>
      </c>
      <c r="G592" s="170" t="s">
        <v>16</v>
      </c>
      <c r="H592" s="170" t="s">
        <v>16</v>
      </c>
      <c r="I592" s="170" t="s">
        <v>16</v>
      </c>
      <c r="J592" s="170" t="s">
        <v>16</v>
      </c>
      <c r="K592" s="170" t="s">
        <v>16</v>
      </c>
      <c r="L592" s="170" t="s">
        <v>16</v>
      </c>
      <c r="M592" s="170" t="s">
        <v>16</v>
      </c>
      <c r="N592" s="170" t="s">
        <v>16</v>
      </c>
      <c r="O592" s="170" t="s">
        <v>16</v>
      </c>
      <c r="P592" s="170" t="s">
        <v>16</v>
      </c>
      <c r="Q592" s="170" t="s">
        <v>16</v>
      </c>
      <c r="R592" s="170" t="s">
        <v>16</v>
      </c>
      <c r="S592" s="170" t="s">
        <v>16</v>
      </c>
      <c r="T592" s="170" t="s">
        <v>16</v>
      </c>
      <c r="U592" s="170" t="s">
        <v>16</v>
      </c>
      <c r="V592" s="170" t="s">
        <v>16</v>
      </c>
      <c r="W592" s="170" t="s">
        <v>16</v>
      </c>
      <c r="X592" s="170" t="s">
        <v>16</v>
      </c>
      <c r="Y592" s="170" t="s">
        <v>16</v>
      </c>
      <c r="Z592" s="170" t="s">
        <v>16</v>
      </c>
      <c r="AA592" s="170" t="s">
        <v>16</v>
      </c>
      <c r="AB592" s="170" t="s">
        <v>16</v>
      </c>
      <c r="AC592" s="170" t="s">
        <v>16</v>
      </c>
      <c r="AD592" s="170" t="s">
        <v>16</v>
      </c>
      <c r="AE592" s="170" t="s">
        <v>16</v>
      </c>
      <c r="AF592" s="170" t="s">
        <v>16</v>
      </c>
      <c r="AG592" s="170" t="s">
        <v>16</v>
      </c>
      <c r="AH592" s="170" t="s">
        <v>16</v>
      </c>
      <c r="AI592" s="170" t="s">
        <v>16</v>
      </c>
      <c r="AJ592" s="170" t="s">
        <v>16</v>
      </c>
      <c r="AK592" s="170" t="s">
        <v>16</v>
      </c>
      <c r="AL592" s="170" t="s">
        <v>16</v>
      </c>
      <c r="AM592" s="170" t="s">
        <v>16</v>
      </c>
      <c r="AN592" s="170" t="s">
        <v>16</v>
      </c>
      <c r="AO592" s="170" t="s">
        <v>16</v>
      </c>
      <c r="AP592" s="170" t="s">
        <v>16</v>
      </c>
      <c r="AQ592" s="170" t="s">
        <v>16</v>
      </c>
      <c r="AR592" s="170" t="s">
        <v>16</v>
      </c>
      <c r="AS592" s="170" t="s">
        <v>16</v>
      </c>
      <c r="AT592" s="172" t="s">
        <v>16</v>
      </c>
      <c r="AU592" s="170" t="s">
        <v>16</v>
      </c>
      <c r="AV592" s="170" t="s">
        <v>16</v>
      </c>
      <c r="AW592" s="170" t="s">
        <v>16</v>
      </c>
      <c r="AX592" s="170" t="s">
        <v>16</v>
      </c>
      <c r="AY592" s="170" t="s">
        <v>16</v>
      </c>
      <c r="AZ592" s="171" t="s">
        <v>16</v>
      </c>
      <c r="BA592" s="171" t="s">
        <v>16</v>
      </c>
      <c r="BB592" s="170" t="s">
        <v>16</v>
      </c>
      <c r="BC592" s="172" t="s">
        <v>16</v>
      </c>
      <c r="BD592" s="172" t="s">
        <v>16</v>
      </c>
      <c r="BE592" s="171" t="s">
        <v>16</v>
      </c>
      <c r="BF592" s="170" t="s">
        <v>16</v>
      </c>
      <c r="BG592" s="170" t="s">
        <v>16</v>
      </c>
      <c r="BH592" s="170" t="s">
        <v>16</v>
      </c>
      <c r="BI592" s="170" t="s">
        <v>16</v>
      </c>
      <c r="BJ592" s="170"/>
      <c r="BK592" s="170"/>
    </row>
    <row r="593" spans="1:63" x14ac:dyDescent="0.25">
      <c r="A593" s="169">
        <v>303</v>
      </c>
      <c r="C593" s="174" t="s">
        <v>16</v>
      </c>
      <c r="D593" s="174" t="s">
        <v>16</v>
      </c>
      <c r="E593" s="173" t="s">
        <v>16</v>
      </c>
      <c r="F593" s="170" t="s">
        <v>16</v>
      </c>
      <c r="G593" s="170" t="s">
        <v>16</v>
      </c>
      <c r="H593" s="170" t="s">
        <v>16</v>
      </c>
      <c r="I593" s="170" t="s">
        <v>16</v>
      </c>
      <c r="J593" s="170" t="s">
        <v>16</v>
      </c>
      <c r="K593" s="170" t="s">
        <v>16</v>
      </c>
      <c r="L593" s="170" t="s">
        <v>16</v>
      </c>
      <c r="M593" s="170" t="s">
        <v>16</v>
      </c>
      <c r="N593" s="170" t="s">
        <v>16</v>
      </c>
      <c r="O593" s="170" t="s">
        <v>16</v>
      </c>
      <c r="P593" s="170" t="s">
        <v>16</v>
      </c>
      <c r="Q593" s="170" t="s">
        <v>16</v>
      </c>
      <c r="R593" s="170" t="s">
        <v>16</v>
      </c>
      <c r="S593" s="170" t="s">
        <v>16</v>
      </c>
      <c r="T593" s="170" t="s">
        <v>16</v>
      </c>
      <c r="U593" s="170" t="s">
        <v>16</v>
      </c>
      <c r="V593" s="170" t="s">
        <v>16</v>
      </c>
      <c r="W593" s="170" t="s">
        <v>16</v>
      </c>
      <c r="X593" s="170" t="s">
        <v>16</v>
      </c>
      <c r="Y593" s="170" t="s">
        <v>16</v>
      </c>
      <c r="Z593" s="170" t="s">
        <v>16</v>
      </c>
      <c r="AA593" s="170" t="s">
        <v>16</v>
      </c>
      <c r="AB593" s="170" t="s">
        <v>16</v>
      </c>
      <c r="AC593" s="170" t="s">
        <v>16</v>
      </c>
      <c r="AD593" s="170" t="s">
        <v>16</v>
      </c>
      <c r="AE593" s="170" t="s">
        <v>16</v>
      </c>
      <c r="AF593" s="170" t="s">
        <v>16</v>
      </c>
      <c r="AG593" s="170" t="s">
        <v>16</v>
      </c>
      <c r="AH593" s="170" t="s">
        <v>16</v>
      </c>
      <c r="AI593" s="170" t="s">
        <v>16</v>
      </c>
      <c r="AJ593" s="170" t="s">
        <v>16</v>
      </c>
      <c r="AK593" s="170" t="s">
        <v>16</v>
      </c>
      <c r="AL593" s="170" t="s">
        <v>16</v>
      </c>
      <c r="AM593" s="170" t="s">
        <v>16</v>
      </c>
      <c r="AN593" s="170" t="s">
        <v>16</v>
      </c>
      <c r="AO593" s="170" t="s">
        <v>16</v>
      </c>
      <c r="AP593" s="170" t="s">
        <v>16</v>
      </c>
      <c r="AQ593" s="170" t="s">
        <v>16</v>
      </c>
      <c r="AR593" s="170" t="s">
        <v>16</v>
      </c>
      <c r="AS593" s="170" t="s">
        <v>16</v>
      </c>
      <c r="AT593" s="172" t="s">
        <v>16</v>
      </c>
      <c r="AU593" s="170" t="s">
        <v>16</v>
      </c>
      <c r="AV593" s="170" t="s">
        <v>16</v>
      </c>
      <c r="AW593" s="170" t="s">
        <v>16</v>
      </c>
      <c r="AX593" s="170" t="s">
        <v>16</v>
      </c>
      <c r="AY593" s="170" t="s">
        <v>16</v>
      </c>
      <c r="AZ593" s="171" t="s">
        <v>16</v>
      </c>
      <c r="BA593" s="171" t="s">
        <v>16</v>
      </c>
      <c r="BB593" s="170" t="s">
        <v>16</v>
      </c>
      <c r="BC593" s="172" t="s">
        <v>16</v>
      </c>
      <c r="BD593" s="172" t="s">
        <v>16</v>
      </c>
      <c r="BE593" s="171" t="s">
        <v>16</v>
      </c>
      <c r="BF593" s="170" t="s">
        <v>16</v>
      </c>
      <c r="BG593" s="170" t="s">
        <v>16</v>
      </c>
      <c r="BH593" s="170" t="s">
        <v>16</v>
      </c>
      <c r="BI593" s="170" t="s">
        <v>16</v>
      </c>
      <c r="BJ593" s="170"/>
      <c r="BK593" s="170"/>
    </row>
    <row r="594" spans="1:63" x14ac:dyDescent="0.25">
      <c r="A594" s="169">
        <v>303</v>
      </c>
      <c r="C594" s="174" t="s">
        <v>16</v>
      </c>
      <c r="D594" s="174" t="s">
        <v>16</v>
      </c>
      <c r="E594" s="173" t="s">
        <v>16</v>
      </c>
      <c r="F594" s="170" t="s">
        <v>16</v>
      </c>
      <c r="G594" s="170" t="s">
        <v>16</v>
      </c>
      <c r="H594" s="170" t="s">
        <v>16</v>
      </c>
      <c r="I594" s="170" t="s">
        <v>16</v>
      </c>
      <c r="J594" s="170" t="s">
        <v>16</v>
      </c>
      <c r="K594" s="170" t="s">
        <v>16</v>
      </c>
      <c r="L594" s="170" t="s">
        <v>16</v>
      </c>
      <c r="M594" s="170" t="s">
        <v>16</v>
      </c>
      <c r="N594" s="170" t="s">
        <v>16</v>
      </c>
      <c r="O594" s="170" t="s">
        <v>16</v>
      </c>
      <c r="P594" s="170" t="s">
        <v>16</v>
      </c>
      <c r="Q594" s="170" t="s">
        <v>16</v>
      </c>
      <c r="R594" s="170" t="s">
        <v>16</v>
      </c>
      <c r="S594" s="170" t="s">
        <v>16</v>
      </c>
      <c r="T594" s="170" t="s">
        <v>16</v>
      </c>
      <c r="U594" s="170" t="s">
        <v>16</v>
      </c>
      <c r="V594" s="170" t="s">
        <v>16</v>
      </c>
      <c r="W594" s="170" t="s">
        <v>16</v>
      </c>
      <c r="X594" s="170" t="s">
        <v>16</v>
      </c>
      <c r="Y594" s="170" t="s">
        <v>16</v>
      </c>
      <c r="Z594" s="170" t="s">
        <v>16</v>
      </c>
      <c r="AA594" s="170" t="s">
        <v>16</v>
      </c>
      <c r="AB594" s="170" t="s">
        <v>16</v>
      </c>
      <c r="AC594" s="170" t="s">
        <v>16</v>
      </c>
      <c r="AD594" s="170" t="s">
        <v>16</v>
      </c>
      <c r="AE594" s="170" t="s">
        <v>16</v>
      </c>
      <c r="AF594" s="170" t="s">
        <v>16</v>
      </c>
      <c r="AG594" s="170" t="s">
        <v>16</v>
      </c>
      <c r="AH594" s="170" t="s">
        <v>16</v>
      </c>
      <c r="AI594" s="170" t="s">
        <v>16</v>
      </c>
      <c r="AJ594" s="170" t="s">
        <v>16</v>
      </c>
      <c r="AK594" s="170" t="s">
        <v>16</v>
      </c>
      <c r="AL594" s="170" t="s">
        <v>16</v>
      </c>
      <c r="AM594" s="170" t="s">
        <v>16</v>
      </c>
      <c r="AN594" s="170" t="s">
        <v>16</v>
      </c>
      <c r="AO594" s="170" t="s">
        <v>16</v>
      </c>
      <c r="AP594" s="170" t="s">
        <v>16</v>
      </c>
      <c r="AQ594" s="170" t="s">
        <v>16</v>
      </c>
      <c r="AR594" s="170" t="s">
        <v>16</v>
      </c>
      <c r="AS594" s="170" t="s">
        <v>16</v>
      </c>
      <c r="AT594" s="172" t="s">
        <v>16</v>
      </c>
      <c r="AU594" s="170" t="s">
        <v>16</v>
      </c>
      <c r="AV594" s="170" t="s">
        <v>16</v>
      </c>
      <c r="AW594" s="170" t="s">
        <v>16</v>
      </c>
      <c r="AX594" s="170" t="s">
        <v>16</v>
      </c>
      <c r="AY594" s="170" t="s">
        <v>16</v>
      </c>
      <c r="AZ594" s="171" t="s">
        <v>16</v>
      </c>
      <c r="BA594" s="171" t="s">
        <v>16</v>
      </c>
      <c r="BB594" s="170" t="s">
        <v>16</v>
      </c>
      <c r="BC594" s="172" t="s">
        <v>16</v>
      </c>
      <c r="BD594" s="172" t="s">
        <v>16</v>
      </c>
      <c r="BE594" s="171" t="s">
        <v>16</v>
      </c>
      <c r="BF594" s="170" t="s">
        <v>16</v>
      </c>
      <c r="BG594" s="170" t="s">
        <v>16</v>
      </c>
      <c r="BH594" s="170" t="s">
        <v>16</v>
      </c>
      <c r="BI594" s="170" t="s">
        <v>16</v>
      </c>
      <c r="BJ594" s="170"/>
      <c r="BK594" s="170"/>
    </row>
    <row r="595" spans="1:63" x14ac:dyDescent="0.25">
      <c r="A595" s="169">
        <v>303</v>
      </c>
      <c r="C595" s="174" t="s">
        <v>16</v>
      </c>
      <c r="D595" s="174" t="s">
        <v>16</v>
      </c>
      <c r="E595" s="173" t="s">
        <v>16</v>
      </c>
      <c r="F595" s="170" t="s">
        <v>16</v>
      </c>
      <c r="G595" s="170" t="s">
        <v>16</v>
      </c>
      <c r="H595" s="170" t="s">
        <v>16</v>
      </c>
      <c r="I595" s="170" t="s">
        <v>16</v>
      </c>
      <c r="J595" s="170" t="s">
        <v>16</v>
      </c>
      <c r="K595" s="170" t="s">
        <v>16</v>
      </c>
      <c r="L595" s="170" t="s">
        <v>16</v>
      </c>
      <c r="M595" s="170" t="s">
        <v>16</v>
      </c>
      <c r="N595" s="170" t="s">
        <v>16</v>
      </c>
      <c r="O595" s="170" t="s">
        <v>16</v>
      </c>
      <c r="P595" s="170" t="s">
        <v>16</v>
      </c>
      <c r="Q595" s="170" t="s">
        <v>16</v>
      </c>
      <c r="R595" s="170" t="s">
        <v>16</v>
      </c>
      <c r="S595" s="170" t="s">
        <v>16</v>
      </c>
      <c r="T595" s="170" t="s">
        <v>16</v>
      </c>
      <c r="U595" s="170" t="s">
        <v>16</v>
      </c>
      <c r="V595" s="170" t="s">
        <v>16</v>
      </c>
      <c r="W595" s="170" t="s">
        <v>16</v>
      </c>
      <c r="X595" s="170" t="s">
        <v>16</v>
      </c>
      <c r="Y595" s="170" t="s">
        <v>16</v>
      </c>
      <c r="Z595" s="170" t="s">
        <v>16</v>
      </c>
      <c r="AA595" s="170" t="s">
        <v>16</v>
      </c>
      <c r="AB595" s="170" t="s">
        <v>16</v>
      </c>
      <c r="AC595" s="170" t="s">
        <v>16</v>
      </c>
      <c r="AD595" s="170" t="s">
        <v>16</v>
      </c>
      <c r="AE595" s="170" t="s">
        <v>16</v>
      </c>
      <c r="AF595" s="170" t="s">
        <v>16</v>
      </c>
      <c r="AG595" s="170" t="s">
        <v>16</v>
      </c>
      <c r="AH595" s="170" t="s">
        <v>16</v>
      </c>
      <c r="AI595" s="170" t="s">
        <v>16</v>
      </c>
      <c r="AJ595" s="170" t="s">
        <v>16</v>
      </c>
      <c r="AK595" s="170" t="s">
        <v>16</v>
      </c>
      <c r="AL595" s="170" t="s">
        <v>16</v>
      </c>
      <c r="AM595" s="170" t="s">
        <v>16</v>
      </c>
      <c r="AN595" s="170" t="s">
        <v>16</v>
      </c>
      <c r="AO595" s="170" t="s">
        <v>16</v>
      </c>
      <c r="AP595" s="170" t="s">
        <v>16</v>
      </c>
      <c r="AQ595" s="170" t="s">
        <v>16</v>
      </c>
      <c r="AR595" s="170" t="s">
        <v>16</v>
      </c>
      <c r="AS595" s="170" t="s">
        <v>16</v>
      </c>
      <c r="AT595" s="172" t="s">
        <v>16</v>
      </c>
      <c r="AU595" s="170" t="s">
        <v>16</v>
      </c>
      <c r="AV595" s="170" t="s">
        <v>16</v>
      </c>
      <c r="AW595" s="170" t="s">
        <v>16</v>
      </c>
      <c r="AX595" s="170" t="s">
        <v>16</v>
      </c>
      <c r="AY595" s="170" t="s">
        <v>16</v>
      </c>
      <c r="AZ595" s="171" t="s">
        <v>16</v>
      </c>
      <c r="BA595" s="171" t="s">
        <v>16</v>
      </c>
      <c r="BB595" s="170" t="s">
        <v>16</v>
      </c>
      <c r="BC595" s="172" t="s">
        <v>16</v>
      </c>
      <c r="BD595" s="172" t="s">
        <v>16</v>
      </c>
      <c r="BE595" s="171" t="s">
        <v>16</v>
      </c>
      <c r="BF595" s="170" t="s">
        <v>16</v>
      </c>
      <c r="BG595" s="170" t="s">
        <v>16</v>
      </c>
      <c r="BH595" s="170" t="s">
        <v>16</v>
      </c>
      <c r="BI595" s="170" t="s">
        <v>16</v>
      </c>
      <c r="BJ595" s="170"/>
      <c r="BK595" s="170"/>
    </row>
    <row r="596" spans="1:63" x14ac:dyDescent="0.25">
      <c r="A596" s="169">
        <v>303</v>
      </c>
      <c r="C596" s="174" t="s">
        <v>16</v>
      </c>
      <c r="D596" s="174" t="s">
        <v>16</v>
      </c>
      <c r="E596" s="173" t="s">
        <v>16</v>
      </c>
      <c r="F596" s="170" t="s">
        <v>16</v>
      </c>
      <c r="G596" s="170" t="s">
        <v>16</v>
      </c>
      <c r="H596" s="170" t="s">
        <v>16</v>
      </c>
      <c r="I596" s="170" t="s">
        <v>16</v>
      </c>
      <c r="J596" s="170" t="s">
        <v>16</v>
      </c>
      <c r="K596" s="170" t="s">
        <v>16</v>
      </c>
      <c r="L596" s="170" t="s">
        <v>16</v>
      </c>
      <c r="M596" s="170" t="s">
        <v>16</v>
      </c>
      <c r="N596" s="170" t="s">
        <v>16</v>
      </c>
      <c r="O596" s="170" t="s">
        <v>16</v>
      </c>
      <c r="P596" s="170" t="s">
        <v>16</v>
      </c>
      <c r="Q596" s="170" t="s">
        <v>16</v>
      </c>
      <c r="R596" s="170" t="s">
        <v>16</v>
      </c>
      <c r="S596" s="170" t="s">
        <v>16</v>
      </c>
      <c r="T596" s="170" t="s">
        <v>16</v>
      </c>
      <c r="U596" s="170" t="s">
        <v>16</v>
      </c>
      <c r="V596" s="170" t="s">
        <v>16</v>
      </c>
      <c r="W596" s="170" t="s">
        <v>16</v>
      </c>
      <c r="X596" s="170" t="s">
        <v>16</v>
      </c>
      <c r="Y596" s="170" t="s">
        <v>16</v>
      </c>
      <c r="Z596" s="170" t="s">
        <v>16</v>
      </c>
      <c r="AA596" s="170" t="s">
        <v>16</v>
      </c>
      <c r="AB596" s="170" t="s">
        <v>16</v>
      </c>
      <c r="AC596" s="170" t="s">
        <v>16</v>
      </c>
      <c r="AD596" s="170" t="s">
        <v>16</v>
      </c>
      <c r="AE596" s="170" t="s">
        <v>16</v>
      </c>
      <c r="AF596" s="170" t="s">
        <v>16</v>
      </c>
      <c r="AG596" s="170" t="s">
        <v>16</v>
      </c>
      <c r="AH596" s="170" t="s">
        <v>16</v>
      </c>
      <c r="AI596" s="170" t="s">
        <v>16</v>
      </c>
      <c r="AJ596" s="170" t="s">
        <v>16</v>
      </c>
      <c r="AK596" s="170" t="s">
        <v>16</v>
      </c>
      <c r="AL596" s="170" t="s">
        <v>16</v>
      </c>
      <c r="AM596" s="170" t="s">
        <v>16</v>
      </c>
      <c r="AN596" s="170" t="s">
        <v>16</v>
      </c>
      <c r="AO596" s="170" t="s">
        <v>16</v>
      </c>
      <c r="AP596" s="170" t="s">
        <v>16</v>
      </c>
      <c r="AQ596" s="170" t="s">
        <v>16</v>
      </c>
      <c r="AR596" s="170" t="s">
        <v>16</v>
      </c>
      <c r="AS596" s="170" t="s">
        <v>16</v>
      </c>
      <c r="AT596" s="172" t="s">
        <v>16</v>
      </c>
      <c r="AU596" s="170" t="s">
        <v>16</v>
      </c>
      <c r="AV596" s="170" t="s">
        <v>16</v>
      </c>
      <c r="AW596" s="170" t="s">
        <v>16</v>
      </c>
      <c r="AX596" s="170" t="s">
        <v>16</v>
      </c>
      <c r="AY596" s="170" t="s">
        <v>16</v>
      </c>
      <c r="AZ596" s="171" t="s">
        <v>16</v>
      </c>
      <c r="BA596" s="171" t="s">
        <v>16</v>
      </c>
      <c r="BB596" s="170" t="s">
        <v>16</v>
      </c>
      <c r="BC596" s="172" t="s">
        <v>16</v>
      </c>
      <c r="BD596" s="172" t="s">
        <v>16</v>
      </c>
      <c r="BE596" s="171" t="s">
        <v>16</v>
      </c>
      <c r="BF596" s="170" t="s">
        <v>16</v>
      </c>
      <c r="BG596" s="170" t="s">
        <v>16</v>
      </c>
      <c r="BH596" s="170" t="s">
        <v>16</v>
      </c>
      <c r="BI596" s="170" t="s">
        <v>16</v>
      </c>
      <c r="BJ596" s="170"/>
      <c r="BK596" s="170"/>
    </row>
    <row r="597" spans="1:63" x14ac:dyDescent="0.25">
      <c r="A597" s="169">
        <v>303</v>
      </c>
      <c r="C597" s="174" t="s">
        <v>16</v>
      </c>
      <c r="D597" s="174" t="s">
        <v>16</v>
      </c>
      <c r="E597" s="173" t="s">
        <v>16</v>
      </c>
      <c r="F597" s="170" t="s">
        <v>16</v>
      </c>
      <c r="G597" s="170" t="s">
        <v>16</v>
      </c>
      <c r="H597" s="170" t="s">
        <v>16</v>
      </c>
      <c r="I597" s="170" t="s">
        <v>16</v>
      </c>
      <c r="J597" s="170" t="s">
        <v>16</v>
      </c>
      <c r="K597" s="170" t="s">
        <v>16</v>
      </c>
      <c r="L597" s="170" t="s">
        <v>16</v>
      </c>
      <c r="M597" s="170" t="s">
        <v>16</v>
      </c>
      <c r="N597" s="170" t="s">
        <v>16</v>
      </c>
      <c r="O597" s="170" t="s">
        <v>16</v>
      </c>
      <c r="P597" s="170" t="s">
        <v>16</v>
      </c>
      <c r="Q597" s="170" t="s">
        <v>16</v>
      </c>
      <c r="R597" s="170" t="s">
        <v>16</v>
      </c>
      <c r="S597" s="170" t="s">
        <v>16</v>
      </c>
      <c r="T597" s="170" t="s">
        <v>16</v>
      </c>
      <c r="U597" s="170" t="s">
        <v>16</v>
      </c>
      <c r="V597" s="170" t="s">
        <v>16</v>
      </c>
      <c r="W597" s="170" t="s">
        <v>16</v>
      </c>
      <c r="X597" s="170" t="s">
        <v>16</v>
      </c>
      <c r="Y597" s="170" t="s">
        <v>16</v>
      </c>
      <c r="Z597" s="170" t="s">
        <v>16</v>
      </c>
      <c r="AA597" s="170" t="s">
        <v>16</v>
      </c>
      <c r="AB597" s="170" t="s">
        <v>16</v>
      </c>
      <c r="AC597" s="170" t="s">
        <v>16</v>
      </c>
      <c r="AD597" s="170" t="s">
        <v>16</v>
      </c>
      <c r="AE597" s="170" t="s">
        <v>16</v>
      </c>
      <c r="AF597" s="170" t="s">
        <v>16</v>
      </c>
      <c r="AG597" s="170" t="s">
        <v>16</v>
      </c>
      <c r="AH597" s="170" t="s">
        <v>16</v>
      </c>
      <c r="AI597" s="170" t="s">
        <v>16</v>
      </c>
      <c r="AJ597" s="170" t="s">
        <v>16</v>
      </c>
      <c r="AK597" s="170" t="s">
        <v>16</v>
      </c>
      <c r="AL597" s="170" t="s">
        <v>16</v>
      </c>
      <c r="AM597" s="170" t="s">
        <v>16</v>
      </c>
      <c r="AN597" s="170" t="s">
        <v>16</v>
      </c>
      <c r="AO597" s="170" t="s">
        <v>16</v>
      </c>
      <c r="AP597" s="170" t="s">
        <v>16</v>
      </c>
      <c r="AQ597" s="170" t="s">
        <v>16</v>
      </c>
      <c r="AR597" s="170" t="s">
        <v>16</v>
      </c>
      <c r="AS597" s="170" t="s">
        <v>16</v>
      </c>
      <c r="AT597" s="172" t="s">
        <v>16</v>
      </c>
      <c r="AU597" s="170" t="s">
        <v>16</v>
      </c>
      <c r="AV597" s="170" t="s">
        <v>16</v>
      </c>
      <c r="AW597" s="170" t="s">
        <v>16</v>
      </c>
      <c r="AX597" s="170" t="s">
        <v>16</v>
      </c>
      <c r="AY597" s="170" t="s">
        <v>16</v>
      </c>
      <c r="AZ597" s="171" t="s">
        <v>16</v>
      </c>
      <c r="BA597" s="171" t="s">
        <v>16</v>
      </c>
      <c r="BB597" s="170" t="s">
        <v>16</v>
      </c>
      <c r="BC597" s="172" t="s">
        <v>16</v>
      </c>
      <c r="BD597" s="172" t="s">
        <v>16</v>
      </c>
      <c r="BE597" s="171" t="s">
        <v>16</v>
      </c>
      <c r="BF597" s="170" t="s">
        <v>16</v>
      </c>
      <c r="BG597" s="170" t="s">
        <v>16</v>
      </c>
      <c r="BH597" s="170" t="s">
        <v>16</v>
      </c>
      <c r="BI597" s="170" t="s">
        <v>16</v>
      </c>
      <c r="BJ597" s="170"/>
      <c r="BK597" s="170"/>
    </row>
    <row r="598" spans="1:63" x14ac:dyDescent="0.25">
      <c r="A598" s="169">
        <v>303</v>
      </c>
      <c r="C598" s="174" t="s">
        <v>16</v>
      </c>
      <c r="D598" s="174" t="s">
        <v>16</v>
      </c>
      <c r="E598" s="173" t="s">
        <v>16</v>
      </c>
      <c r="F598" s="170" t="s">
        <v>16</v>
      </c>
      <c r="G598" s="170" t="s">
        <v>16</v>
      </c>
      <c r="H598" s="170" t="s">
        <v>16</v>
      </c>
      <c r="I598" s="170" t="s">
        <v>16</v>
      </c>
      <c r="J598" s="170" t="s">
        <v>16</v>
      </c>
      <c r="K598" s="170" t="s">
        <v>16</v>
      </c>
      <c r="L598" s="170" t="s">
        <v>16</v>
      </c>
      <c r="M598" s="170" t="s">
        <v>16</v>
      </c>
      <c r="N598" s="170" t="s">
        <v>16</v>
      </c>
      <c r="O598" s="170" t="s">
        <v>16</v>
      </c>
      <c r="P598" s="170" t="s">
        <v>16</v>
      </c>
      <c r="Q598" s="170" t="s">
        <v>16</v>
      </c>
      <c r="R598" s="170" t="s">
        <v>16</v>
      </c>
      <c r="S598" s="170" t="s">
        <v>16</v>
      </c>
      <c r="T598" s="170" t="s">
        <v>16</v>
      </c>
      <c r="U598" s="170" t="s">
        <v>16</v>
      </c>
      <c r="V598" s="170" t="s">
        <v>16</v>
      </c>
      <c r="W598" s="170" t="s">
        <v>16</v>
      </c>
      <c r="X598" s="170" t="s">
        <v>16</v>
      </c>
      <c r="Y598" s="170" t="s">
        <v>16</v>
      </c>
      <c r="Z598" s="170" t="s">
        <v>16</v>
      </c>
      <c r="AA598" s="170" t="s">
        <v>16</v>
      </c>
      <c r="AB598" s="170" t="s">
        <v>16</v>
      </c>
      <c r="AC598" s="170" t="s">
        <v>16</v>
      </c>
      <c r="AD598" s="170" t="s">
        <v>16</v>
      </c>
      <c r="AE598" s="170" t="s">
        <v>16</v>
      </c>
      <c r="AF598" s="170" t="s">
        <v>16</v>
      </c>
      <c r="AG598" s="170" t="s">
        <v>16</v>
      </c>
      <c r="AH598" s="170" t="s">
        <v>16</v>
      </c>
      <c r="AI598" s="170" t="s">
        <v>16</v>
      </c>
      <c r="AJ598" s="170" t="s">
        <v>16</v>
      </c>
      <c r="AK598" s="170" t="s">
        <v>16</v>
      </c>
      <c r="AL598" s="170" t="s">
        <v>16</v>
      </c>
      <c r="AM598" s="170" t="s">
        <v>16</v>
      </c>
      <c r="AN598" s="170" t="s">
        <v>16</v>
      </c>
      <c r="AO598" s="170" t="s">
        <v>16</v>
      </c>
      <c r="AP598" s="170" t="s">
        <v>16</v>
      </c>
      <c r="AQ598" s="170" t="s">
        <v>16</v>
      </c>
      <c r="AR598" s="170" t="s">
        <v>16</v>
      </c>
      <c r="AS598" s="170" t="s">
        <v>16</v>
      </c>
      <c r="AT598" s="172" t="s">
        <v>16</v>
      </c>
      <c r="AU598" s="170" t="s">
        <v>16</v>
      </c>
      <c r="AV598" s="170" t="s">
        <v>16</v>
      </c>
      <c r="AW598" s="170" t="s">
        <v>16</v>
      </c>
      <c r="AX598" s="170" t="s">
        <v>16</v>
      </c>
      <c r="AY598" s="170" t="s">
        <v>16</v>
      </c>
      <c r="AZ598" s="171" t="s">
        <v>16</v>
      </c>
      <c r="BA598" s="171" t="s">
        <v>16</v>
      </c>
      <c r="BB598" s="170" t="s">
        <v>16</v>
      </c>
      <c r="BC598" s="172" t="s">
        <v>16</v>
      </c>
      <c r="BD598" s="172" t="s">
        <v>16</v>
      </c>
      <c r="BE598" s="171" t="s">
        <v>16</v>
      </c>
      <c r="BF598" s="170" t="s">
        <v>16</v>
      </c>
      <c r="BG598" s="170" t="s">
        <v>16</v>
      </c>
      <c r="BH598" s="170" t="s">
        <v>16</v>
      </c>
      <c r="BI598" s="170" t="s">
        <v>16</v>
      </c>
      <c r="BJ598" s="170"/>
      <c r="BK598" s="170"/>
    </row>
    <row r="599" spans="1:63" x14ac:dyDescent="0.25">
      <c r="A599" s="169">
        <v>303</v>
      </c>
      <c r="C599" s="174" t="s">
        <v>16</v>
      </c>
      <c r="D599" s="174" t="s">
        <v>16</v>
      </c>
      <c r="E599" s="173" t="s">
        <v>16</v>
      </c>
      <c r="F599" s="170" t="s">
        <v>16</v>
      </c>
      <c r="G599" s="170" t="s">
        <v>16</v>
      </c>
      <c r="H599" s="170" t="s">
        <v>16</v>
      </c>
      <c r="I599" s="170" t="s">
        <v>16</v>
      </c>
      <c r="J599" s="170" t="s">
        <v>16</v>
      </c>
      <c r="K599" s="170" t="s">
        <v>16</v>
      </c>
      <c r="L599" s="170" t="s">
        <v>16</v>
      </c>
      <c r="M599" s="170" t="s">
        <v>16</v>
      </c>
      <c r="N599" s="170" t="s">
        <v>16</v>
      </c>
      <c r="O599" s="170" t="s">
        <v>16</v>
      </c>
      <c r="P599" s="170" t="s">
        <v>16</v>
      </c>
      <c r="Q599" s="170" t="s">
        <v>16</v>
      </c>
      <c r="R599" s="170" t="s">
        <v>16</v>
      </c>
      <c r="S599" s="170" t="s">
        <v>16</v>
      </c>
      <c r="T599" s="170" t="s">
        <v>16</v>
      </c>
      <c r="U599" s="170" t="s">
        <v>16</v>
      </c>
      <c r="V599" s="170" t="s">
        <v>16</v>
      </c>
      <c r="W599" s="170" t="s">
        <v>16</v>
      </c>
      <c r="X599" s="170" t="s">
        <v>16</v>
      </c>
      <c r="Y599" s="170" t="s">
        <v>16</v>
      </c>
      <c r="Z599" s="170" t="s">
        <v>16</v>
      </c>
      <c r="AA599" s="170" t="s">
        <v>16</v>
      </c>
      <c r="AB599" s="170" t="s">
        <v>16</v>
      </c>
      <c r="AC599" s="170" t="s">
        <v>16</v>
      </c>
      <c r="AD599" s="170" t="s">
        <v>16</v>
      </c>
      <c r="AE599" s="170" t="s">
        <v>16</v>
      </c>
      <c r="AF599" s="170" t="s">
        <v>16</v>
      </c>
      <c r="AG599" s="170" t="s">
        <v>16</v>
      </c>
      <c r="AH599" s="170" t="s">
        <v>16</v>
      </c>
      <c r="AI599" s="170" t="s">
        <v>16</v>
      </c>
      <c r="AJ599" s="170" t="s">
        <v>16</v>
      </c>
      <c r="AK599" s="170" t="s">
        <v>16</v>
      </c>
      <c r="AL599" s="170" t="s">
        <v>16</v>
      </c>
      <c r="AM599" s="170" t="s">
        <v>16</v>
      </c>
      <c r="AN599" s="170" t="s">
        <v>16</v>
      </c>
      <c r="AO599" s="170" t="s">
        <v>16</v>
      </c>
      <c r="AP599" s="170" t="s">
        <v>16</v>
      </c>
      <c r="AQ599" s="170" t="s">
        <v>16</v>
      </c>
      <c r="AR599" s="170" t="s">
        <v>16</v>
      </c>
      <c r="AS599" s="170" t="s">
        <v>16</v>
      </c>
      <c r="AT599" s="172" t="s">
        <v>16</v>
      </c>
      <c r="AU599" s="170" t="s">
        <v>16</v>
      </c>
      <c r="AV599" s="170" t="s">
        <v>16</v>
      </c>
      <c r="AW599" s="170" t="s">
        <v>16</v>
      </c>
      <c r="AX599" s="170" t="s">
        <v>16</v>
      </c>
      <c r="AY599" s="170" t="s">
        <v>16</v>
      </c>
      <c r="AZ599" s="171" t="s">
        <v>16</v>
      </c>
      <c r="BA599" s="171" t="s">
        <v>16</v>
      </c>
      <c r="BB599" s="170" t="s">
        <v>16</v>
      </c>
      <c r="BC599" s="172" t="s">
        <v>16</v>
      </c>
      <c r="BD599" s="172" t="s">
        <v>16</v>
      </c>
      <c r="BE599" s="171" t="s">
        <v>16</v>
      </c>
      <c r="BF599" s="170" t="s">
        <v>16</v>
      </c>
      <c r="BG599" s="170" t="s">
        <v>16</v>
      </c>
      <c r="BH599" s="170" t="s">
        <v>16</v>
      </c>
      <c r="BI599" s="170" t="s">
        <v>16</v>
      </c>
      <c r="BJ599" s="170"/>
      <c r="BK599" s="170"/>
    </row>
    <row r="600" spans="1:63" x14ac:dyDescent="0.25">
      <c r="A600" s="169">
        <v>303</v>
      </c>
      <c r="C600" s="174" t="s">
        <v>16</v>
      </c>
      <c r="D600" s="174" t="s">
        <v>16</v>
      </c>
      <c r="E600" s="173" t="s">
        <v>16</v>
      </c>
      <c r="F600" s="170" t="s">
        <v>16</v>
      </c>
      <c r="G600" s="170" t="s">
        <v>16</v>
      </c>
      <c r="H600" s="170" t="s">
        <v>16</v>
      </c>
      <c r="I600" s="170" t="s">
        <v>16</v>
      </c>
      <c r="J600" s="170" t="s">
        <v>16</v>
      </c>
      <c r="K600" s="170" t="s">
        <v>16</v>
      </c>
      <c r="L600" s="170" t="s">
        <v>16</v>
      </c>
      <c r="M600" s="170" t="s">
        <v>16</v>
      </c>
      <c r="N600" s="170" t="s">
        <v>16</v>
      </c>
      <c r="O600" s="170" t="s">
        <v>16</v>
      </c>
      <c r="P600" s="170" t="s">
        <v>16</v>
      </c>
      <c r="Q600" s="170" t="s">
        <v>16</v>
      </c>
      <c r="R600" s="170" t="s">
        <v>16</v>
      </c>
      <c r="S600" s="170" t="s">
        <v>16</v>
      </c>
      <c r="T600" s="170" t="s">
        <v>16</v>
      </c>
      <c r="U600" s="170" t="s">
        <v>16</v>
      </c>
      <c r="V600" s="170" t="s">
        <v>16</v>
      </c>
      <c r="W600" s="170" t="s">
        <v>16</v>
      </c>
      <c r="X600" s="170" t="s">
        <v>16</v>
      </c>
      <c r="Y600" s="170" t="s">
        <v>16</v>
      </c>
      <c r="Z600" s="170" t="s">
        <v>16</v>
      </c>
      <c r="AA600" s="170" t="s">
        <v>16</v>
      </c>
      <c r="AB600" s="170" t="s">
        <v>16</v>
      </c>
      <c r="AC600" s="170" t="s">
        <v>16</v>
      </c>
      <c r="AD600" s="170" t="s">
        <v>16</v>
      </c>
      <c r="AE600" s="170" t="s">
        <v>16</v>
      </c>
      <c r="AF600" s="170" t="s">
        <v>16</v>
      </c>
      <c r="AG600" s="170" t="s">
        <v>16</v>
      </c>
      <c r="AH600" s="170" t="s">
        <v>16</v>
      </c>
      <c r="AI600" s="170" t="s">
        <v>16</v>
      </c>
      <c r="AJ600" s="170" t="s">
        <v>16</v>
      </c>
      <c r="AK600" s="170" t="s">
        <v>16</v>
      </c>
      <c r="AL600" s="170" t="s">
        <v>16</v>
      </c>
      <c r="AM600" s="170" t="s">
        <v>16</v>
      </c>
      <c r="AN600" s="170" t="s">
        <v>16</v>
      </c>
      <c r="AO600" s="170" t="s">
        <v>16</v>
      </c>
      <c r="AP600" s="170" t="s">
        <v>16</v>
      </c>
      <c r="AQ600" s="170" t="s">
        <v>16</v>
      </c>
      <c r="AR600" s="170" t="s">
        <v>16</v>
      </c>
      <c r="AS600" s="170" t="s">
        <v>16</v>
      </c>
      <c r="AT600" s="172" t="s">
        <v>16</v>
      </c>
      <c r="AU600" s="170" t="s">
        <v>16</v>
      </c>
      <c r="AV600" s="170" t="s">
        <v>16</v>
      </c>
      <c r="AW600" s="170" t="s">
        <v>16</v>
      </c>
      <c r="AX600" s="170" t="s">
        <v>16</v>
      </c>
      <c r="AY600" s="170" t="s">
        <v>16</v>
      </c>
      <c r="AZ600" s="171" t="s">
        <v>16</v>
      </c>
      <c r="BA600" s="171" t="s">
        <v>16</v>
      </c>
      <c r="BB600" s="170" t="s">
        <v>16</v>
      </c>
      <c r="BC600" s="172" t="s">
        <v>16</v>
      </c>
      <c r="BD600" s="172" t="s">
        <v>16</v>
      </c>
      <c r="BE600" s="171" t="s">
        <v>16</v>
      </c>
      <c r="BF600" s="170" t="s">
        <v>16</v>
      </c>
      <c r="BG600" s="170" t="s">
        <v>16</v>
      </c>
      <c r="BH600" s="170" t="s">
        <v>16</v>
      </c>
      <c r="BI600" s="170" t="s">
        <v>16</v>
      </c>
      <c r="BJ600" s="170"/>
      <c r="BK600" s="170"/>
    </row>
    <row r="601" spans="1:63" x14ac:dyDescent="0.25">
      <c r="A601" s="169">
        <v>303</v>
      </c>
      <c r="C601" s="174" t="s">
        <v>16</v>
      </c>
      <c r="D601" s="174" t="s">
        <v>16</v>
      </c>
      <c r="E601" s="173" t="s">
        <v>16</v>
      </c>
      <c r="F601" s="170" t="s">
        <v>16</v>
      </c>
      <c r="G601" s="170" t="s">
        <v>16</v>
      </c>
      <c r="H601" s="170" t="s">
        <v>16</v>
      </c>
      <c r="I601" s="170" t="s">
        <v>16</v>
      </c>
      <c r="J601" s="170" t="s">
        <v>16</v>
      </c>
      <c r="K601" s="170" t="s">
        <v>16</v>
      </c>
      <c r="L601" s="170" t="s">
        <v>16</v>
      </c>
      <c r="M601" s="170" t="s">
        <v>16</v>
      </c>
      <c r="N601" s="170" t="s">
        <v>16</v>
      </c>
      <c r="O601" s="170" t="s">
        <v>16</v>
      </c>
      <c r="P601" s="170" t="s">
        <v>16</v>
      </c>
      <c r="Q601" s="170" t="s">
        <v>16</v>
      </c>
      <c r="R601" s="170" t="s">
        <v>16</v>
      </c>
      <c r="S601" s="170" t="s">
        <v>16</v>
      </c>
      <c r="T601" s="170" t="s">
        <v>16</v>
      </c>
      <c r="U601" s="170" t="s">
        <v>16</v>
      </c>
      <c r="V601" s="170" t="s">
        <v>16</v>
      </c>
      <c r="W601" s="170" t="s">
        <v>16</v>
      </c>
      <c r="X601" s="170" t="s">
        <v>16</v>
      </c>
      <c r="Y601" s="170" t="s">
        <v>16</v>
      </c>
      <c r="Z601" s="170" t="s">
        <v>16</v>
      </c>
      <c r="AA601" s="170" t="s">
        <v>16</v>
      </c>
      <c r="AB601" s="170" t="s">
        <v>16</v>
      </c>
      <c r="AC601" s="170" t="s">
        <v>16</v>
      </c>
      <c r="AD601" s="170" t="s">
        <v>16</v>
      </c>
      <c r="AE601" s="170" t="s">
        <v>16</v>
      </c>
      <c r="AF601" s="170" t="s">
        <v>16</v>
      </c>
      <c r="AG601" s="170" t="s">
        <v>16</v>
      </c>
      <c r="AH601" s="170" t="s">
        <v>16</v>
      </c>
      <c r="AI601" s="170" t="s">
        <v>16</v>
      </c>
      <c r="AJ601" s="170" t="s">
        <v>16</v>
      </c>
      <c r="AK601" s="170" t="s">
        <v>16</v>
      </c>
      <c r="AL601" s="170" t="s">
        <v>16</v>
      </c>
      <c r="AM601" s="170" t="s">
        <v>16</v>
      </c>
      <c r="AN601" s="170" t="s">
        <v>16</v>
      </c>
      <c r="AO601" s="170" t="s">
        <v>16</v>
      </c>
      <c r="AP601" s="170" t="s">
        <v>16</v>
      </c>
      <c r="AQ601" s="170" t="s">
        <v>16</v>
      </c>
      <c r="AR601" s="170" t="s">
        <v>16</v>
      </c>
      <c r="AS601" s="170" t="s">
        <v>16</v>
      </c>
      <c r="AT601" s="172" t="s">
        <v>16</v>
      </c>
      <c r="AU601" s="170" t="s">
        <v>16</v>
      </c>
      <c r="AV601" s="170" t="s">
        <v>16</v>
      </c>
      <c r="AW601" s="170" t="s">
        <v>16</v>
      </c>
      <c r="AX601" s="170" t="s">
        <v>16</v>
      </c>
      <c r="AY601" s="170" t="s">
        <v>16</v>
      </c>
      <c r="AZ601" s="171" t="s">
        <v>16</v>
      </c>
      <c r="BA601" s="171" t="s">
        <v>16</v>
      </c>
      <c r="BB601" s="170" t="s">
        <v>16</v>
      </c>
      <c r="BC601" s="172" t="s">
        <v>16</v>
      </c>
      <c r="BD601" s="172" t="s">
        <v>16</v>
      </c>
      <c r="BE601" s="171" t="s">
        <v>16</v>
      </c>
      <c r="BF601" s="170" t="s">
        <v>16</v>
      </c>
      <c r="BG601" s="170" t="s">
        <v>16</v>
      </c>
      <c r="BH601" s="170" t="s">
        <v>16</v>
      </c>
      <c r="BI601" s="170" t="s">
        <v>16</v>
      </c>
      <c r="BJ601" s="170"/>
      <c r="BK601" s="170"/>
    </row>
    <row r="602" spans="1:63" x14ac:dyDescent="0.25">
      <c r="A602" s="169">
        <v>303</v>
      </c>
      <c r="C602" s="174" t="s">
        <v>16</v>
      </c>
      <c r="D602" s="174" t="s">
        <v>16</v>
      </c>
      <c r="E602" s="173" t="s">
        <v>16</v>
      </c>
      <c r="F602" s="170" t="s">
        <v>16</v>
      </c>
      <c r="G602" s="170" t="s">
        <v>16</v>
      </c>
      <c r="H602" s="170" t="s">
        <v>16</v>
      </c>
      <c r="I602" s="170" t="s">
        <v>16</v>
      </c>
      <c r="J602" s="170" t="s">
        <v>16</v>
      </c>
      <c r="K602" s="170" t="s">
        <v>16</v>
      </c>
      <c r="L602" s="170" t="s">
        <v>16</v>
      </c>
      <c r="M602" s="170" t="s">
        <v>16</v>
      </c>
      <c r="N602" s="170" t="s">
        <v>16</v>
      </c>
      <c r="O602" s="170" t="s">
        <v>16</v>
      </c>
      <c r="P602" s="170" t="s">
        <v>16</v>
      </c>
      <c r="Q602" s="170" t="s">
        <v>16</v>
      </c>
      <c r="R602" s="170" t="s">
        <v>16</v>
      </c>
      <c r="S602" s="170" t="s">
        <v>16</v>
      </c>
      <c r="T602" s="170" t="s">
        <v>16</v>
      </c>
      <c r="U602" s="170" t="s">
        <v>16</v>
      </c>
      <c r="V602" s="170" t="s">
        <v>16</v>
      </c>
      <c r="W602" s="170" t="s">
        <v>16</v>
      </c>
      <c r="X602" s="170" t="s">
        <v>16</v>
      </c>
      <c r="Y602" s="170" t="s">
        <v>16</v>
      </c>
      <c r="Z602" s="170" t="s">
        <v>16</v>
      </c>
      <c r="AA602" s="170" t="s">
        <v>16</v>
      </c>
      <c r="AB602" s="170" t="s">
        <v>16</v>
      </c>
      <c r="AC602" s="170" t="s">
        <v>16</v>
      </c>
      <c r="AD602" s="170" t="s">
        <v>16</v>
      </c>
      <c r="AE602" s="170" t="s">
        <v>16</v>
      </c>
      <c r="AF602" s="170" t="s">
        <v>16</v>
      </c>
      <c r="AG602" s="170" t="s">
        <v>16</v>
      </c>
      <c r="AH602" s="170" t="s">
        <v>16</v>
      </c>
      <c r="AI602" s="170" t="s">
        <v>16</v>
      </c>
      <c r="AJ602" s="170" t="s">
        <v>16</v>
      </c>
      <c r="AK602" s="170" t="s">
        <v>16</v>
      </c>
      <c r="AL602" s="170" t="s">
        <v>16</v>
      </c>
      <c r="AM602" s="170" t="s">
        <v>16</v>
      </c>
      <c r="AN602" s="170" t="s">
        <v>16</v>
      </c>
      <c r="AO602" s="170" t="s">
        <v>16</v>
      </c>
      <c r="AP602" s="170" t="s">
        <v>16</v>
      </c>
      <c r="AQ602" s="170" t="s">
        <v>16</v>
      </c>
      <c r="AR602" s="170" t="s">
        <v>16</v>
      </c>
      <c r="AS602" s="170" t="s">
        <v>16</v>
      </c>
      <c r="AT602" s="172" t="s">
        <v>16</v>
      </c>
      <c r="AU602" s="170" t="s">
        <v>16</v>
      </c>
      <c r="AV602" s="170" t="s">
        <v>16</v>
      </c>
      <c r="AW602" s="170" t="s">
        <v>16</v>
      </c>
      <c r="AX602" s="170" t="s">
        <v>16</v>
      </c>
      <c r="AY602" s="170" t="s">
        <v>16</v>
      </c>
      <c r="AZ602" s="171" t="s">
        <v>16</v>
      </c>
      <c r="BA602" s="171" t="s">
        <v>16</v>
      </c>
      <c r="BB602" s="170" t="s">
        <v>16</v>
      </c>
      <c r="BC602" s="172" t="s">
        <v>16</v>
      </c>
      <c r="BD602" s="172" t="s">
        <v>16</v>
      </c>
      <c r="BE602" s="171" t="s">
        <v>16</v>
      </c>
      <c r="BF602" s="170" t="s">
        <v>16</v>
      </c>
      <c r="BG602" s="170" t="s">
        <v>16</v>
      </c>
      <c r="BH602" s="170" t="s">
        <v>16</v>
      </c>
      <c r="BI602" s="170" t="s">
        <v>16</v>
      </c>
      <c r="BJ602" s="170"/>
      <c r="BK602" s="170"/>
    </row>
    <row r="603" spans="1:63" x14ac:dyDescent="0.25">
      <c r="A603" s="169">
        <v>303</v>
      </c>
      <c r="C603" s="174" t="s">
        <v>16</v>
      </c>
      <c r="D603" s="174" t="s">
        <v>16</v>
      </c>
      <c r="E603" s="173" t="s">
        <v>16</v>
      </c>
      <c r="F603" s="170" t="s">
        <v>16</v>
      </c>
      <c r="G603" s="170" t="s">
        <v>16</v>
      </c>
      <c r="H603" s="170" t="s">
        <v>16</v>
      </c>
      <c r="I603" s="170" t="s">
        <v>16</v>
      </c>
      <c r="J603" s="170" t="s">
        <v>16</v>
      </c>
      <c r="K603" s="170" t="s">
        <v>16</v>
      </c>
      <c r="L603" s="170" t="s">
        <v>16</v>
      </c>
      <c r="M603" s="170" t="s">
        <v>16</v>
      </c>
      <c r="N603" s="170" t="s">
        <v>16</v>
      </c>
      <c r="O603" s="170" t="s">
        <v>16</v>
      </c>
      <c r="P603" s="170" t="s">
        <v>16</v>
      </c>
      <c r="Q603" s="170" t="s">
        <v>16</v>
      </c>
      <c r="R603" s="170" t="s">
        <v>16</v>
      </c>
      <c r="S603" s="170" t="s">
        <v>16</v>
      </c>
      <c r="T603" s="170" t="s">
        <v>16</v>
      </c>
      <c r="U603" s="170" t="s">
        <v>16</v>
      </c>
      <c r="V603" s="170" t="s">
        <v>16</v>
      </c>
      <c r="W603" s="170" t="s">
        <v>16</v>
      </c>
      <c r="X603" s="170" t="s">
        <v>16</v>
      </c>
      <c r="Y603" s="170" t="s">
        <v>16</v>
      </c>
      <c r="Z603" s="170" t="s">
        <v>16</v>
      </c>
      <c r="AA603" s="170" t="s">
        <v>16</v>
      </c>
      <c r="AB603" s="170" t="s">
        <v>16</v>
      </c>
      <c r="AC603" s="170" t="s">
        <v>16</v>
      </c>
      <c r="AD603" s="170" t="s">
        <v>16</v>
      </c>
      <c r="AE603" s="170" t="s">
        <v>16</v>
      </c>
      <c r="AF603" s="170" t="s">
        <v>16</v>
      </c>
      <c r="AG603" s="170" t="s">
        <v>16</v>
      </c>
      <c r="AH603" s="170" t="s">
        <v>16</v>
      </c>
      <c r="AI603" s="170" t="s">
        <v>16</v>
      </c>
      <c r="AJ603" s="170" t="s">
        <v>16</v>
      </c>
      <c r="AK603" s="170" t="s">
        <v>16</v>
      </c>
      <c r="AL603" s="170" t="s">
        <v>16</v>
      </c>
      <c r="AM603" s="170" t="s">
        <v>16</v>
      </c>
      <c r="AN603" s="170" t="s">
        <v>16</v>
      </c>
      <c r="AO603" s="170" t="s">
        <v>16</v>
      </c>
      <c r="AP603" s="170" t="s">
        <v>16</v>
      </c>
      <c r="AQ603" s="170" t="s">
        <v>16</v>
      </c>
      <c r="AR603" s="170" t="s">
        <v>16</v>
      </c>
      <c r="AS603" s="170" t="s">
        <v>16</v>
      </c>
      <c r="AT603" s="172" t="s">
        <v>16</v>
      </c>
      <c r="AU603" s="170" t="s">
        <v>16</v>
      </c>
      <c r="AV603" s="170" t="s">
        <v>16</v>
      </c>
      <c r="AW603" s="170" t="s">
        <v>16</v>
      </c>
      <c r="AX603" s="170" t="s">
        <v>16</v>
      </c>
      <c r="AY603" s="170" t="s">
        <v>16</v>
      </c>
      <c r="AZ603" s="171" t="s">
        <v>16</v>
      </c>
      <c r="BA603" s="171" t="s">
        <v>16</v>
      </c>
      <c r="BB603" s="170" t="s">
        <v>16</v>
      </c>
      <c r="BC603" s="172" t="s">
        <v>16</v>
      </c>
      <c r="BD603" s="172" t="s">
        <v>16</v>
      </c>
      <c r="BE603" s="171" t="s">
        <v>16</v>
      </c>
      <c r="BF603" s="170" t="s">
        <v>16</v>
      </c>
      <c r="BG603" s="170" t="s">
        <v>16</v>
      </c>
      <c r="BH603" s="170" t="s">
        <v>16</v>
      </c>
      <c r="BI603" s="170" t="s">
        <v>16</v>
      </c>
      <c r="BJ603" s="170"/>
      <c r="BK603" s="170"/>
    </row>
    <row r="604" spans="1:63" x14ac:dyDescent="0.25">
      <c r="A604" s="169">
        <v>303</v>
      </c>
      <c r="C604" s="174" t="s">
        <v>16</v>
      </c>
      <c r="D604" s="174" t="s">
        <v>16</v>
      </c>
      <c r="E604" s="173" t="s">
        <v>16</v>
      </c>
      <c r="F604" s="170" t="s">
        <v>16</v>
      </c>
      <c r="G604" s="170" t="s">
        <v>16</v>
      </c>
      <c r="H604" s="170" t="s">
        <v>16</v>
      </c>
      <c r="I604" s="170" t="s">
        <v>16</v>
      </c>
      <c r="J604" s="170" t="s">
        <v>16</v>
      </c>
      <c r="K604" s="170" t="s">
        <v>16</v>
      </c>
      <c r="L604" s="170" t="s">
        <v>16</v>
      </c>
      <c r="M604" s="170" t="s">
        <v>16</v>
      </c>
      <c r="N604" s="170" t="s">
        <v>16</v>
      </c>
      <c r="O604" s="170" t="s">
        <v>16</v>
      </c>
      <c r="P604" s="170" t="s">
        <v>16</v>
      </c>
      <c r="Q604" s="170" t="s">
        <v>16</v>
      </c>
      <c r="R604" s="170" t="s">
        <v>16</v>
      </c>
      <c r="S604" s="170" t="s">
        <v>16</v>
      </c>
      <c r="T604" s="170" t="s">
        <v>16</v>
      </c>
      <c r="U604" s="170" t="s">
        <v>16</v>
      </c>
      <c r="V604" s="170" t="s">
        <v>16</v>
      </c>
      <c r="W604" s="170" t="s">
        <v>16</v>
      </c>
      <c r="X604" s="170" t="s">
        <v>16</v>
      </c>
      <c r="Y604" s="170" t="s">
        <v>16</v>
      </c>
      <c r="Z604" s="170" t="s">
        <v>16</v>
      </c>
      <c r="AA604" s="170" t="s">
        <v>16</v>
      </c>
      <c r="AB604" s="170" t="s">
        <v>16</v>
      </c>
      <c r="AC604" s="170" t="s">
        <v>16</v>
      </c>
      <c r="AD604" s="170" t="s">
        <v>16</v>
      </c>
      <c r="AE604" s="170" t="s">
        <v>16</v>
      </c>
      <c r="AF604" s="170" t="s">
        <v>16</v>
      </c>
      <c r="AG604" s="170" t="s">
        <v>16</v>
      </c>
      <c r="AH604" s="170" t="s">
        <v>16</v>
      </c>
      <c r="AI604" s="170" t="s">
        <v>16</v>
      </c>
      <c r="AJ604" s="170" t="s">
        <v>16</v>
      </c>
      <c r="AK604" s="170" t="s">
        <v>16</v>
      </c>
      <c r="AL604" s="170" t="s">
        <v>16</v>
      </c>
      <c r="AM604" s="170" t="s">
        <v>16</v>
      </c>
      <c r="AN604" s="170" t="s">
        <v>16</v>
      </c>
      <c r="AO604" s="170" t="s">
        <v>16</v>
      </c>
      <c r="AP604" s="170" t="s">
        <v>16</v>
      </c>
      <c r="AQ604" s="170" t="s">
        <v>16</v>
      </c>
      <c r="AR604" s="170" t="s">
        <v>16</v>
      </c>
      <c r="AS604" s="170" t="s">
        <v>16</v>
      </c>
      <c r="AT604" s="172" t="s">
        <v>16</v>
      </c>
      <c r="AU604" s="170" t="s">
        <v>16</v>
      </c>
      <c r="AV604" s="170" t="s">
        <v>16</v>
      </c>
      <c r="AW604" s="170" t="s">
        <v>16</v>
      </c>
      <c r="AX604" s="170" t="s">
        <v>16</v>
      </c>
      <c r="AY604" s="170" t="s">
        <v>16</v>
      </c>
      <c r="AZ604" s="171" t="s">
        <v>16</v>
      </c>
      <c r="BA604" s="171" t="s">
        <v>16</v>
      </c>
      <c r="BB604" s="170" t="s">
        <v>16</v>
      </c>
      <c r="BC604" s="172" t="s">
        <v>16</v>
      </c>
      <c r="BD604" s="172" t="s">
        <v>16</v>
      </c>
      <c r="BE604" s="171" t="s">
        <v>16</v>
      </c>
      <c r="BF604" s="170" t="s">
        <v>16</v>
      </c>
      <c r="BG604" s="170" t="s">
        <v>16</v>
      </c>
      <c r="BH604" s="170" t="s">
        <v>16</v>
      </c>
      <c r="BI604" s="170" t="s">
        <v>16</v>
      </c>
      <c r="BJ604" s="170"/>
      <c r="BK604" s="170"/>
    </row>
    <row r="605" spans="1:63" x14ac:dyDescent="0.25">
      <c r="A605" s="169">
        <v>303</v>
      </c>
      <c r="C605" s="174" t="s">
        <v>16</v>
      </c>
      <c r="D605" s="174" t="s">
        <v>16</v>
      </c>
      <c r="E605" s="173" t="s">
        <v>16</v>
      </c>
      <c r="F605" s="170" t="s">
        <v>16</v>
      </c>
      <c r="G605" s="170" t="s">
        <v>16</v>
      </c>
      <c r="H605" s="170" t="s">
        <v>16</v>
      </c>
      <c r="I605" s="170" t="s">
        <v>16</v>
      </c>
      <c r="J605" s="170" t="s">
        <v>16</v>
      </c>
      <c r="K605" s="170" t="s">
        <v>16</v>
      </c>
      <c r="L605" s="170" t="s">
        <v>16</v>
      </c>
      <c r="M605" s="170" t="s">
        <v>16</v>
      </c>
      <c r="N605" s="170" t="s">
        <v>16</v>
      </c>
      <c r="O605" s="170" t="s">
        <v>16</v>
      </c>
      <c r="P605" s="170" t="s">
        <v>16</v>
      </c>
      <c r="Q605" s="170" t="s">
        <v>16</v>
      </c>
      <c r="R605" s="170" t="s">
        <v>16</v>
      </c>
      <c r="S605" s="170" t="s">
        <v>16</v>
      </c>
      <c r="T605" s="170" t="s">
        <v>16</v>
      </c>
      <c r="U605" s="170" t="s">
        <v>16</v>
      </c>
      <c r="V605" s="170" t="s">
        <v>16</v>
      </c>
      <c r="W605" s="170" t="s">
        <v>16</v>
      </c>
      <c r="X605" s="170" t="s">
        <v>16</v>
      </c>
      <c r="Y605" s="170" t="s">
        <v>16</v>
      </c>
      <c r="Z605" s="170" t="s">
        <v>16</v>
      </c>
      <c r="AA605" s="170" t="s">
        <v>16</v>
      </c>
      <c r="AB605" s="170" t="s">
        <v>16</v>
      </c>
      <c r="AC605" s="170" t="s">
        <v>16</v>
      </c>
      <c r="AD605" s="170" t="s">
        <v>16</v>
      </c>
      <c r="AE605" s="170" t="s">
        <v>16</v>
      </c>
      <c r="AF605" s="170" t="s">
        <v>16</v>
      </c>
      <c r="AG605" s="170" t="s">
        <v>16</v>
      </c>
      <c r="AH605" s="170" t="s">
        <v>16</v>
      </c>
      <c r="AI605" s="170" t="s">
        <v>16</v>
      </c>
      <c r="AJ605" s="170" t="s">
        <v>16</v>
      </c>
      <c r="AK605" s="170" t="s">
        <v>16</v>
      </c>
      <c r="AL605" s="170" t="s">
        <v>16</v>
      </c>
      <c r="AM605" s="170" t="s">
        <v>16</v>
      </c>
      <c r="AN605" s="170" t="s">
        <v>16</v>
      </c>
      <c r="AO605" s="170" t="s">
        <v>16</v>
      </c>
      <c r="AP605" s="170" t="s">
        <v>16</v>
      </c>
      <c r="AQ605" s="170" t="s">
        <v>16</v>
      </c>
      <c r="AR605" s="170" t="s">
        <v>16</v>
      </c>
      <c r="AS605" s="170" t="s">
        <v>16</v>
      </c>
      <c r="AT605" s="172" t="s">
        <v>16</v>
      </c>
      <c r="AU605" s="170" t="s">
        <v>16</v>
      </c>
      <c r="AV605" s="170" t="s">
        <v>16</v>
      </c>
      <c r="AW605" s="170" t="s">
        <v>16</v>
      </c>
      <c r="AX605" s="170" t="s">
        <v>16</v>
      </c>
      <c r="AY605" s="170" t="s">
        <v>16</v>
      </c>
      <c r="AZ605" s="171" t="s">
        <v>16</v>
      </c>
      <c r="BA605" s="171" t="s">
        <v>16</v>
      </c>
      <c r="BB605" s="170" t="s">
        <v>16</v>
      </c>
      <c r="BC605" s="172" t="s">
        <v>16</v>
      </c>
      <c r="BD605" s="172" t="s">
        <v>16</v>
      </c>
      <c r="BE605" s="171" t="s">
        <v>16</v>
      </c>
      <c r="BF605" s="170" t="s">
        <v>16</v>
      </c>
      <c r="BG605" s="170" t="s">
        <v>16</v>
      </c>
      <c r="BH605" s="170" t="s">
        <v>16</v>
      </c>
      <c r="BI605" s="170" t="s">
        <v>16</v>
      </c>
      <c r="BJ605" s="170"/>
      <c r="BK605" s="170"/>
    </row>
    <row r="606" spans="1:63" x14ac:dyDescent="0.25">
      <c r="A606" s="169">
        <v>303</v>
      </c>
      <c r="C606" s="174" t="s">
        <v>16</v>
      </c>
      <c r="D606" s="174" t="s">
        <v>16</v>
      </c>
      <c r="E606" s="173" t="s">
        <v>16</v>
      </c>
      <c r="F606" s="170" t="s">
        <v>16</v>
      </c>
      <c r="G606" s="170" t="s">
        <v>16</v>
      </c>
      <c r="H606" s="170" t="s">
        <v>16</v>
      </c>
      <c r="I606" s="170" t="s">
        <v>16</v>
      </c>
      <c r="J606" s="170" t="s">
        <v>16</v>
      </c>
      <c r="K606" s="170" t="s">
        <v>16</v>
      </c>
      <c r="L606" s="170" t="s">
        <v>16</v>
      </c>
      <c r="M606" s="170" t="s">
        <v>16</v>
      </c>
      <c r="N606" s="170" t="s">
        <v>16</v>
      </c>
      <c r="O606" s="170" t="s">
        <v>16</v>
      </c>
      <c r="P606" s="170" t="s">
        <v>16</v>
      </c>
      <c r="Q606" s="170" t="s">
        <v>16</v>
      </c>
      <c r="R606" s="170" t="s">
        <v>16</v>
      </c>
      <c r="S606" s="170" t="s">
        <v>16</v>
      </c>
      <c r="T606" s="170" t="s">
        <v>16</v>
      </c>
      <c r="U606" s="170" t="s">
        <v>16</v>
      </c>
      <c r="V606" s="170" t="s">
        <v>16</v>
      </c>
      <c r="W606" s="170" t="s">
        <v>16</v>
      </c>
      <c r="X606" s="170" t="s">
        <v>16</v>
      </c>
      <c r="Y606" s="170" t="s">
        <v>16</v>
      </c>
      <c r="Z606" s="170" t="s">
        <v>16</v>
      </c>
      <c r="AA606" s="170" t="s">
        <v>16</v>
      </c>
      <c r="AB606" s="170" t="s">
        <v>16</v>
      </c>
      <c r="AC606" s="170" t="s">
        <v>16</v>
      </c>
      <c r="AD606" s="170" t="s">
        <v>16</v>
      </c>
      <c r="AE606" s="170" t="s">
        <v>16</v>
      </c>
      <c r="AF606" s="170" t="s">
        <v>16</v>
      </c>
      <c r="AG606" s="170" t="s">
        <v>16</v>
      </c>
      <c r="AH606" s="170" t="s">
        <v>16</v>
      </c>
      <c r="AI606" s="170" t="s">
        <v>16</v>
      </c>
      <c r="AJ606" s="170" t="s">
        <v>16</v>
      </c>
      <c r="AK606" s="170" t="s">
        <v>16</v>
      </c>
      <c r="AL606" s="170" t="s">
        <v>16</v>
      </c>
      <c r="AM606" s="170" t="s">
        <v>16</v>
      </c>
      <c r="AN606" s="170" t="s">
        <v>16</v>
      </c>
      <c r="AO606" s="170" t="s">
        <v>16</v>
      </c>
      <c r="AP606" s="170" t="s">
        <v>16</v>
      </c>
      <c r="AQ606" s="170" t="s">
        <v>16</v>
      </c>
      <c r="AR606" s="170" t="s">
        <v>16</v>
      </c>
      <c r="AS606" s="170" t="s">
        <v>16</v>
      </c>
      <c r="AT606" s="172" t="s">
        <v>16</v>
      </c>
      <c r="AU606" s="170" t="s">
        <v>16</v>
      </c>
      <c r="AV606" s="170" t="s">
        <v>16</v>
      </c>
      <c r="AW606" s="170" t="s">
        <v>16</v>
      </c>
      <c r="AX606" s="170" t="s">
        <v>16</v>
      </c>
      <c r="AY606" s="170" t="s">
        <v>16</v>
      </c>
      <c r="AZ606" s="171" t="s">
        <v>16</v>
      </c>
      <c r="BA606" s="171" t="s">
        <v>16</v>
      </c>
      <c r="BB606" s="170" t="s">
        <v>16</v>
      </c>
      <c r="BC606" s="172" t="s">
        <v>16</v>
      </c>
      <c r="BD606" s="172" t="s">
        <v>16</v>
      </c>
      <c r="BE606" s="171" t="s">
        <v>16</v>
      </c>
      <c r="BF606" s="170" t="s">
        <v>16</v>
      </c>
      <c r="BG606" s="170" t="s">
        <v>16</v>
      </c>
      <c r="BH606" s="170" t="s">
        <v>16</v>
      </c>
      <c r="BI606" s="170" t="s">
        <v>16</v>
      </c>
      <c r="BJ606" s="170"/>
      <c r="BK606" s="170"/>
    </row>
    <row r="607" spans="1:63" x14ac:dyDescent="0.25">
      <c r="A607" s="169">
        <v>303</v>
      </c>
      <c r="C607" s="174" t="s">
        <v>16</v>
      </c>
      <c r="D607" s="174" t="s">
        <v>16</v>
      </c>
      <c r="E607" s="173" t="s">
        <v>16</v>
      </c>
      <c r="F607" s="170" t="s">
        <v>16</v>
      </c>
      <c r="G607" s="170" t="s">
        <v>16</v>
      </c>
      <c r="H607" s="170" t="s">
        <v>16</v>
      </c>
      <c r="I607" s="170" t="s">
        <v>16</v>
      </c>
      <c r="J607" s="170" t="s">
        <v>16</v>
      </c>
      <c r="K607" s="170" t="s">
        <v>16</v>
      </c>
      <c r="L607" s="170" t="s">
        <v>16</v>
      </c>
      <c r="M607" s="170" t="s">
        <v>16</v>
      </c>
      <c r="N607" s="170" t="s">
        <v>16</v>
      </c>
      <c r="O607" s="170" t="s">
        <v>16</v>
      </c>
      <c r="P607" s="170" t="s">
        <v>16</v>
      </c>
      <c r="Q607" s="170" t="s">
        <v>16</v>
      </c>
      <c r="R607" s="170" t="s">
        <v>16</v>
      </c>
      <c r="S607" s="170" t="s">
        <v>16</v>
      </c>
      <c r="T607" s="170" t="s">
        <v>16</v>
      </c>
      <c r="U607" s="170" t="s">
        <v>16</v>
      </c>
      <c r="V607" s="170" t="s">
        <v>16</v>
      </c>
      <c r="W607" s="170" t="s">
        <v>16</v>
      </c>
      <c r="X607" s="170" t="s">
        <v>16</v>
      </c>
      <c r="Y607" s="170" t="s">
        <v>16</v>
      </c>
      <c r="Z607" s="170" t="s">
        <v>16</v>
      </c>
      <c r="AA607" s="170" t="s">
        <v>16</v>
      </c>
      <c r="AB607" s="170" t="s">
        <v>16</v>
      </c>
      <c r="AC607" s="170" t="s">
        <v>16</v>
      </c>
      <c r="AD607" s="170" t="s">
        <v>16</v>
      </c>
      <c r="AE607" s="170" t="s">
        <v>16</v>
      </c>
      <c r="AF607" s="170" t="s">
        <v>16</v>
      </c>
      <c r="AG607" s="170" t="s">
        <v>16</v>
      </c>
      <c r="AH607" s="170" t="s">
        <v>16</v>
      </c>
      <c r="AI607" s="170" t="s">
        <v>16</v>
      </c>
      <c r="AJ607" s="170" t="s">
        <v>16</v>
      </c>
      <c r="AK607" s="170" t="s">
        <v>16</v>
      </c>
      <c r="AL607" s="170" t="s">
        <v>16</v>
      </c>
      <c r="AM607" s="170" t="s">
        <v>16</v>
      </c>
      <c r="AN607" s="170" t="s">
        <v>16</v>
      </c>
      <c r="AO607" s="170" t="s">
        <v>16</v>
      </c>
      <c r="AP607" s="170" t="s">
        <v>16</v>
      </c>
      <c r="AQ607" s="170" t="s">
        <v>16</v>
      </c>
      <c r="AR607" s="170" t="s">
        <v>16</v>
      </c>
      <c r="AS607" s="170" t="s">
        <v>16</v>
      </c>
      <c r="AT607" s="172" t="s">
        <v>16</v>
      </c>
      <c r="AU607" s="170" t="s">
        <v>16</v>
      </c>
      <c r="AV607" s="170" t="s">
        <v>16</v>
      </c>
      <c r="AW607" s="170" t="s">
        <v>16</v>
      </c>
      <c r="AX607" s="170" t="s">
        <v>16</v>
      </c>
      <c r="AY607" s="170" t="s">
        <v>16</v>
      </c>
      <c r="AZ607" s="171" t="s">
        <v>16</v>
      </c>
      <c r="BA607" s="171" t="s">
        <v>16</v>
      </c>
      <c r="BB607" s="170" t="s">
        <v>16</v>
      </c>
      <c r="BC607" s="172" t="s">
        <v>16</v>
      </c>
      <c r="BD607" s="172" t="s">
        <v>16</v>
      </c>
      <c r="BE607" s="171" t="s">
        <v>16</v>
      </c>
      <c r="BF607" s="170" t="s">
        <v>16</v>
      </c>
      <c r="BG607" s="170" t="s">
        <v>16</v>
      </c>
      <c r="BH607" s="170" t="s">
        <v>16</v>
      </c>
      <c r="BI607" s="170" t="s">
        <v>16</v>
      </c>
      <c r="BJ607" s="170"/>
      <c r="BK607" s="170"/>
    </row>
    <row r="608" spans="1:63" x14ac:dyDescent="0.25">
      <c r="A608" s="169">
        <v>303</v>
      </c>
      <c r="C608" s="174" t="s">
        <v>16</v>
      </c>
      <c r="D608" s="174" t="s">
        <v>16</v>
      </c>
      <c r="E608" s="173" t="s">
        <v>16</v>
      </c>
      <c r="F608" s="170" t="s">
        <v>16</v>
      </c>
      <c r="G608" s="170" t="s">
        <v>16</v>
      </c>
      <c r="H608" s="170" t="s">
        <v>16</v>
      </c>
      <c r="I608" s="170" t="s">
        <v>16</v>
      </c>
      <c r="J608" s="170" t="s">
        <v>16</v>
      </c>
      <c r="K608" s="170" t="s">
        <v>16</v>
      </c>
      <c r="L608" s="170" t="s">
        <v>16</v>
      </c>
      <c r="M608" s="170" t="s">
        <v>16</v>
      </c>
      <c r="N608" s="170" t="s">
        <v>16</v>
      </c>
      <c r="O608" s="170" t="s">
        <v>16</v>
      </c>
      <c r="P608" s="170" t="s">
        <v>16</v>
      </c>
      <c r="Q608" s="170" t="s">
        <v>16</v>
      </c>
      <c r="R608" s="170" t="s">
        <v>16</v>
      </c>
      <c r="S608" s="170" t="s">
        <v>16</v>
      </c>
      <c r="T608" s="170" t="s">
        <v>16</v>
      </c>
      <c r="U608" s="170" t="s">
        <v>16</v>
      </c>
      <c r="V608" s="170" t="s">
        <v>16</v>
      </c>
      <c r="W608" s="170" t="s">
        <v>16</v>
      </c>
      <c r="X608" s="170" t="s">
        <v>16</v>
      </c>
      <c r="Y608" s="170" t="s">
        <v>16</v>
      </c>
      <c r="Z608" s="170" t="s">
        <v>16</v>
      </c>
      <c r="AA608" s="170" t="s">
        <v>16</v>
      </c>
      <c r="AB608" s="170" t="s">
        <v>16</v>
      </c>
      <c r="AC608" s="170" t="s">
        <v>16</v>
      </c>
      <c r="AD608" s="170" t="s">
        <v>16</v>
      </c>
      <c r="AE608" s="170" t="s">
        <v>16</v>
      </c>
      <c r="AF608" s="170" t="s">
        <v>16</v>
      </c>
      <c r="AG608" s="170" t="s">
        <v>16</v>
      </c>
      <c r="AH608" s="170" t="s">
        <v>16</v>
      </c>
      <c r="AI608" s="170" t="s">
        <v>16</v>
      </c>
      <c r="AJ608" s="170" t="s">
        <v>16</v>
      </c>
      <c r="AK608" s="170" t="s">
        <v>16</v>
      </c>
      <c r="AL608" s="170" t="s">
        <v>16</v>
      </c>
      <c r="AM608" s="170" t="s">
        <v>16</v>
      </c>
      <c r="AN608" s="170" t="s">
        <v>16</v>
      </c>
      <c r="AO608" s="170" t="s">
        <v>16</v>
      </c>
      <c r="AP608" s="170" t="s">
        <v>16</v>
      </c>
      <c r="AQ608" s="170" t="s">
        <v>16</v>
      </c>
      <c r="AR608" s="170" t="s">
        <v>16</v>
      </c>
      <c r="AS608" s="170" t="s">
        <v>16</v>
      </c>
      <c r="AT608" s="172" t="s">
        <v>16</v>
      </c>
      <c r="AU608" s="170" t="s">
        <v>16</v>
      </c>
      <c r="AV608" s="170" t="s">
        <v>16</v>
      </c>
      <c r="AW608" s="170" t="s">
        <v>16</v>
      </c>
      <c r="AX608" s="170" t="s">
        <v>16</v>
      </c>
      <c r="AY608" s="170" t="s">
        <v>16</v>
      </c>
      <c r="AZ608" s="171" t="s">
        <v>16</v>
      </c>
      <c r="BA608" s="171" t="s">
        <v>16</v>
      </c>
      <c r="BB608" s="170" t="s">
        <v>16</v>
      </c>
      <c r="BC608" s="172" t="s">
        <v>16</v>
      </c>
      <c r="BD608" s="172" t="s">
        <v>16</v>
      </c>
      <c r="BE608" s="171" t="s">
        <v>16</v>
      </c>
      <c r="BF608" s="170" t="s">
        <v>16</v>
      </c>
      <c r="BG608" s="170" t="s">
        <v>16</v>
      </c>
      <c r="BH608" s="170" t="s">
        <v>16</v>
      </c>
      <c r="BI608" s="170" t="s">
        <v>16</v>
      </c>
      <c r="BJ608" s="170"/>
      <c r="BK608" s="170"/>
    </row>
    <row r="609" spans="1:63" x14ac:dyDescent="0.25">
      <c r="A609" s="169">
        <v>303</v>
      </c>
      <c r="C609" s="174" t="s">
        <v>16</v>
      </c>
      <c r="D609" s="174" t="s">
        <v>16</v>
      </c>
      <c r="E609" s="173" t="s">
        <v>16</v>
      </c>
      <c r="F609" s="170" t="s">
        <v>16</v>
      </c>
      <c r="G609" s="170" t="s">
        <v>16</v>
      </c>
      <c r="H609" s="170" t="s">
        <v>16</v>
      </c>
      <c r="I609" s="170" t="s">
        <v>16</v>
      </c>
      <c r="J609" s="170" t="s">
        <v>16</v>
      </c>
      <c r="K609" s="170" t="s">
        <v>16</v>
      </c>
      <c r="L609" s="170" t="s">
        <v>16</v>
      </c>
      <c r="M609" s="170" t="s">
        <v>16</v>
      </c>
      <c r="N609" s="170" t="s">
        <v>16</v>
      </c>
      <c r="O609" s="170" t="s">
        <v>16</v>
      </c>
      <c r="P609" s="170" t="s">
        <v>16</v>
      </c>
      <c r="Q609" s="170" t="s">
        <v>16</v>
      </c>
      <c r="R609" s="170" t="s">
        <v>16</v>
      </c>
      <c r="S609" s="170" t="s">
        <v>16</v>
      </c>
      <c r="T609" s="170" t="s">
        <v>16</v>
      </c>
      <c r="U609" s="170" t="s">
        <v>16</v>
      </c>
      <c r="V609" s="170" t="s">
        <v>16</v>
      </c>
      <c r="W609" s="170" t="s">
        <v>16</v>
      </c>
      <c r="X609" s="170" t="s">
        <v>16</v>
      </c>
      <c r="Y609" s="170" t="s">
        <v>16</v>
      </c>
      <c r="Z609" s="170" t="s">
        <v>16</v>
      </c>
      <c r="AA609" s="170" t="s">
        <v>16</v>
      </c>
      <c r="AB609" s="170" t="s">
        <v>16</v>
      </c>
      <c r="AC609" s="170" t="s">
        <v>16</v>
      </c>
      <c r="AD609" s="170" t="s">
        <v>16</v>
      </c>
      <c r="AE609" s="170" t="s">
        <v>16</v>
      </c>
      <c r="AF609" s="170" t="s">
        <v>16</v>
      </c>
      <c r="AG609" s="170" t="s">
        <v>16</v>
      </c>
      <c r="AH609" s="170" t="s">
        <v>16</v>
      </c>
      <c r="AI609" s="170" t="s">
        <v>16</v>
      </c>
      <c r="AJ609" s="170" t="s">
        <v>16</v>
      </c>
      <c r="AK609" s="170" t="s">
        <v>16</v>
      </c>
      <c r="AL609" s="170" t="s">
        <v>16</v>
      </c>
      <c r="AM609" s="170" t="s">
        <v>16</v>
      </c>
      <c r="AN609" s="170" t="s">
        <v>16</v>
      </c>
      <c r="AO609" s="170" t="s">
        <v>16</v>
      </c>
      <c r="AP609" s="170" t="s">
        <v>16</v>
      </c>
      <c r="AQ609" s="170" t="s">
        <v>16</v>
      </c>
      <c r="AR609" s="170" t="s">
        <v>16</v>
      </c>
      <c r="AS609" s="170" t="s">
        <v>16</v>
      </c>
      <c r="AT609" s="172" t="s">
        <v>16</v>
      </c>
      <c r="AU609" s="170" t="s">
        <v>16</v>
      </c>
      <c r="AV609" s="170" t="s">
        <v>16</v>
      </c>
      <c r="AW609" s="170" t="s">
        <v>16</v>
      </c>
      <c r="AX609" s="170" t="s">
        <v>16</v>
      </c>
      <c r="AY609" s="170" t="s">
        <v>16</v>
      </c>
      <c r="AZ609" s="171" t="s">
        <v>16</v>
      </c>
      <c r="BA609" s="171" t="s">
        <v>16</v>
      </c>
      <c r="BB609" s="170" t="s">
        <v>16</v>
      </c>
      <c r="BC609" s="172" t="s">
        <v>16</v>
      </c>
      <c r="BD609" s="172" t="s">
        <v>16</v>
      </c>
      <c r="BE609" s="171" t="s">
        <v>16</v>
      </c>
      <c r="BF609" s="170" t="s">
        <v>16</v>
      </c>
      <c r="BG609" s="170" t="s">
        <v>16</v>
      </c>
      <c r="BH609" s="170" t="s">
        <v>16</v>
      </c>
      <c r="BI609" s="170" t="s">
        <v>16</v>
      </c>
      <c r="BJ609" s="170"/>
      <c r="BK609" s="170"/>
    </row>
    <row r="610" spans="1:63" x14ac:dyDescent="0.25">
      <c r="A610" s="169">
        <v>303</v>
      </c>
      <c r="C610" s="174" t="s">
        <v>16</v>
      </c>
      <c r="D610" s="174" t="s">
        <v>16</v>
      </c>
      <c r="E610" s="173" t="s">
        <v>16</v>
      </c>
      <c r="F610" s="170" t="s">
        <v>16</v>
      </c>
      <c r="G610" s="170" t="s">
        <v>16</v>
      </c>
      <c r="H610" s="170" t="s">
        <v>16</v>
      </c>
      <c r="I610" s="170" t="s">
        <v>16</v>
      </c>
      <c r="J610" s="170" t="s">
        <v>16</v>
      </c>
      <c r="K610" s="170" t="s">
        <v>16</v>
      </c>
      <c r="L610" s="170" t="s">
        <v>16</v>
      </c>
      <c r="M610" s="170" t="s">
        <v>16</v>
      </c>
      <c r="N610" s="170" t="s">
        <v>16</v>
      </c>
      <c r="O610" s="170" t="s">
        <v>16</v>
      </c>
      <c r="P610" s="170" t="s">
        <v>16</v>
      </c>
      <c r="Q610" s="170" t="s">
        <v>16</v>
      </c>
      <c r="R610" s="170" t="s">
        <v>16</v>
      </c>
      <c r="S610" s="170" t="s">
        <v>16</v>
      </c>
      <c r="T610" s="170" t="s">
        <v>16</v>
      </c>
      <c r="U610" s="170" t="s">
        <v>16</v>
      </c>
      <c r="V610" s="170" t="s">
        <v>16</v>
      </c>
      <c r="W610" s="170" t="s">
        <v>16</v>
      </c>
      <c r="X610" s="170" t="s">
        <v>16</v>
      </c>
      <c r="Y610" s="170" t="s">
        <v>16</v>
      </c>
      <c r="Z610" s="170" t="s">
        <v>16</v>
      </c>
      <c r="AA610" s="170" t="s">
        <v>16</v>
      </c>
      <c r="AB610" s="170" t="s">
        <v>16</v>
      </c>
      <c r="AC610" s="170" t="s">
        <v>16</v>
      </c>
      <c r="AD610" s="170" t="s">
        <v>16</v>
      </c>
      <c r="AE610" s="170" t="s">
        <v>16</v>
      </c>
      <c r="AF610" s="170" t="s">
        <v>16</v>
      </c>
      <c r="AG610" s="170" t="s">
        <v>16</v>
      </c>
      <c r="AH610" s="170" t="s">
        <v>16</v>
      </c>
      <c r="AI610" s="170" t="s">
        <v>16</v>
      </c>
      <c r="AJ610" s="170" t="s">
        <v>16</v>
      </c>
      <c r="AK610" s="170" t="s">
        <v>16</v>
      </c>
      <c r="AL610" s="170" t="s">
        <v>16</v>
      </c>
      <c r="AM610" s="170" t="s">
        <v>16</v>
      </c>
      <c r="AN610" s="170" t="s">
        <v>16</v>
      </c>
      <c r="AO610" s="170" t="s">
        <v>16</v>
      </c>
      <c r="AP610" s="170" t="s">
        <v>16</v>
      </c>
      <c r="AQ610" s="170" t="s">
        <v>16</v>
      </c>
      <c r="AR610" s="170" t="s">
        <v>16</v>
      </c>
      <c r="AS610" s="170" t="s">
        <v>16</v>
      </c>
      <c r="AT610" s="172" t="s">
        <v>16</v>
      </c>
      <c r="AU610" s="170" t="s">
        <v>16</v>
      </c>
      <c r="AV610" s="170" t="s">
        <v>16</v>
      </c>
      <c r="AW610" s="170" t="s">
        <v>16</v>
      </c>
      <c r="AX610" s="170" t="s">
        <v>16</v>
      </c>
      <c r="AY610" s="170" t="s">
        <v>16</v>
      </c>
      <c r="AZ610" s="171" t="s">
        <v>16</v>
      </c>
      <c r="BA610" s="171" t="s">
        <v>16</v>
      </c>
      <c r="BB610" s="170" t="s">
        <v>16</v>
      </c>
      <c r="BC610" s="172" t="s">
        <v>16</v>
      </c>
      <c r="BD610" s="172" t="s">
        <v>16</v>
      </c>
      <c r="BE610" s="171" t="s">
        <v>16</v>
      </c>
      <c r="BF610" s="170" t="s">
        <v>16</v>
      </c>
      <c r="BG610" s="170" t="s">
        <v>16</v>
      </c>
      <c r="BH610" s="170" t="s">
        <v>16</v>
      </c>
      <c r="BI610" s="170" t="s">
        <v>16</v>
      </c>
      <c r="BJ610" s="170"/>
      <c r="BK610" s="170"/>
    </row>
    <row r="611" spans="1:63" x14ac:dyDescent="0.25">
      <c r="A611" s="169">
        <v>303</v>
      </c>
      <c r="C611" s="174" t="s">
        <v>16</v>
      </c>
      <c r="D611" s="174" t="s">
        <v>16</v>
      </c>
      <c r="E611" s="173" t="s">
        <v>16</v>
      </c>
      <c r="F611" s="170" t="s">
        <v>16</v>
      </c>
      <c r="G611" s="170" t="s">
        <v>16</v>
      </c>
      <c r="H611" s="170" t="s">
        <v>16</v>
      </c>
      <c r="I611" s="170" t="s">
        <v>16</v>
      </c>
      <c r="J611" s="170" t="s">
        <v>16</v>
      </c>
      <c r="K611" s="170" t="s">
        <v>16</v>
      </c>
      <c r="L611" s="170" t="s">
        <v>16</v>
      </c>
      <c r="M611" s="170" t="s">
        <v>16</v>
      </c>
      <c r="N611" s="170" t="s">
        <v>16</v>
      </c>
      <c r="O611" s="170" t="s">
        <v>16</v>
      </c>
      <c r="P611" s="170" t="s">
        <v>16</v>
      </c>
      <c r="Q611" s="170" t="s">
        <v>16</v>
      </c>
      <c r="R611" s="170" t="s">
        <v>16</v>
      </c>
      <c r="S611" s="170" t="s">
        <v>16</v>
      </c>
      <c r="T611" s="170" t="s">
        <v>16</v>
      </c>
      <c r="U611" s="170" t="s">
        <v>16</v>
      </c>
      <c r="V611" s="170" t="s">
        <v>16</v>
      </c>
      <c r="W611" s="170" t="s">
        <v>16</v>
      </c>
      <c r="X611" s="170" t="s">
        <v>16</v>
      </c>
      <c r="Y611" s="170" t="s">
        <v>16</v>
      </c>
      <c r="Z611" s="170" t="s">
        <v>16</v>
      </c>
      <c r="AA611" s="170" t="s">
        <v>16</v>
      </c>
      <c r="AB611" s="170" t="s">
        <v>16</v>
      </c>
      <c r="AC611" s="170" t="s">
        <v>16</v>
      </c>
      <c r="AD611" s="170" t="s">
        <v>16</v>
      </c>
      <c r="AE611" s="170" t="s">
        <v>16</v>
      </c>
      <c r="AF611" s="170" t="s">
        <v>16</v>
      </c>
      <c r="AG611" s="170" t="s">
        <v>16</v>
      </c>
      <c r="AH611" s="170" t="s">
        <v>16</v>
      </c>
      <c r="AI611" s="170" t="s">
        <v>16</v>
      </c>
      <c r="AJ611" s="170" t="s">
        <v>16</v>
      </c>
      <c r="AK611" s="170" t="s">
        <v>16</v>
      </c>
      <c r="AL611" s="170" t="s">
        <v>16</v>
      </c>
      <c r="AM611" s="170" t="s">
        <v>16</v>
      </c>
      <c r="AN611" s="170" t="s">
        <v>16</v>
      </c>
      <c r="AO611" s="170" t="s">
        <v>16</v>
      </c>
      <c r="AP611" s="170" t="s">
        <v>16</v>
      </c>
      <c r="AQ611" s="170" t="s">
        <v>16</v>
      </c>
      <c r="AR611" s="170" t="s">
        <v>16</v>
      </c>
      <c r="AS611" s="170" t="s">
        <v>16</v>
      </c>
      <c r="AT611" s="172" t="s">
        <v>16</v>
      </c>
      <c r="AU611" s="170" t="s">
        <v>16</v>
      </c>
      <c r="AV611" s="170" t="s">
        <v>16</v>
      </c>
      <c r="AW611" s="170" t="s">
        <v>16</v>
      </c>
      <c r="AX611" s="170" t="s">
        <v>16</v>
      </c>
      <c r="AY611" s="170" t="s">
        <v>16</v>
      </c>
      <c r="AZ611" s="171" t="s">
        <v>16</v>
      </c>
      <c r="BA611" s="171" t="s">
        <v>16</v>
      </c>
      <c r="BB611" s="170" t="s">
        <v>16</v>
      </c>
      <c r="BC611" s="172" t="s">
        <v>16</v>
      </c>
      <c r="BD611" s="172" t="s">
        <v>16</v>
      </c>
      <c r="BE611" s="171" t="s">
        <v>16</v>
      </c>
      <c r="BF611" s="170" t="s">
        <v>16</v>
      </c>
      <c r="BG611" s="170" t="s">
        <v>16</v>
      </c>
      <c r="BH611" s="170" t="s">
        <v>16</v>
      </c>
      <c r="BI611" s="170" t="s">
        <v>16</v>
      </c>
      <c r="BJ611" s="170"/>
      <c r="BK611" s="170"/>
    </row>
    <row r="612" spans="1:63" x14ac:dyDescent="0.25">
      <c r="A612" s="169">
        <v>303</v>
      </c>
      <c r="C612" s="174" t="s">
        <v>16</v>
      </c>
      <c r="D612" s="174" t="s">
        <v>16</v>
      </c>
      <c r="E612" s="173" t="s">
        <v>16</v>
      </c>
      <c r="F612" s="170" t="s">
        <v>16</v>
      </c>
      <c r="G612" s="170" t="s">
        <v>16</v>
      </c>
      <c r="H612" s="170" t="s">
        <v>16</v>
      </c>
      <c r="I612" s="170" t="s">
        <v>16</v>
      </c>
      <c r="J612" s="170" t="s">
        <v>16</v>
      </c>
      <c r="K612" s="170" t="s">
        <v>16</v>
      </c>
      <c r="L612" s="170" t="s">
        <v>16</v>
      </c>
      <c r="M612" s="170" t="s">
        <v>16</v>
      </c>
      <c r="N612" s="170" t="s">
        <v>16</v>
      </c>
      <c r="O612" s="170" t="s">
        <v>16</v>
      </c>
      <c r="P612" s="170" t="s">
        <v>16</v>
      </c>
      <c r="Q612" s="170" t="s">
        <v>16</v>
      </c>
      <c r="R612" s="170" t="s">
        <v>16</v>
      </c>
      <c r="S612" s="170" t="s">
        <v>16</v>
      </c>
      <c r="T612" s="170" t="s">
        <v>16</v>
      </c>
      <c r="U612" s="170" t="s">
        <v>16</v>
      </c>
      <c r="V612" s="170" t="s">
        <v>16</v>
      </c>
      <c r="W612" s="170" t="s">
        <v>16</v>
      </c>
      <c r="X612" s="170" t="s">
        <v>16</v>
      </c>
      <c r="Y612" s="170" t="s">
        <v>16</v>
      </c>
      <c r="Z612" s="170" t="s">
        <v>16</v>
      </c>
      <c r="AA612" s="170" t="s">
        <v>16</v>
      </c>
      <c r="AB612" s="170" t="s">
        <v>16</v>
      </c>
      <c r="AC612" s="170" t="s">
        <v>16</v>
      </c>
      <c r="AD612" s="170" t="s">
        <v>16</v>
      </c>
      <c r="AE612" s="170" t="s">
        <v>16</v>
      </c>
      <c r="AF612" s="170" t="s">
        <v>16</v>
      </c>
      <c r="AG612" s="170" t="s">
        <v>16</v>
      </c>
      <c r="AH612" s="170" t="s">
        <v>16</v>
      </c>
      <c r="AI612" s="170" t="s">
        <v>16</v>
      </c>
      <c r="AJ612" s="170" t="s">
        <v>16</v>
      </c>
      <c r="AK612" s="170" t="s">
        <v>16</v>
      </c>
      <c r="AL612" s="170" t="s">
        <v>16</v>
      </c>
      <c r="AM612" s="170" t="s">
        <v>16</v>
      </c>
      <c r="AN612" s="170" t="s">
        <v>16</v>
      </c>
      <c r="AO612" s="170" t="s">
        <v>16</v>
      </c>
      <c r="AP612" s="170" t="s">
        <v>16</v>
      </c>
      <c r="AQ612" s="170" t="s">
        <v>16</v>
      </c>
      <c r="AR612" s="170" t="s">
        <v>16</v>
      </c>
      <c r="AS612" s="170" t="s">
        <v>16</v>
      </c>
      <c r="AT612" s="172" t="s">
        <v>16</v>
      </c>
      <c r="AU612" s="170" t="s">
        <v>16</v>
      </c>
      <c r="AV612" s="170" t="s">
        <v>16</v>
      </c>
      <c r="AW612" s="170" t="s">
        <v>16</v>
      </c>
      <c r="AX612" s="170" t="s">
        <v>16</v>
      </c>
      <c r="AY612" s="170" t="s">
        <v>16</v>
      </c>
      <c r="AZ612" s="171" t="s">
        <v>16</v>
      </c>
      <c r="BA612" s="171" t="s">
        <v>16</v>
      </c>
      <c r="BB612" s="170" t="s">
        <v>16</v>
      </c>
      <c r="BC612" s="172" t="s">
        <v>16</v>
      </c>
      <c r="BD612" s="172" t="s">
        <v>16</v>
      </c>
      <c r="BE612" s="171" t="s">
        <v>16</v>
      </c>
      <c r="BF612" s="170" t="s">
        <v>16</v>
      </c>
      <c r="BG612" s="170" t="s">
        <v>16</v>
      </c>
      <c r="BH612" s="170" t="s">
        <v>16</v>
      </c>
      <c r="BI612" s="170" t="s">
        <v>16</v>
      </c>
      <c r="BJ612" s="170"/>
      <c r="BK612" s="170"/>
    </row>
    <row r="613" spans="1:63" x14ac:dyDescent="0.25">
      <c r="A613" s="169">
        <v>303</v>
      </c>
      <c r="C613" s="174" t="s">
        <v>16</v>
      </c>
      <c r="D613" s="174" t="s">
        <v>16</v>
      </c>
      <c r="E613" s="173" t="s">
        <v>16</v>
      </c>
      <c r="F613" s="170" t="s">
        <v>16</v>
      </c>
      <c r="G613" s="170" t="s">
        <v>16</v>
      </c>
      <c r="H613" s="170" t="s">
        <v>16</v>
      </c>
      <c r="I613" s="170" t="s">
        <v>16</v>
      </c>
      <c r="J613" s="170" t="s">
        <v>16</v>
      </c>
      <c r="K613" s="170" t="s">
        <v>16</v>
      </c>
      <c r="L613" s="170" t="s">
        <v>16</v>
      </c>
      <c r="M613" s="170" t="s">
        <v>16</v>
      </c>
      <c r="N613" s="170" t="s">
        <v>16</v>
      </c>
      <c r="O613" s="170" t="s">
        <v>16</v>
      </c>
      <c r="P613" s="170" t="s">
        <v>16</v>
      </c>
      <c r="Q613" s="170" t="s">
        <v>16</v>
      </c>
      <c r="R613" s="170" t="s">
        <v>16</v>
      </c>
      <c r="S613" s="170" t="s">
        <v>16</v>
      </c>
      <c r="T613" s="170" t="s">
        <v>16</v>
      </c>
      <c r="U613" s="170" t="s">
        <v>16</v>
      </c>
      <c r="V613" s="170" t="s">
        <v>16</v>
      </c>
      <c r="W613" s="170" t="s">
        <v>16</v>
      </c>
      <c r="X613" s="170" t="s">
        <v>16</v>
      </c>
      <c r="Y613" s="170" t="s">
        <v>16</v>
      </c>
      <c r="Z613" s="170" t="s">
        <v>16</v>
      </c>
      <c r="AA613" s="170" t="s">
        <v>16</v>
      </c>
      <c r="AB613" s="170" t="s">
        <v>16</v>
      </c>
      <c r="AC613" s="170" t="s">
        <v>16</v>
      </c>
      <c r="AD613" s="170" t="s">
        <v>16</v>
      </c>
      <c r="AE613" s="170" t="s">
        <v>16</v>
      </c>
      <c r="AF613" s="170" t="s">
        <v>16</v>
      </c>
      <c r="AG613" s="170" t="s">
        <v>16</v>
      </c>
      <c r="AH613" s="170" t="s">
        <v>16</v>
      </c>
      <c r="AI613" s="170" t="s">
        <v>16</v>
      </c>
      <c r="AJ613" s="170" t="s">
        <v>16</v>
      </c>
      <c r="AK613" s="170" t="s">
        <v>16</v>
      </c>
      <c r="AL613" s="170" t="s">
        <v>16</v>
      </c>
      <c r="AM613" s="170" t="s">
        <v>16</v>
      </c>
      <c r="AN613" s="170" t="s">
        <v>16</v>
      </c>
      <c r="AO613" s="170" t="s">
        <v>16</v>
      </c>
      <c r="AP613" s="170" t="s">
        <v>16</v>
      </c>
      <c r="AQ613" s="170" t="s">
        <v>16</v>
      </c>
      <c r="AR613" s="170" t="s">
        <v>16</v>
      </c>
      <c r="AS613" s="170" t="s">
        <v>16</v>
      </c>
      <c r="AT613" s="172" t="s">
        <v>16</v>
      </c>
      <c r="AU613" s="170" t="s">
        <v>16</v>
      </c>
      <c r="AV613" s="170" t="s">
        <v>16</v>
      </c>
      <c r="AW613" s="170" t="s">
        <v>16</v>
      </c>
      <c r="AX613" s="170" t="s">
        <v>16</v>
      </c>
      <c r="AY613" s="170" t="s">
        <v>16</v>
      </c>
      <c r="AZ613" s="171" t="s">
        <v>16</v>
      </c>
      <c r="BA613" s="171" t="s">
        <v>16</v>
      </c>
      <c r="BB613" s="170" t="s">
        <v>16</v>
      </c>
      <c r="BC613" s="172" t="s">
        <v>16</v>
      </c>
      <c r="BD613" s="172" t="s">
        <v>16</v>
      </c>
      <c r="BE613" s="171" t="s">
        <v>16</v>
      </c>
      <c r="BF613" s="170" t="s">
        <v>16</v>
      </c>
      <c r="BG613" s="170" t="s">
        <v>16</v>
      </c>
      <c r="BH613" s="170" t="s">
        <v>16</v>
      </c>
      <c r="BI613" s="170" t="s">
        <v>16</v>
      </c>
      <c r="BJ613" s="170"/>
      <c r="BK613" s="170"/>
    </row>
    <row r="614" spans="1:63" x14ac:dyDescent="0.25">
      <c r="A614" s="169">
        <v>303</v>
      </c>
      <c r="C614" s="174" t="s">
        <v>16</v>
      </c>
      <c r="D614" s="174" t="s">
        <v>16</v>
      </c>
      <c r="E614" s="173" t="s">
        <v>16</v>
      </c>
      <c r="F614" s="170" t="s">
        <v>16</v>
      </c>
      <c r="G614" s="170" t="s">
        <v>16</v>
      </c>
      <c r="H614" s="170" t="s">
        <v>16</v>
      </c>
      <c r="I614" s="170" t="s">
        <v>16</v>
      </c>
      <c r="J614" s="170" t="s">
        <v>16</v>
      </c>
      <c r="K614" s="170" t="s">
        <v>16</v>
      </c>
      <c r="L614" s="170" t="s">
        <v>16</v>
      </c>
      <c r="M614" s="170" t="s">
        <v>16</v>
      </c>
      <c r="N614" s="170" t="s">
        <v>16</v>
      </c>
      <c r="O614" s="170" t="s">
        <v>16</v>
      </c>
      <c r="P614" s="170" t="s">
        <v>16</v>
      </c>
      <c r="Q614" s="170" t="s">
        <v>16</v>
      </c>
      <c r="R614" s="170" t="s">
        <v>16</v>
      </c>
      <c r="S614" s="170" t="s">
        <v>16</v>
      </c>
      <c r="T614" s="170" t="s">
        <v>16</v>
      </c>
      <c r="U614" s="170" t="s">
        <v>16</v>
      </c>
      <c r="V614" s="170" t="s">
        <v>16</v>
      </c>
      <c r="W614" s="170" t="s">
        <v>16</v>
      </c>
      <c r="X614" s="170" t="s">
        <v>16</v>
      </c>
      <c r="Y614" s="170" t="s">
        <v>16</v>
      </c>
      <c r="Z614" s="170" t="s">
        <v>16</v>
      </c>
      <c r="AA614" s="170" t="s">
        <v>16</v>
      </c>
      <c r="AB614" s="170" t="s">
        <v>16</v>
      </c>
      <c r="AC614" s="170" t="s">
        <v>16</v>
      </c>
      <c r="AD614" s="170" t="s">
        <v>16</v>
      </c>
      <c r="AE614" s="170" t="s">
        <v>16</v>
      </c>
      <c r="AF614" s="170" t="s">
        <v>16</v>
      </c>
      <c r="AG614" s="170" t="s">
        <v>16</v>
      </c>
      <c r="AH614" s="170" t="s">
        <v>16</v>
      </c>
      <c r="AI614" s="170" t="s">
        <v>16</v>
      </c>
      <c r="AJ614" s="170" t="s">
        <v>16</v>
      </c>
      <c r="AK614" s="170" t="s">
        <v>16</v>
      </c>
      <c r="AL614" s="170" t="s">
        <v>16</v>
      </c>
      <c r="AM614" s="170" t="s">
        <v>16</v>
      </c>
      <c r="AN614" s="170" t="s">
        <v>16</v>
      </c>
      <c r="AO614" s="170" t="s">
        <v>16</v>
      </c>
      <c r="AP614" s="170" t="s">
        <v>16</v>
      </c>
      <c r="AQ614" s="170" t="s">
        <v>16</v>
      </c>
      <c r="AR614" s="170" t="s">
        <v>16</v>
      </c>
      <c r="AS614" s="170" t="s">
        <v>16</v>
      </c>
      <c r="AT614" s="172" t="s">
        <v>16</v>
      </c>
      <c r="AU614" s="170" t="s">
        <v>16</v>
      </c>
      <c r="AV614" s="170" t="s">
        <v>16</v>
      </c>
      <c r="AW614" s="170" t="s">
        <v>16</v>
      </c>
      <c r="AX614" s="170" t="s">
        <v>16</v>
      </c>
      <c r="AY614" s="170" t="s">
        <v>16</v>
      </c>
      <c r="AZ614" s="171" t="s">
        <v>16</v>
      </c>
      <c r="BA614" s="171" t="s">
        <v>16</v>
      </c>
      <c r="BB614" s="170" t="s">
        <v>16</v>
      </c>
      <c r="BC614" s="172" t="s">
        <v>16</v>
      </c>
      <c r="BD614" s="172" t="s">
        <v>16</v>
      </c>
      <c r="BE614" s="171" t="s">
        <v>16</v>
      </c>
      <c r="BF614" s="170" t="s">
        <v>16</v>
      </c>
      <c r="BG614" s="170" t="s">
        <v>16</v>
      </c>
      <c r="BH614" s="170" t="s">
        <v>16</v>
      </c>
      <c r="BI614" s="170" t="s">
        <v>16</v>
      </c>
      <c r="BJ614" s="170"/>
      <c r="BK614" s="170"/>
    </row>
    <row r="615" spans="1:63" x14ac:dyDescent="0.25">
      <c r="A615" s="169">
        <v>303</v>
      </c>
      <c r="C615" s="174" t="s">
        <v>16</v>
      </c>
      <c r="D615" s="174" t="s">
        <v>16</v>
      </c>
      <c r="E615" s="173" t="s">
        <v>16</v>
      </c>
      <c r="F615" s="170" t="s">
        <v>16</v>
      </c>
      <c r="G615" s="170" t="s">
        <v>16</v>
      </c>
      <c r="H615" s="170" t="s">
        <v>16</v>
      </c>
      <c r="I615" s="170" t="s">
        <v>16</v>
      </c>
      <c r="J615" s="170" t="s">
        <v>16</v>
      </c>
      <c r="K615" s="170" t="s">
        <v>16</v>
      </c>
      <c r="L615" s="170" t="s">
        <v>16</v>
      </c>
      <c r="M615" s="170" t="s">
        <v>16</v>
      </c>
      <c r="N615" s="170" t="s">
        <v>16</v>
      </c>
      <c r="O615" s="170" t="s">
        <v>16</v>
      </c>
      <c r="P615" s="170" t="s">
        <v>16</v>
      </c>
      <c r="Q615" s="170" t="s">
        <v>16</v>
      </c>
      <c r="R615" s="170" t="s">
        <v>16</v>
      </c>
      <c r="S615" s="170" t="s">
        <v>16</v>
      </c>
      <c r="T615" s="170" t="s">
        <v>16</v>
      </c>
      <c r="U615" s="170" t="s">
        <v>16</v>
      </c>
      <c r="V615" s="170" t="s">
        <v>16</v>
      </c>
      <c r="W615" s="170" t="s">
        <v>16</v>
      </c>
      <c r="X615" s="170" t="s">
        <v>16</v>
      </c>
      <c r="Y615" s="170" t="s">
        <v>16</v>
      </c>
      <c r="Z615" s="170" t="s">
        <v>16</v>
      </c>
      <c r="AA615" s="170" t="s">
        <v>16</v>
      </c>
      <c r="AB615" s="170" t="s">
        <v>16</v>
      </c>
      <c r="AC615" s="170" t="s">
        <v>16</v>
      </c>
      <c r="AD615" s="170" t="s">
        <v>16</v>
      </c>
      <c r="AE615" s="170" t="s">
        <v>16</v>
      </c>
      <c r="AF615" s="170" t="s">
        <v>16</v>
      </c>
      <c r="AG615" s="170" t="s">
        <v>16</v>
      </c>
      <c r="AH615" s="170" t="s">
        <v>16</v>
      </c>
      <c r="AI615" s="170" t="s">
        <v>16</v>
      </c>
      <c r="AJ615" s="170" t="s">
        <v>16</v>
      </c>
      <c r="AK615" s="170" t="s">
        <v>16</v>
      </c>
      <c r="AL615" s="170" t="s">
        <v>16</v>
      </c>
      <c r="AM615" s="170" t="s">
        <v>16</v>
      </c>
      <c r="AN615" s="170" t="s">
        <v>16</v>
      </c>
      <c r="AO615" s="170" t="s">
        <v>16</v>
      </c>
      <c r="AP615" s="170" t="s">
        <v>16</v>
      </c>
      <c r="AQ615" s="170" t="s">
        <v>16</v>
      </c>
      <c r="AR615" s="170" t="s">
        <v>16</v>
      </c>
      <c r="AS615" s="170" t="s">
        <v>16</v>
      </c>
      <c r="AT615" s="172" t="s">
        <v>16</v>
      </c>
      <c r="AU615" s="170" t="s">
        <v>16</v>
      </c>
      <c r="AV615" s="170" t="s">
        <v>16</v>
      </c>
      <c r="AW615" s="170" t="s">
        <v>16</v>
      </c>
      <c r="AX615" s="170" t="s">
        <v>16</v>
      </c>
      <c r="AY615" s="170" t="s">
        <v>16</v>
      </c>
      <c r="AZ615" s="171" t="s">
        <v>16</v>
      </c>
      <c r="BA615" s="171" t="s">
        <v>16</v>
      </c>
      <c r="BB615" s="170" t="s">
        <v>16</v>
      </c>
      <c r="BC615" s="172" t="s">
        <v>16</v>
      </c>
      <c r="BD615" s="172" t="s">
        <v>16</v>
      </c>
      <c r="BE615" s="171" t="s">
        <v>16</v>
      </c>
      <c r="BF615" s="170" t="s">
        <v>16</v>
      </c>
      <c r="BG615" s="170" t="s">
        <v>16</v>
      </c>
      <c r="BH615" s="170" t="s">
        <v>16</v>
      </c>
      <c r="BI615" s="170" t="s">
        <v>16</v>
      </c>
      <c r="BJ615" s="170"/>
      <c r="BK615" s="170"/>
    </row>
    <row r="616" spans="1:63" x14ac:dyDescent="0.25">
      <c r="A616" s="169">
        <v>303</v>
      </c>
      <c r="C616" s="174" t="s">
        <v>16</v>
      </c>
      <c r="D616" s="174" t="s">
        <v>16</v>
      </c>
      <c r="E616" s="173" t="s">
        <v>16</v>
      </c>
      <c r="F616" s="170" t="s">
        <v>16</v>
      </c>
      <c r="G616" s="170" t="s">
        <v>16</v>
      </c>
      <c r="H616" s="170" t="s">
        <v>16</v>
      </c>
      <c r="I616" s="170" t="s">
        <v>16</v>
      </c>
      <c r="J616" s="170" t="s">
        <v>16</v>
      </c>
      <c r="K616" s="170" t="s">
        <v>16</v>
      </c>
      <c r="L616" s="170" t="s">
        <v>16</v>
      </c>
      <c r="M616" s="170" t="s">
        <v>16</v>
      </c>
      <c r="N616" s="170" t="s">
        <v>16</v>
      </c>
      <c r="O616" s="170" t="s">
        <v>16</v>
      </c>
      <c r="P616" s="170" t="s">
        <v>16</v>
      </c>
      <c r="Q616" s="170" t="s">
        <v>16</v>
      </c>
      <c r="R616" s="170" t="s">
        <v>16</v>
      </c>
      <c r="S616" s="170" t="s">
        <v>16</v>
      </c>
      <c r="T616" s="170" t="s">
        <v>16</v>
      </c>
      <c r="U616" s="170" t="s">
        <v>16</v>
      </c>
      <c r="V616" s="170" t="s">
        <v>16</v>
      </c>
      <c r="W616" s="170" t="s">
        <v>16</v>
      </c>
      <c r="X616" s="170" t="s">
        <v>16</v>
      </c>
      <c r="Y616" s="170" t="s">
        <v>16</v>
      </c>
      <c r="Z616" s="170" t="s">
        <v>16</v>
      </c>
      <c r="AA616" s="170" t="s">
        <v>16</v>
      </c>
      <c r="AB616" s="170" t="s">
        <v>16</v>
      </c>
      <c r="AC616" s="170" t="s">
        <v>16</v>
      </c>
      <c r="AD616" s="170" t="s">
        <v>16</v>
      </c>
      <c r="AE616" s="170" t="s">
        <v>16</v>
      </c>
      <c r="AF616" s="170" t="s">
        <v>16</v>
      </c>
      <c r="AG616" s="170" t="s">
        <v>16</v>
      </c>
      <c r="AH616" s="170" t="s">
        <v>16</v>
      </c>
      <c r="AI616" s="170" t="s">
        <v>16</v>
      </c>
      <c r="AJ616" s="170" t="s">
        <v>16</v>
      </c>
      <c r="AK616" s="170" t="s">
        <v>16</v>
      </c>
      <c r="AL616" s="170" t="s">
        <v>16</v>
      </c>
      <c r="AM616" s="170" t="s">
        <v>16</v>
      </c>
      <c r="AN616" s="170" t="s">
        <v>16</v>
      </c>
      <c r="AO616" s="170" t="s">
        <v>16</v>
      </c>
      <c r="AP616" s="170" t="s">
        <v>16</v>
      </c>
      <c r="AQ616" s="170" t="s">
        <v>16</v>
      </c>
      <c r="AR616" s="170" t="s">
        <v>16</v>
      </c>
      <c r="AS616" s="170" t="s">
        <v>16</v>
      </c>
      <c r="AT616" s="172" t="s">
        <v>16</v>
      </c>
      <c r="AU616" s="170" t="s">
        <v>16</v>
      </c>
      <c r="AV616" s="170" t="s">
        <v>16</v>
      </c>
      <c r="AW616" s="170" t="s">
        <v>16</v>
      </c>
      <c r="AX616" s="170" t="s">
        <v>16</v>
      </c>
      <c r="AY616" s="170" t="s">
        <v>16</v>
      </c>
      <c r="AZ616" s="171" t="s">
        <v>16</v>
      </c>
      <c r="BA616" s="171" t="s">
        <v>16</v>
      </c>
      <c r="BB616" s="170" t="s">
        <v>16</v>
      </c>
      <c r="BC616" s="172" t="s">
        <v>16</v>
      </c>
      <c r="BD616" s="172" t="s">
        <v>16</v>
      </c>
      <c r="BE616" s="171" t="s">
        <v>16</v>
      </c>
      <c r="BF616" s="170" t="s">
        <v>16</v>
      </c>
      <c r="BG616" s="170" t="s">
        <v>16</v>
      </c>
      <c r="BH616" s="170" t="s">
        <v>16</v>
      </c>
      <c r="BI616" s="170" t="s">
        <v>16</v>
      </c>
      <c r="BJ616" s="170"/>
      <c r="BK616" s="170"/>
    </row>
    <row r="617" spans="1:63" x14ac:dyDescent="0.25">
      <c r="A617" s="169">
        <v>303</v>
      </c>
      <c r="C617" s="174" t="s">
        <v>16</v>
      </c>
      <c r="D617" s="174" t="s">
        <v>16</v>
      </c>
      <c r="E617" s="173" t="s">
        <v>16</v>
      </c>
      <c r="F617" s="170" t="s">
        <v>16</v>
      </c>
      <c r="G617" s="170" t="s">
        <v>16</v>
      </c>
      <c r="H617" s="170" t="s">
        <v>16</v>
      </c>
      <c r="I617" s="170" t="s">
        <v>16</v>
      </c>
      <c r="J617" s="170" t="s">
        <v>16</v>
      </c>
      <c r="K617" s="170" t="s">
        <v>16</v>
      </c>
      <c r="L617" s="170" t="s">
        <v>16</v>
      </c>
      <c r="M617" s="170" t="s">
        <v>16</v>
      </c>
      <c r="N617" s="170" t="s">
        <v>16</v>
      </c>
      <c r="O617" s="170" t="s">
        <v>16</v>
      </c>
      <c r="P617" s="170" t="s">
        <v>16</v>
      </c>
      <c r="Q617" s="170" t="s">
        <v>16</v>
      </c>
      <c r="R617" s="170" t="s">
        <v>16</v>
      </c>
      <c r="S617" s="170" t="s">
        <v>16</v>
      </c>
      <c r="T617" s="170" t="s">
        <v>16</v>
      </c>
      <c r="U617" s="170" t="s">
        <v>16</v>
      </c>
      <c r="V617" s="170" t="s">
        <v>16</v>
      </c>
      <c r="W617" s="170" t="s">
        <v>16</v>
      </c>
      <c r="X617" s="170" t="s">
        <v>16</v>
      </c>
      <c r="Y617" s="170" t="s">
        <v>16</v>
      </c>
      <c r="Z617" s="170" t="s">
        <v>16</v>
      </c>
      <c r="AA617" s="170" t="s">
        <v>16</v>
      </c>
      <c r="AB617" s="170" t="s">
        <v>16</v>
      </c>
      <c r="AC617" s="170" t="s">
        <v>16</v>
      </c>
      <c r="AD617" s="170" t="s">
        <v>16</v>
      </c>
      <c r="AE617" s="170" t="s">
        <v>16</v>
      </c>
      <c r="AF617" s="170" t="s">
        <v>16</v>
      </c>
      <c r="AG617" s="170" t="s">
        <v>16</v>
      </c>
      <c r="AH617" s="170" t="s">
        <v>16</v>
      </c>
      <c r="AI617" s="170" t="s">
        <v>16</v>
      </c>
      <c r="AJ617" s="170" t="s">
        <v>16</v>
      </c>
      <c r="AK617" s="170" t="s">
        <v>16</v>
      </c>
      <c r="AL617" s="170" t="s">
        <v>16</v>
      </c>
      <c r="AM617" s="170" t="s">
        <v>16</v>
      </c>
      <c r="AN617" s="170" t="s">
        <v>16</v>
      </c>
      <c r="AO617" s="170" t="s">
        <v>16</v>
      </c>
      <c r="AP617" s="170" t="s">
        <v>16</v>
      </c>
      <c r="AQ617" s="170" t="s">
        <v>16</v>
      </c>
      <c r="AR617" s="170" t="s">
        <v>16</v>
      </c>
      <c r="AS617" s="170" t="s">
        <v>16</v>
      </c>
      <c r="AT617" s="172" t="s">
        <v>16</v>
      </c>
      <c r="AU617" s="170" t="s">
        <v>16</v>
      </c>
      <c r="AV617" s="170" t="s">
        <v>16</v>
      </c>
      <c r="AW617" s="170" t="s">
        <v>16</v>
      </c>
      <c r="AX617" s="170" t="s">
        <v>16</v>
      </c>
      <c r="AY617" s="170" t="s">
        <v>16</v>
      </c>
      <c r="AZ617" s="171" t="s">
        <v>16</v>
      </c>
      <c r="BA617" s="171" t="s">
        <v>16</v>
      </c>
      <c r="BB617" s="170" t="s">
        <v>16</v>
      </c>
      <c r="BC617" s="172" t="s">
        <v>16</v>
      </c>
      <c r="BD617" s="172" t="s">
        <v>16</v>
      </c>
      <c r="BE617" s="171" t="s">
        <v>16</v>
      </c>
      <c r="BF617" s="170" t="s">
        <v>16</v>
      </c>
      <c r="BG617" s="170" t="s">
        <v>16</v>
      </c>
      <c r="BH617" s="170" t="s">
        <v>16</v>
      </c>
      <c r="BI617" s="170" t="s">
        <v>16</v>
      </c>
      <c r="BJ617" s="170"/>
      <c r="BK617" s="170"/>
    </row>
    <row r="618" spans="1:63" x14ac:dyDescent="0.25">
      <c r="A618" s="169">
        <v>303</v>
      </c>
      <c r="C618" s="174" t="s">
        <v>16</v>
      </c>
      <c r="D618" s="174" t="s">
        <v>16</v>
      </c>
      <c r="E618" s="173" t="s">
        <v>16</v>
      </c>
      <c r="F618" s="170" t="s">
        <v>16</v>
      </c>
      <c r="G618" s="170" t="s">
        <v>16</v>
      </c>
      <c r="H618" s="170" t="s">
        <v>16</v>
      </c>
      <c r="I618" s="170" t="s">
        <v>16</v>
      </c>
      <c r="J618" s="170" t="s">
        <v>16</v>
      </c>
      <c r="K618" s="170" t="s">
        <v>16</v>
      </c>
      <c r="L618" s="170" t="s">
        <v>16</v>
      </c>
      <c r="M618" s="170" t="s">
        <v>16</v>
      </c>
      <c r="N618" s="170" t="s">
        <v>16</v>
      </c>
      <c r="O618" s="170" t="s">
        <v>16</v>
      </c>
      <c r="P618" s="170" t="s">
        <v>16</v>
      </c>
      <c r="Q618" s="170" t="s">
        <v>16</v>
      </c>
      <c r="R618" s="170" t="s">
        <v>16</v>
      </c>
      <c r="S618" s="170" t="s">
        <v>16</v>
      </c>
      <c r="T618" s="170" t="s">
        <v>16</v>
      </c>
      <c r="U618" s="170" t="s">
        <v>16</v>
      </c>
      <c r="V618" s="170" t="s">
        <v>16</v>
      </c>
      <c r="W618" s="170" t="s">
        <v>16</v>
      </c>
      <c r="X618" s="170" t="s">
        <v>16</v>
      </c>
      <c r="Y618" s="170" t="s">
        <v>16</v>
      </c>
      <c r="Z618" s="170" t="s">
        <v>16</v>
      </c>
      <c r="AA618" s="170" t="s">
        <v>16</v>
      </c>
      <c r="AB618" s="170" t="s">
        <v>16</v>
      </c>
      <c r="AC618" s="170" t="s">
        <v>16</v>
      </c>
      <c r="AD618" s="170" t="s">
        <v>16</v>
      </c>
      <c r="AE618" s="170" t="s">
        <v>16</v>
      </c>
      <c r="AF618" s="170" t="s">
        <v>16</v>
      </c>
      <c r="AG618" s="170" t="s">
        <v>16</v>
      </c>
      <c r="AH618" s="170" t="s">
        <v>16</v>
      </c>
      <c r="AI618" s="170" t="s">
        <v>16</v>
      </c>
      <c r="AJ618" s="170" t="s">
        <v>16</v>
      </c>
      <c r="AK618" s="170" t="s">
        <v>16</v>
      </c>
      <c r="AL618" s="170" t="s">
        <v>16</v>
      </c>
      <c r="AM618" s="170" t="s">
        <v>16</v>
      </c>
      <c r="AN618" s="170" t="s">
        <v>16</v>
      </c>
      <c r="AO618" s="170" t="s">
        <v>16</v>
      </c>
      <c r="AP618" s="170" t="s">
        <v>16</v>
      </c>
      <c r="AQ618" s="170" t="s">
        <v>16</v>
      </c>
      <c r="AR618" s="170" t="s">
        <v>16</v>
      </c>
      <c r="AS618" s="170" t="s">
        <v>16</v>
      </c>
      <c r="AT618" s="172" t="s">
        <v>16</v>
      </c>
      <c r="AU618" s="170" t="s">
        <v>16</v>
      </c>
      <c r="AV618" s="170" t="s">
        <v>16</v>
      </c>
      <c r="AW618" s="170" t="s">
        <v>16</v>
      </c>
      <c r="AX618" s="170" t="s">
        <v>16</v>
      </c>
      <c r="AY618" s="170" t="s">
        <v>16</v>
      </c>
      <c r="AZ618" s="171" t="s">
        <v>16</v>
      </c>
      <c r="BA618" s="171" t="s">
        <v>16</v>
      </c>
      <c r="BB618" s="170" t="s">
        <v>16</v>
      </c>
      <c r="BC618" s="172" t="s">
        <v>16</v>
      </c>
      <c r="BD618" s="172" t="s">
        <v>16</v>
      </c>
      <c r="BE618" s="171" t="s">
        <v>16</v>
      </c>
      <c r="BF618" s="170" t="s">
        <v>16</v>
      </c>
      <c r="BG618" s="170" t="s">
        <v>16</v>
      </c>
      <c r="BH618" s="170" t="s">
        <v>16</v>
      </c>
      <c r="BI618" s="170" t="s">
        <v>16</v>
      </c>
      <c r="BJ618" s="170"/>
      <c r="BK618" s="170"/>
    </row>
    <row r="619" spans="1:63" x14ac:dyDescent="0.25">
      <c r="A619" s="169">
        <v>303</v>
      </c>
      <c r="C619" s="174" t="s">
        <v>16</v>
      </c>
      <c r="D619" s="174" t="s">
        <v>16</v>
      </c>
      <c r="E619" s="173" t="s">
        <v>16</v>
      </c>
      <c r="F619" s="170" t="s">
        <v>16</v>
      </c>
      <c r="G619" s="170" t="s">
        <v>16</v>
      </c>
      <c r="H619" s="170" t="s">
        <v>16</v>
      </c>
      <c r="I619" s="170" t="s">
        <v>16</v>
      </c>
      <c r="J619" s="170" t="s">
        <v>16</v>
      </c>
      <c r="K619" s="170" t="s">
        <v>16</v>
      </c>
      <c r="L619" s="170" t="s">
        <v>16</v>
      </c>
      <c r="M619" s="170" t="s">
        <v>16</v>
      </c>
      <c r="N619" s="170" t="s">
        <v>16</v>
      </c>
      <c r="O619" s="170" t="s">
        <v>16</v>
      </c>
      <c r="P619" s="170" t="s">
        <v>16</v>
      </c>
      <c r="Q619" s="170" t="s">
        <v>16</v>
      </c>
      <c r="R619" s="170" t="s">
        <v>16</v>
      </c>
      <c r="S619" s="170" t="s">
        <v>16</v>
      </c>
      <c r="T619" s="170" t="s">
        <v>16</v>
      </c>
      <c r="U619" s="170" t="s">
        <v>16</v>
      </c>
      <c r="V619" s="170" t="s">
        <v>16</v>
      </c>
      <c r="W619" s="170" t="s">
        <v>16</v>
      </c>
      <c r="X619" s="170" t="s">
        <v>16</v>
      </c>
      <c r="Y619" s="170" t="s">
        <v>16</v>
      </c>
      <c r="Z619" s="170" t="s">
        <v>16</v>
      </c>
      <c r="AA619" s="170" t="s">
        <v>16</v>
      </c>
      <c r="AB619" s="170" t="s">
        <v>16</v>
      </c>
      <c r="AC619" s="170" t="s">
        <v>16</v>
      </c>
      <c r="AD619" s="170" t="s">
        <v>16</v>
      </c>
      <c r="AE619" s="170" t="s">
        <v>16</v>
      </c>
      <c r="AF619" s="170" t="s">
        <v>16</v>
      </c>
      <c r="AG619" s="170" t="s">
        <v>16</v>
      </c>
      <c r="AH619" s="170" t="s">
        <v>16</v>
      </c>
      <c r="AI619" s="170" t="s">
        <v>16</v>
      </c>
      <c r="AJ619" s="170" t="s">
        <v>16</v>
      </c>
      <c r="AK619" s="170" t="s">
        <v>16</v>
      </c>
      <c r="AL619" s="170" t="s">
        <v>16</v>
      </c>
      <c r="AM619" s="170" t="s">
        <v>16</v>
      </c>
      <c r="AN619" s="170" t="s">
        <v>16</v>
      </c>
      <c r="AO619" s="170" t="s">
        <v>16</v>
      </c>
      <c r="AP619" s="170" t="s">
        <v>16</v>
      </c>
      <c r="AQ619" s="170" t="s">
        <v>16</v>
      </c>
      <c r="AR619" s="170" t="s">
        <v>16</v>
      </c>
      <c r="AS619" s="170" t="s">
        <v>16</v>
      </c>
      <c r="AT619" s="172" t="s">
        <v>16</v>
      </c>
      <c r="AU619" s="170" t="s">
        <v>16</v>
      </c>
      <c r="AV619" s="170" t="s">
        <v>16</v>
      </c>
      <c r="AW619" s="170" t="s">
        <v>16</v>
      </c>
      <c r="AX619" s="170" t="s">
        <v>16</v>
      </c>
      <c r="AY619" s="170" t="s">
        <v>16</v>
      </c>
      <c r="AZ619" s="171" t="s">
        <v>16</v>
      </c>
      <c r="BA619" s="171" t="s">
        <v>16</v>
      </c>
      <c r="BB619" s="170" t="s">
        <v>16</v>
      </c>
      <c r="BC619" s="172" t="s">
        <v>16</v>
      </c>
      <c r="BD619" s="172" t="s">
        <v>16</v>
      </c>
      <c r="BE619" s="171" t="s">
        <v>16</v>
      </c>
      <c r="BF619" s="170" t="s">
        <v>16</v>
      </c>
      <c r="BG619" s="170" t="s">
        <v>16</v>
      </c>
      <c r="BH619" s="170" t="s">
        <v>16</v>
      </c>
      <c r="BI619" s="170" t="s">
        <v>16</v>
      </c>
      <c r="BJ619" s="170"/>
      <c r="BK619" s="170"/>
    </row>
    <row r="620" spans="1:63" x14ac:dyDescent="0.25">
      <c r="A620" s="169">
        <v>303</v>
      </c>
      <c r="C620" s="174" t="s">
        <v>16</v>
      </c>
      <c r="D620" s="174" t="s">
        <v>16</v>
      </c>
      <c r="E620" s="173" t="s">
        <v>16</v>
      </c>
      <c r="F620" s="170" t="s">
        <v>16</v>
      </c>
      <c r="G620" s="170" t="s">
        <v>16</v>
      </c>
      <c r="H620" s="170" t="s">
        <v>16</v>
      </c>
      <c r="I620" s="170" t="s">
        <v>16</v>
      </c>
      <c r="J620" s="170" t="s">
        <v>16</v>
      </c>
      <c r="K620" s="170" t="s">
        <v>16</v>
      </c>
      <c r="L620" s="170" t="s">
        <v>16</v>
      </c>
      <c r="M620" s="170" t="s">
        <v>16</v>
      </c>
      <c r="N620" s="170" t="s">
        <v>16</v>
      </c>
      <c r="O620" s="170" t="s">
        <v>16</v>
      </c>
      <c r="P620" s="170" t="s">
        <v>16</v>
      </c>
      <c r="Q620" s="170" t="s">
        <v>16</v>
      </c>
      <c r="R620" s="170" t="s">
        <v>16</v>
      </c>
      <c r="S620" s="170" t="s">
        <v>16</v>
      </c>
      <c r="T620" s="170" t="s">
        <v>16</v>
      </c>
      <c r="U620" s="170" t="s">
        <v>16</v>
      </c>
      <c r="V620" s="170" t="s">
        <v>16</v>
      </c>
      <c r="W620" s="170" t="s">
        <v>16</v>
      </c>
      <c r="X620" s="170" t="s">
        <v>16</v>
      </c>
      <c r="Y620" s="170" t="s">
        <v>16</v>
      </c>
      <c r="Z620" s="170" t="s">
        <v>16</v>
      </c>
      <c r="AA620" s="170" t="s">
        <v>16</v>
      </c>
      <c r="AB620" s="170" t="s">
        <v>16</v>
      </c>
      <c r="AC620" s="170" t="s">
        <v>16</v>
      </c>
      <c r="AD620" s="170" t="s">
        <v>16</v>
      </c>
      <c r="AE620" s="170" t="s">
        <v>16</v>
      </c>
      <c r="AF620" s="170" t="s">
        <v>16</v>
      </c>
      <c r="AG620" s="170" t="s">
        <v>16</v>
      </c>
      <c r="AH620" s="170" t="s">
        <v>16</v>
      </c>
      <c r="AI620" s="170" t="s">
        <v>16</v>
      </c>
      <c r="AJ620" s="170" t="s">
        <v>16</v>
      </c>
      <c r="AK620" s="170" t="s">
        <v>16</v>
      </c>
      <c r="AL620" s="170" t="s">
        <v>16</v>
      </c>
      <c r="AM620" s="170" t="s">
        <v>16</v>
      </c>
      <c r="AN620" s="170" t="s">
        <v>16</v>
      </c>
      <c r="AO620" s="170" t="s">
        <v>16</v>
      </c>
      <c r="AP620" s="170" t="s">
        <v>16</v>
      </c>
      <c r="AQ620" s="170" t="s">
        <v>16</v>
      </c>
      <c r="AR620" s="170" t="s">
        <v>16</v>
      </c>
      <c r="AS620" s="170" t="s">
        <v>16</v>
      </c>
      <c r="AT620" s="172" t="s">
        <v>16</v>
      </c>
      <c r="AU620" s="170" t="s">
        <v>16</v>
      </c>
      <c r="AV620" s="170" t="s">
        <v>16</v>
      </c>
      <c r="AW620" s="170" t="s">
        <v>16</v>
      </c>
      <c r="AX620" s="170" t="s">
        <v>16</v>
      </c>
      <c r="AY620" s="170" t="s">
        <v>16</v>
      </c>
      <c r="AZ620" s="171" t="s">
        <v>16</v>
      </c>
      <c r="BA620" s="171" t="s">
        <v>16</v>
      </c>
      <c r="BB620" s="170" t="s">
        <v>16</v>
      </c>
      <c r="BC620" s="172" t="s">
        <v>16</v>
      </c>
      <c r="BD620" s="172" t="s">
        <v>16</v>
      </c>
      <c r="BE620" s="171" t="s">
        <v>16</v>
      </c>
      <c r="BF620" s="170" t="s">
        <v>16</v>
      </c>
      <c r="BG620" s="170" t="s">
        <v>16</v>
      </c>
      <c r="BH620" s="170" t="s">
        <v>16</v>
      </c>
      <c r="BI620" s="170" t="s">
        <v>16</v>
      </c>
      <c r="BJ620" s="170"/>
      <c r="BK620" s="170"/>
    </row>
    <row r="621" spans="1:63" x14ac:dyDescent="0.25">
      <c r="A621" s="169">
        <v>303</v>
      </c>
      <c r="C621" s="174" t="s">
        <v>16</v>
      </c>
      <c r="D621" s="174" t="s">
        <v>16</v>
      </c>
      <c r="E621" s="173" t="s">
        <v>16</v>
      </c>
      <c r="F621" s="170" t="s">
        <v>16</v>
      </c>
      <c r="G621" s="170" t="s">
        <v>16</v>
      </c>
      <c r="H621" s="170" t="s">
        <v>16</v>
      </c>
      <c r="I621" s="170" t="s">
        <v>16</v>
      </c>
      <c r="J621" s="170" t="s">
        <v>16</v>
      </c>
      <c r="K621" s="170" t="s">
        <v>16</v>
      </c>
      <c r="L621" s="170" t="s">
        <v>16</v>
      </c>
      <c r="M621" s="170" t="s">
        <v>16</v>
      </c>
      <c r="N621" s="170" t="s">
        <v>16</v>
      </c>
      <c r="O621" s="170" t="s">
        <v>16</v>
      </c>
      <c r="P621" s="170" t="s">
        <v>16</v>
      </c>
      <c r="Q621" s="170" t="s">
        <v>16</v>
      </c>
      <c r="R621" s="170" t="s">
        <v>16</v>
      </c>
      <c r="S621" s="170" t="s">
        <v>16</v>
      </c>
      <c r="T621" s="170" t="s">
        <v>16</v>
      </c>
      <c r="U621" s="170" t="s">
        <v>16</v>
      </c>
      <c r="V621" s="170" t="s">
        <v>16</v>
      </c>
      <c r="W621" s="170" t="s">
        <v>16</v>
      </c>
      <c r="X621" s="170" t="s">
        <v>16</v>
      </c>
      <c r="Y621" s="170" t="s">
        <v>16</v>
      </c>
      <c r="Z621" s="170" t="s">
        <v>16</v>
      </c>
      <c r="AA621" s="170" t="s">
        <v>16</v>
      </c>
      <c r="AB621" s="170" t="s">
        <v>16</v>
      </c>
      <c r="AC621" s="170" t="s">
        <v>16</v>
      </c>
      <c r="AD621" s="170" t="s">
        <v>16</v>
      </c>
      <c r="AE621" s="170" t="s">
        <v>16</v>
      </c>
      <c r="AF621" s="170" t="s">
        <v>16</v>
      </c>
      <c r="AG621" s="170" t="s">
        <v>16</v>
      </c>
      <c r="AH621" s="170" t="s">
        <v>16</v>
      </c>
      <c r="AI621" s="170" t="s">
        <v>16</v>
      </c>
      <c r="AJ621" s="170" t="s">
        <v>16</v>
      </c>
      <c r="AK621" s="170" t="s">
        <v>16</v>
      </c>
      <c r="AL621" s="170" t="s">
        <v>16</v>
      </c>
      <c r="AM621" s="170" t="s">
        <v>16</v>
      </c>
      <c r="AN621" s="170" t="s">
        <v>16</v>
      </c>
      <c r="AO621" s="170" t="s">
        <v>16</v>
      </c>
      <c r="AP621" s="170" t="s">
        <v>16</v>
      </c>
      <c r="AQ621" s="170" t="s">
        <v>16</v>
      </c>
      <c r="AR621" s="170" t="s">
        <v>16</v>
      </c>
      <c r="AS621" s="170" t="s">
        <v>16</v>
      </c>
      <c r="AT621" s="172" t="s">
        <v>16</v>
      </c>
      <c r="AU621" s="170" t="s">
        <v>16</v>
      </c>
      <c r="AV621" s="170" t="s">
        <v>16</v>
      </c>
      <c r="AW621" s="170" t="s">
        <v>16</v>
      </c>
      <c r="AX621" s="170" t="s">
        <v>16</v>
      </c>
      <c r="AY621" s="170" t="s">
        <v>16</v>
      </c>
      <c r="AZ621" s="171" t="s">
        <v>16</v>
      </c>
      <c r="BA621" s="171" t="s">
        <v>16</v>
      </c>
      <c r="BB621" s="170" t="s">
        <v>16</v>
      </c>
      <c r="BC621" s="172" t="s">
        <v>16</v>
      </c>
      <c r="BD621" s="172" t="s">
        <v>16</v>
      </c>
      <c r="BE621" s="171" t="s">
        <v>16</v>
      </c>
      <c r="BF621" s="170" t="s">
        <v>16</v>
      </c>
      <c r="BG621" s="170" t="s">
        <v>16</v>
      </c>
      <c r="BH621" s="170" t="s">
        <v>16</v>
      </c>
      <c r="BI621" s="170" t="s">
        <v>16</v>
      </c>
      <c r="BJ621" s="170"/>
      <c r="BK621" s="170"/>
    </row>
    <row r="622" spans="1:63" x14ac:dyDescent="0.25">
      <c r="A622" s="169">
        <v>303</v>
      </c>
      <c r="C622" s="174" t="s">
        <v>16</v>
      </c>
      <c r="D622" s="174" t="s">
        <v>16</v>
      </c>
      <c r="E622" s="173" t="s">
        <v>16</v>
      </c>
      <c r="F622" s="170" t="s">
        <v>16</v>
      </c>
      <c r="G622" s="170" t="s">
        <v>16</v>
      </c>
      <c r="H622" s="170" t="s">
        <v>16</v>
      </c>
      <c r="I622" s="170" t="s">
        <v>16</v>
      </c>
      <c r="J622" s="170" t="s">
        <v>16</v>
      </c>
      <c r="K622" s="170" t="s">
        <v>16</v>
      </c>
      <c r="L622" s="170" t="s">
        <v>16</v>
      </c>
      <c r="M622" s="170" t="s">
        <v>16</v>
      </c>
      <c r="N622" s="170" t="s">
        <v>16</v>
      </c>
      <c r="O622" s="170" t="s">
        <v>16</v>
      </c>
      <c r="P622" s="170" t="s">
        <v>16</v>
      </c>
      <c r="Q622" s="170" t="s">
        <v>16</v>
      </c>
      <c r="R622" s="170" t="s">
        <v>16</v>
      </c>
      <c r="S622" s="170" t="s">
        <v>16</v>
      </c>
      <c r="T622" s="170" t="s">
        <v>16</v>
      </c>
      <c r="U622" s="170" t="s">
        <v>16</v>
      </c>
      <c r="V622" s="170" t="s">
        <v>16</v>
      </c>
      <c r="W622" s="170" t="s">
        <v>16</v>
      </c>
      <c r="X622" s="170" t="s">
        <v>16</v>
      </c>
      <c r="Y622" s="170" t="s">
        <v>16</v>
      </c>
      <c r="Z622" s="170" t="s">
        <v>16</v>
      </c>
      <c r="AA622" s="170" t="s">
        <v>16</v>
      </c>
      <c r="AB622" s="170" t="s">
        <v>16</v>
      </c>
      <c r="AC622" s="170" t="s">
        <v>16</v>
      </c>
      <c r="AD622" s="170" t="s">
        <v>16</v>
      </c>
      <c r="AE622" s="170" t="s">
        <v>16</v>
      </c>
      <c r="AF622" s="170" t="s">
        <v>16</v>
      </c>
      <c r="AG622" s="170" t="s">
        <v>16</v>
      </c>
      <c r="AH622" s="170" t="s">
        <v>16</v>
      </c>
      <c r="AI622" s="170" t="s">
        <v>16</v>
      </c>
      <c r="AJ622" s="170" t="s">
        <v>16</v>
      </c>
      <c r="AK622" s="170" t="s">
        <v>16</v>
      </c>
      <c r="AL622" s="170" t="s">
        <v>16</v>
      </c>
      <c r="AM622" s="170" t="s">
        <v>16</v>
      </c>
      <c r="AN622" s="170" t="s">
        <v>16</v>
      </c>
      <c r="AO622" s="170" t="s">
        <v>16</v>
      </c>
      <c r="AP622" s="170" t="s">
        <v>16</v>
      </c>
      <c r="AQ622" s="170" t="s">
        <v>16</v>
      </c>
      <c r="AR622" s="170" t="s">
        <v>16</v>
      </c>
      <c r="AS622" s="170" t="s">
        <v>16</v>
      </c>
      <c r="AT622" s="172" t="s">
        <v>16</v>
      </c>
      <c r="AU622" s="170" t="s">
        <v>16</v>
      </c>
      <c r="AV622" s="170" t="s">
        <v>16</v>
      </c>
      <c r="AW622" s="170" t="s">
        <v>16</v>
      </c>
      <c r="AX622" s="170" t="s">
        <v>16</v>
      </c>
      <c r="AY622" s="170" t="s">
        <v>16</v>
      </c>
      <c r="AZ622" s="171" t="s">
        <v>16</v>
      </c>
      <c r="BA622" s="171" t="s">
        <v>16</v>
      </c>
      <c r="BB622" s="170" t="s">
        <v>16</v>
      </c>
      <c r="BC622" s="172" t="s">
        <v>16</v>
      </c>
      <c r="BD622" s="172" t="s">
        <v>16</v>
      </c>
      <c r="BE622" s="171" t="s">
        <v>16</v>
      </c>
      <c r="BF622" s="170" t="s">
        <v>16</v>
      </c>
      <c r="BG622" s="170" t="s">
        <v>16</v>
      </c>
      <c r="BH622" s="170" t="s">
        <v>16</v>
      </c>
      <c r="BI622" s="170" t="s">
        <v>16</v>
      </c>
      <c r="BJ622" s="170"/>
      <c r="BK622" s="170"/>
    </row>
    <row r="623" spans="1:63" x14ac:dyDescent="0.25">
      <c r="A623" s="169">
        <v>303</v>
      </c>
      <c r="C623" s="174" t="s">
        <v>16</v>
      </c>
      <c r="D623" s="174" t="s">
        <v>16</v>
      </c>
      <c r="E623" s="173" t="s">
        <v>16</v>
      </c>
      <c r="F623" s="170" t="s">
        <v>16</v>
      </c>
      <c r="G623" s="170" t="s">
        <v>16</v>
      </c>
      <c r="H623" s="170" t="s">
        <v>16</v>
      </c>
      <c r="I623" s="170" t="s">
        <v>16</v>
      </c>
      <c r="J623" s="170" t="s">
        <v>16</v>
      </c>
      <c r="K623" s="170" t="s">
        <v>16</v>
      </c>
      <c r="L623" s="170" t="s">
        <v>16</v>
      </c>
      <c r="M623" s="170" t="s">
        <v>16</v>
      </c>
      <c r="N623" s="170" t="s">
        <v>16</v>
      </c>
      <c r="O623" s="170" t="s">
        <v>16</v>
      </c>
      <c r="P623" s="170" t="s">
        <v>16</v>
      </c>
      <c r="Q623" s="170" t="s">
        <v>16</v>
      </c>
      <c r="R623" s="170" t="s">
        <v>16</v>
      </c>
      <c r="S623" s="170" t="s">
        <v>16</v>
      </c>
      <c r="T623" s="170" t="s">
        <v>16</v>
      </c>
      <c r="U623" s="170" t="s">
        <v>16</v>
      </c>
      <c r="V623" s="170" t="s">
        <v>16</v>
      </c>
      <c r="W623" s="170" t="s">
        <v>16</v>
      </c>
      <c r="X623" s="170" t="s">
        <v>16</v>
      </c>
      <c r="Y623" s="170" t="s">
        <v>16</v>
      </c>
      <c r="Z623" s="170" t="s">
        <v>16</v>
      </c>
      <c r="AA623" s="170" t="s">
        <v>16</v>
      </c>
      <c r="AB623" s="170" t="s">
        <v>16</v>
      </c>
      <c r="AC623" s="170" t="s">
        <v>16</v>
      </c>
      <c r="AD623" s="170" t="s">
        <v>16</v>
      </c>
      <c r="AE623" s="170" t="s">
        <v>16</v>
      </c>
      <c r="AF623" s="170" t="s">
        <v>16</v>
      </c>
      <c r="AG623" s="170" t="s">
        <v>16</v>
      </c>
      <c r="AH623" s="170" t="s">
        <v>16</v>
      </c>
      <c r="AI623" s="170" t="s">
        <v>16</v>
      </c>
      <c r="AJ623" s="170" t="s">
        <v>16</v>
      </c>
      <c r="AK623" s="170" t="s">
        <v>16</v>
      </c>
      <c r="AL623" s="170" t="s">
        <v>16</v>
      </c>
      <c r="AM623" s="170" t="s">
        <v>16</v>
      </c>
      <c r="AN623" s="170" t="s">
        <v>16</v>
      </c>
      <c r="AO623" s="170" t="s">
        <v>16</v>
      </c>
      <c r="AP623" s="170" t="s">
        <v>16</v>
      </c>
      <c r="AQ623" s="170" t="s">
        <v>16</v>
      </c>
      <c r="AR623" s="170" t="s">
        <v>16</v>
      </c>
      <c r="AS623" s="170" t="s">
        <v>16</v>
      </c>
      <c r="AT623" s="172" t="s">
        <v>16</v>
      </c>
      <c r="AU623" s="170" t="s">
        <v>16</v>
      </c>
      <c r="AV623" s="170" t="s">
        <v>16</v>
      </c>
      <c r="AW623" s="170" t="s">
        <v>16</v>
      </c>
      <c r="AX623" s="170" t="s">
        <v>16</v>
      </c>
      <c r="AY623" s="170" t="s">
        <v>16</v>
      </c>
      <c r="AZ623" s="171" t="s">
        <v>16</v>
      </c>
      <c r="BA623" s="171" t="s">
        <v>16</v>
      </c>
      <c r="BB623" s="170" t="s">
        <v>16</v>
      </c>
      <c r="BC623" s="172" t="s">
        <v>16</v>
      </c>
      <c r="BD623" s="172" t="s">
        <v>16</v>
      </c>
      <c r="BE623" s="171" t="s">
        <v>16</v>
      </c>
      <c r="BF623" s="170" t="s">
        <v>16</v>
      </c>
      <c r="BG623" s="170" t="s">
        <v>16</v>
      </c>
      <c r="BH623" s="170" t="s">
        <v>16</v>
      </c>
      <c r="BI623" s="170" t="s">
        <v>16</v>
      </c>
      <c r="BJ623" s="170"/>
      <c r="BK623" s="170"/>
    </row>
    <row r="624" spans="1:63" x14ac:dyDescent="0.25">
      <c r="A624" s="169">
        <v>303</v>
      </c>
      <c r="C624" s="174" t="s">
        <v>16</v>
      </c>
      <c r="D624" s="174" t="s">
        <v>16</v>
      </c>
      <c r="E624" s="173" t="s">
        <v>16</v>
      </c>
      <c r="F624" s="170" t="s">
        <v>16</v>
      </c>
      <c r="G624" s="170" t="s">
        <v>16</v>
      </c>
      <c r="H624" s="170" t="s">
        <v>16</v>
      </c>
      <c r="I624" s="170" t="s">
        <v>16</v>
      </c>
      <c r="J624" s="170" t="s">
        <v>16</v>
      </c>
      <c r="K624" s="170" t="s">
        <v>16</v>
      </c>
      <c r="L624" s="170" t="s">
        <v>16</v>
      </c>
      <c r="M624" s="170" t="s">
        <v>16</v>
      </c>
      <c r="N624" s="170" t="s">
        <v>16</v>
      </c>
      <c r="O624" s="170" t="s">
        <v>16</v>
      </c>
      <c r="P624" s="170" t="s">
        <v>16</v>
      </c>
      <c r="Q624" s="170" t="s">
        <v>16</v>
      </c>
      <c r="R624" s="170" t="s">
        <v>16</v>
      </c>
      <c r="S624" s="170" t="s">
        <v>16</v>
      </c>
      <c r="T624" s="170" t="s">
        <v>16</v>
      </c>
      <c r="U624" s="170" t="s">
        <v>16</v>
      </c>
      <c r="V624" s="170" t="s">
        <v>16</v>
      </c>
      <c r="W624" s="170" t="s">
        <v>16</v>
      </c>
      <c r="X624" s="170" t="s">
        <v>16</v>
      </c>
      <c r="Y624" s="170" t="s">
        <v>16</v>
      </c>
      <c r="Z624" s="170" t="s">
        <v>16</v>
      </c>
      <c r="AA624" s="170" t="s">
        <v>16</v>
      </c>
      <c r="AB624" s="170" t="s">
        <v>16</v>
      </c>
      <c r="AC624" s="170" t="s">
        <v>16</v>
      </c>
      <c r="AD624" s="170" t="s">
        <v>16</v>
      </c>
      <c r="AE624" s="170" t="s">
        <v>16</v>
      </c>
      <c r="AF624" s="170" t="s">
        <v>16</v>
      </c>
      <c r="AG624" s="170" t="s">
        <v>16</v>
      </c>
      <c r="AH624" s="170" t="s">
        <v>16</v>
      </c>
      <c r="AI624" s="170" t="s">
        <v>16</v>
      </c>
      <c r="AJ624" s="170" t="s">
        <v>16</v>
      </c>
      <c r="AK624" s="170" t="s">
        <v>16</v>
      </c>
      <c r="AL624" s="170" t="s">
        <v>16</v>
      </c>
      <c r="AM624" s="170" t="s">
        <v>16</v>
      </c>
      <c r="AN624" s="170" t="s">
        <v>16</v>
      </c>
      <c r="AO624" s="170" t="s">
        <v>16</v>
      </c>
      <c r="AP624" s="170" t="s">
        <v>16</v>
      </c>
      <c r="AQ624" s="170" t="s">
        <v>16</v>
      </c>
      <c r="AR624" s="170" t="s">
        <v>16</v>
      </c>
      <c r="AS624" s="170" t="s">
        <v>16</v>
      </c>
      <c r="AT624" s="172" t="s">
        <v>16</v>
      </c>
      <c r="AU624" s="170" t="s">
        <v>16</v>
      </c>
      <c r="AV624" s="170" t="s">
        <v>16</v>
      </c>
      <c r="AW624" s="170" t="s">
        <v>16</v>
      </c>
      <c r="AX624" s="170" t="s">
        <v>16</v>
      </c>
      <c r="AY624" s="170" t="s">
        <v>16</v>
      </c>
      <c r="AZ624" s="171" t="s">
        <v>16</v>
      </c>
      <c r="BA624" s="171" t="s">
        <v>16</v>
      </c>
      <c r="BB624" s="170" t="s">
        <v>16</v>
      </c>
      <c r="BC624" s="172" t="s">
        <v>16</v>
      </c>
      <c r="BD624" s="172" t="s">
        <v>16</v>
      </c>
      <c r="BE624" s="171" t="s">
        <v>16</v>
      </c>
      <c r="BF624" s="170" t="s">
        <v>16</v>
      </c>
      <c r="BG624" s="170" t="s">
        <v>16</v>
      </c>
      <c r="BH624" s="170" t="s">
        <v>16</v>
      </c>
      <c r="BI624" s="170" t="s">
        <v>16</v>
      </c>
      <c r="BJ624" s="170"/>
      <c r="BK624" s="170"/>
    </row>
    <row r="625" spans="1:63" x14ac:dyDescent="0.25">
      <c r="A625" s="169">
        <v>303</v>
      </c>
      <c r="C625" s="174" t="s">
        <v>16</v>
      </c>
      <c r="D625" s="174" t="s">
        <v>16</v>
      </c>
      <c r="E625" s="173" t="s">
        <v>16</v>
      </c>
      <c r="F625" s="170" t="s">
        <v>16</v>
      </c>
      <c r="G625" s="170" t="s">
        <v>16</v>
      </c>
      <c r="H625" s="170" t="s">
        <v>16</v>
      </c>
      <c r="I625" s="170" t="s">
        <v>16</v>
      </c>
      <c r="J625" s="170" t="s">
        <v>16</v>
      </c>
      <c r="K625" s="170" t="s">
        <v>16</v>
      </c>
      <c r="L625" s="170" t="s">
        <v>16</v>
      </c>
      <c r="M625" s="170" t="s">
        <v>16</v>
      </c>
      <c r="N625" s="170" t="s">
        <v>16</v>
      </c>
      <c r="O625" s="170" t="s">
        <v>16</v>
      </c>
      <c r="P625" s="170" t="s">
        <v>16</v>
      </c>
      <c r="Q625" s="170" t="s">
        <v>16</v>
      </c>
      <c r="R625" s="170" t="s">
        <v>16</v>
      </c>
      <c r="S625" s="170" t="s">
        <v>16</v>
      </c>
      <c r="T625" s="170" t="s">
        <v>16</v>
      </c>
      <c r="U625" s="170" t="s">
        <v>16</v>
      </c>
      <c r="V625" s="170" t="s">
        <v>16</v>
      </c>
      <c r="W625" s="170" t="s">
        <v>16</v>
      </c>
      <c r="X625" s="170" t="s">
        <v>16</v>
      </c>
      <c r="Y625" s="170" t="s">
        <v>16</v>
      </c>
      <c r="Z625" s="170" t="s">
        <v>16</v>
      </c>
      <c r="AA625" s="170" t="s">
        <v>16</v>
      </c>
      <c r="AB625" s="170" t="s">
        <v>16</v>
      </c>
      <c r="AC625" s="170" t="s">
        <v>16</v>
      </c>
      <c r="AD625" s="170" t="s">
        <v>16</v>
      </c>
      <c r="AE625" s="170" t="s">
        <v>16</v>
      </c>
      <c r="AF625" s="170" t="s">
        <v>16</v>
      </c>
      <c r="AG625" s="170" t="s">
        <v>16</v>
      </c>
      <c r="AH625" s="170" t="s">
        <v>16</v>
      </c>
      <c r="AI625" s="170" t="s">
        <v>16</v>
      </c>
      <c r="AJ625" s="170" t="s">
        <v>16</v>
      </c>
      <c r="AK625" s="170" t="s">
        <v>16</v>
      </c>
      <c r="AL625" s="170" t="s">
        <v>16</v>
      </c>
      <c r="AM625" s="170" t="s">
        <v>16</v>
      </c>
      <c r="AN625" s="170" t="s">
        <v>16</v>
      </c>
      <c r="AO625" s="170" t="s">
        <v>16</v>
      </c>
      <c r="AP625" s="170" t="s">
        <v>16</v>
      </c>
      <c r="AQ625" s="170" t="s">
        <v>16</v>
      </c>
      <c r="AR625" s="170" t="s">
        <v>16</v>
      </c>
      <c r="AS625" s="170" t="s">
        <v>16</v>
      </c>
      <c r="AT625" s="172" t="s">
        <v>16</v>
      </c>
      <c r="AU625" s="170" t="s">
        <v>16</v>
      </c>
      <c r="AV625" s="170" t="s">
        <v>16</v>
      </c>
      <c r="AW625" s="170" t="s">
        <v>16</v>
      </c>
      <c r="AX625" s="170" t="s">
        <v>16</v>
      </c>
      <c r="AY625" s="170" t="s">
        <v>16</v>
      </c>
      <c r="AZ625" s="171" t="s">
        <v>16</v>
      </c>
      <c r="BA625" s="171" t="s">
        <v>16</v>
      </c>
      <c r="BB625" s="170" t="s">
        <v>16</v>
      </c>
      <c r="BC625" s="172" t="s">
        <v>16</v>
      </c>
      <c r="BD625" s="172" t="s">
        <v>16</v>
      </c>
      <c r="BE625" s="171" t="s">
        <v>16</v>
      </c>
      <c r="BF625" s="170" t="s">
        <v>16</v>
      </c>
      <c r="BG625" s="170" t="s">
        <v>16</v>
      </c>
      <c r="BH625" s="170" t="s">
        <v>16</v>
      </c>
      <c r="BI625" s="170" t="s">
        <v>16</v>
      </c>
      <c r="BJ625" s="170"/>
      <c r="BK625" s="170"/>
    </row>
    <row r="626" spans="1:63" x14ac:dyDescent="0.25">
      <c r="A626" s="169">
        <v>303</v>
      </c>
      <c r="C626" s="174" t="s">
        <v>16</v>
      </c>
      <c r="D626" s="174" t="s">
        <v>16</v>
      </c>
      <c r="E626" s="173" t="s">
        <v>16</v>
      </c>
      <c r="F626" s="170" t="s">
        <v>16</v>
      </c>
      <c r="G626" s="170" t="s">
        <v>16</v>
      </c>
      <c r="H626" s="170" t="s">
        <v>16</v>
      </c>
      <c r="I626" s="170" t="s">
        <v>16</v>
      </c>
      <c r="J626" s="170" t="s">
        <v>16</v>
      </c>
      <c r="K626" s="170" t="s">
        <v>16</v>
      </c>
      <c r="L626" s="170" t="s">
        <v>16</v>
      </c>
      <c r="M626" s="170" t="s">
        <v>16</v>
      </c>
      <c r="N626" s="170" t="s">
        <v>16</v>
      </c>
      <c r="O626" s="170" t="s">
        <v>16</v>
      </c>
      <c r="P626" s="170" t="s">
        <v>16</v>
      </c>
      <c r="Q626" s="170" t="s">
        <v>16</v>
      </c>
      <c r="R626" s="170" t="s">
        <v>16</v>
      </c>
      <c r="S626" s="170" t="s">
        <v>16</v>
      </c>
      <c r="T626" s="170" t="s">
        <v>16</v>
      </c>
      <c r="U626" s="170" t="s">
        <v>16</v>
      </c>
      <c r="V626" s="170" t="s">
        <v>16</v>
      </c>
      <c r="W626" s="170" t="s">
        <v>16</v>
      </c>
      <c r="X626" s="170" t="s">
        <v>16</v>
      </c>
      <c r="Y626" s="170" t="s">
        <v>16</v>
      </c>
      <c r="Z626" s="170" t="s">
        <v>16</v>
      </c>
      <c r="AA626" s="170" t="s">
        <v>16</v>
      </c>
      <c r="AB626" s="170" t="s">
        <v>16</v>
      </c>
      <c r="AC626" s="170" t="s">
        <v>16</v>
      </c>
      <c r="AD626" s="170" t="s">
        <v>16</v>
      </c>
      <c r="AE626" s="170" t="s">
        <v>16</v>
      </c>
      <c r="AF626" s="170" t="s">
        <v>16</v>
      </c>
      <c r="AG626" s="170" t="s">
        <v>16</v>
      </c>
      <c r="AH626" s="170" t="s">
        <v>16</v>
      </c>
      <c r="AI626" s="170" t="s">
        <v>16</v>
      </c>
      <c r="AJ626" s="170" t="s">
        <v>16</v>
      </c>
      <c r="AK626" s="170" t="s">
        <v>16</v>
      </c>
      <c r="AL626" s="170" t="s">
        <v>16</v>
      </c>
      <c r="AM626" s="170" t="s">
        <v>16</v>
      </c>
      <c r="AN626" s="170" t="s">
        <v>16</v>
      </c>
      <c r="AO626" s="170" t="s">
        <v>16</v>
      </c>
      <c r="AP626" s="170" t="s">
        <v>16</v>
      </c>
      <c r="AQ626" s="170" t="s">
        <v>16</v>
      </c>
      <c r="AR626" s="170" t="s">
        <v>16</v>
      </c>
      <c r="AS626" s="170" t="s">
        <v>16</v>
      </c>
      <c r="AT626" s="172" t="s">
        <v>16</v>
      </c>
      <c r="AU626" s="170" t="s">
        <v>16</v>
      </c>
      <c r="AV626" s="170" t="s">
        <v>16</v>
      </c>
      <c r="AW626" s="170" t="s">
        <v>16</v>
      </c>
      <c r="AX626" s="170" t="s">
        <v>16</v>
      </c>
      <c r="AY626" s="170" t="s">
        <v>16</v>
      </c>
      <c r="AZ626" s="171" t="s">
        <v>16</v>
      </c>
      <c r="BA626" s="171" t="s">
        <v>16</v>
      </c>
      <c r="BB626" s="170" t="s">
        <v>16</v>
      </c>
      <c r="BC626" s="172" t="s">
        <v>16</v>
      </c>
      <c r="BD626" s="172" t="s">
        <v>16</v>
      </c>
      <c r="BE626" s="171" t="s">
        <v>16</v>
      </c>
      <c r="BF626" s="170" t="s">
        <v>16</v>
      </c>
      <c r="BG626" s="170" t="s">
        <v>16</v>
      </c>
      <c r="BH626" s="170" t="s">
        <v>16</v>
      </c>
      <c r="BI626" s="170" t="s">
        <v>16</v>
      </c>
      <c r="BJ626" s="170"/>
      <c r="BK626" s="170"/>
    </row>
    <row r="627" spans="1:63" x14ac:dyDescent="0.25">
      <c r="A627" s="169">
        <v>303</v>
      </c>
      <c r="C627" s="174" t="s">
        <v>16</v>
      </c>
      <c r="D627" s="174" t="s">
        <v>16</v>
      </c>
      <c r="E627" s="173" t="s">
        <v>16</v>
      </c>
      <c r="F627" s="170" t="s">
        <v>16</v>
      </c>
      <c r="G627" s="170" t="s">
        <v>16</v>
      </c>
      <c r="H627" s="170" t="s">
        <v>16</v>
      </c>
      <c r="I627" s="170" t="s">
        <v>16</v>
      </c>
      <c r="J627" s="170" t="s">
        <v>16</v>
      </c>
      <c r="K627" s="170" t="s">
        <v>16</v>
      </c>
      <c r="L627" s="170" t="s">
        <v>16</v>
      </c>
      <c r="M627" s="170" t="s">
        <v>16</v>
      </c>
      <c r="N627" s="170" t="s">
        <v>16</v>
      </c>
      <c r="O627" s="170" t="s">
        <v>16</v>
      </c>
      <c r="P627" s="170" t="s">
        <v>16</v>
      </c>
      <c r="Q627" s="170" t="s">
        <v>16</v>
      </c>
      <c r="R627" s="170" t="s">
        <v>16</v>
      </c>
      <c r="S627" s="170" t="s">
        <v>16</v>
      </c>
      <c r="T627" s="170" t="s">
        <v>16</v>
      </c>
      <c r="U627" s="170" t="s">
        <v>16</v>
      </c>
      <c r="V627" s="170" t="s">
        <v>16</v>
      </c>
      <c r="W627" s="170" t="s">
        <v>16</v>
      </c>
      <c r="X627" s="170" t="s">
        <v>16</v>
      </c>
      <c r="Y627" s="170" t="s">
        <v>16</v>
      </c>
      <c r="Z627" s="170" t="s">
        <v>16</v>
      </c>
      <c r="AA627" s="170" t="s">
        <v>16</v>
      </c>
      <c r="AB627" s="170" t="s">
        <v>16</v>
      </c>
      <c r="AC627" s="170" t="s">
        <v>16</v>
      </c>
      <c r="AD627" s="170" t="s">
        <v>16</v>
      </c>
      <c r="AE627" s="170" t="s">
        <v>16</v>
      </c>
      <c r="AF627" s="170" t="s">
        <v>16</v>
      </c>
      <c r="AG627" s="170" t="s">
        <v>16</v>
      </c>
      <c r="AH627" s="170" t="s">
        <v>16</v>
      </c>
      <c r="AI627" s="170" t="s">
        <v>16</v>
      </c>
      <c r="AJ627" s="170" t="s">
        <v>16</v>
      </c>
      <c r="AK627" s="170" t="s">
        <v>16</v>
      </c>
      <c r="AL627" s="170" t="s">
        <v>16</v>
      </c>
      <c r="AM627" s="170" t="s">
        <v>16</v>
      </c>
      <c r="AN627" s="170" t="s">
        <v>16</v>
      </c>
      <c r="AO627" s="170" t="s">
        <v>16</v>
      </c>
      <c r="AP627" s="170" t="s">
        <v>16</v>
      </c>
      <c r="AQ627" s="170" t="s">
        <v>16</v>
      </c>
      <c r="AR627" s="170" t="s">
        <v>16</v>
      </c>
      <c r="AS627" s="170" t="s">
        <v>16</v>
      </c>
      <c r="AT627" s="172" t="s">
        <v>16</v>
      </c>
      <c r="AU627" s="170" t="s">
        <v>16</v>
      </c>
      <c r="AV627" s="170" t="s">
        <v>16</v>
      </c>
      <c r="AW627" s="170" t="s">
        <v>16</v>
      </c>
      <c r="AX627" s="170" t="s">
        <v>16</v>
      </c>
      <c r="AY627" s="170" t="s">
        <v>16</v>
      </c>
      <c r="AZ627" s="171" t="s">
        <v>16</v>
      </c>
      <c r="BA627" s="171" t="s">
        <v>16</v>
      </c>
      <c r="BB627" s="170" t="s">
        <v>16</v>
      </c>
      <c r="BC627" s="172" t="s">
        <v>16</v>
      </c>
      <c r="BD627" s="172" t="s">
        <v>16</v>
      </c>
      <c r="BE627" s="171" t="s">
        <v>16</v>
      </c>
      <c r="BF627" s="170" t="s">
        <v>16</v>
      </c>
      <c r="BG627" s="170" t="s">
        <v>16</v>
      </c>
      <c r="BH627" s="170" t="s">
        <v>16</v>
      </c>
      <c r="BI627" s="170" t="s">
        <v>16</v>
      </c>
      <c r="BJ627" s="170"/>
      <c r="BK627" s="170"/>
    </row>
    <row r="628" spans="1:63" x14ac:dyDescent="0.25">
      <c r="A628" s="169">
        <v>303</v>
      </c>
      <c r="C628" s="174" t="s">
        <v>16</v>
      </c>
      <c r="D628" s="174" t="s">
        <v>16</v>
      </c>
      <c r="E628" s="173" t="s">
        <v>16</v>
      </c>
      <c r="F628" s="170" t="s">
        <v>16</v>
      </c>
      <c r="G628" s="170" t="s">
        <v>16</v>
      </c>
      <c r="H628" s="170" t="s">
        <v>16</v>
      </c>
      <c r="I628" s="170" t="s">
        <v>16</v>
      </c>
      <c r="J628" s="170" t="s">
        <v>16</v>
      </c>
      <c r="K628" s="170" t="s">
        <v>16</v>
      </c>
      <c r="L628" s="170" t="s">
        <v>16</v>
      </c>
      <c r="M628" s="170" t="s">
        <v>16</v>
      </c>
      <c r="N628" s="170" t="s">
        <v>16</v>
      </c>
      <c r="O628" s="170" t="s">
        <v>16</v>
      </c>
      <c r="P628" s="170" t="s">
        <v>16</v>
      </c>
      <c r="Q628" s="170" t="s">
        <v>16</v>
      </c>
      <c r="R628" s="170" t="s">
        <v>16</v>
      </c>
      <c r="S628" s="170" t="s">
        <v>16</v>
      </c>
      <c r="T628" s="170" t="s">
        <v>16</v>
      </c>
      <c r="U628" s="170" t="s">
        <v>16</v>
      </c>
      <c r="V628" s="170" t="s">
        <v>16</v>
      </c>
      <c r="W628" s="170" t="s">
        <v>16</v>
      </c>
      <c r="X628" s="170" t="s">
        <v>16</v>
      </c>
      <c r="Y628" s="170" t="s">
        <v>16</v>
      </c>
      <c r="Z628" s="170" t="s">
        <v>16</v>
      </c>
      <c r="AA628" s="170" t="s">
        <v>16</v>
      </c>
      <c r="AB628" s="170" t="s">
        <v>16</v>
      </c>
      <c r="AC628" s="170" t="s">
        <v>16</v>
      </c>
      <c r="AD628" s="170" t="s">
        <v>16</v>
      </c>
      <c r="AE628" s="170" t="s">
        <v>16</v>
      </c>
      <c r="AF628" s="170" t="s">
        <v>16</v>
      </c>
      <c r="AG628" s="170" t="s">
        <v>16</v>
      </c>
      <c r="AH628" s="170" t="s">
        <v>16</v>
      </c>
      <c r="AI628" s="170" t="s">
        <v>16</v>
      </c>
      <c r="AJ628" s="170" t="s">
        <v>16</v>
      </c>
      <c r="AK628" s="170" t="s">
        <v>16</v>
      </c>
      <c r="AL628" s="170" t="s">
        <v>16</v>
      </c>
      <c r="AM628" s="170" t="s">
        <v>16</v>
      </c>
      <c r="AN628" s="170" t="s">
        <v>16</v>
      </c>
      <c r="AO628" s="170" t="s">
        <v>16</v>
      </c>
      <c r="AP628" s="170" t="s">
        <v>16</v>
      </c>
      <c r="AQ628" s="170" t="s">
        <v>16</v>
      </c>
      <c r="AR628" s="170" t="s">
        <v>16</v>
      </c>
      <c r="AS628" s="170" t="s">
        <v>16</v>
      </c>
      <c r="AT628" s="172" t="s">
        <v>16</v>
      </c>
      <c r="AU628" s="170" t="s">
        <v>16</v>
      </c>
      <c r="AV628" s="170" t="s">
        <v>16</v>
      </c>
      <c r="AW628" s="170" t="s">
        <v>16</v>
      </c>
      <c r="AX628" s="170" t="s">
        <v>16</v>
      </c>
      <c r="AY628" s="170" t="s">
        <v>16</v>
      </c>
      <c r="AZ628" s="171" t="s">
        <v>16</v>
      </c>
      <c r="BA628" s="171" t="s">
        <v>16</v>
      </c>
      <c r="BB628" s="170" t="s">
        <v>16</v>
      </c>
      <c r="BC628" s="172" t="s">
        <v>16</v>
      </c>
      <c r="BD628" s="172" t="s">
        <v>16</v>
      </c>
      <c r="BE628" s="171" t="s">
        <v>16</v>
      </c>
      <c r="BF628" s="170" t="s">
        <v>16</v>
      </c>
      <c r="BG628" s="170" t="s">
        <v>16</v>
      </c>
      <c r="BH628" s="170" t="s">
        <v>16</v>
      </c>
      <c r="BI628" s="170" t="s">
        <v>16</v>
      </c>
      <c r="BJ628" s="170"/>
      <c r="BK628" s="170"/>
    </row>
    <row r="629" spans="1:63" x14ac:dyDescent="0.25">
      <c r="A629" s="169">
        <v>303</v>
      </c>
      <c r="C629" s="174" t="s">
        <v>16</v>
      </c>
      <c r="D629" s="174" t="s">
        <v>16</v>
      </c>
      <c r="E629" s="173" t="s">
        <v>16</v>
      </c>
      <c r="F629" s="170" t="s">
        <v>16</v>
      </c>
      <c r="G629" s="170" t="s">
        <v>16</v>
      </c>
      <c r="H629" s="170" t="s">
        <v>16</v>
      </c>
      <c r="I629" s="170" t="s">
        <v>16</v>
      </c>
      <c r="J629" s="170" t="s">
        <v>16</v>
      </c>
      <c r="K629" s="170" t="s">
        <v>16</v>
      </c>
      <c r="L629" s="170" t="s">
        <v>16</v>
      </c>
      <c r="M629" s="170" t="s">
        <v>16</v>
      </c>
      <c r="N629" s="170" t="s">
        <v>16</v>
      </c>
      <c r="O629" s="170" t="s">
        <v>16</v>
      </c>
      <c r="P629" s="170" t="s">
        <v>16</v>
      </c>
      <c r="Q629" s="170" t="s">
        <v>16</v>
      </c>
      <c r="R629" s="170" t="s">
        <v>16</v>
      </c>
      <c r="S629" s="170" t="s">
        <v>16</v>
      </c>
      <c r="T629" s="170" t="s">
        <v>16</v>
      </c>
      <c r="U629" s="170" t="s">
        <v>16</v>
      </c>
      <c r="V629" s="170" t="s">
        <v>16</v>
      </c>
      <c r="W629" s="170" t="s">
        <v>16</v>
      </c>
      <c r="X629" s="170" t="s">
        <v>16</v>
      </c>
      <c r="Y629" s="170" t="s">
        <v>16</v>
      </c>
      <c r="Z629" s="170" t="s">
        <v>16</v>
      </c>
      <c r="AA629" s="170" t="s">
        <v>16</v>
      </c>
      <c r="AB629" s="170" t="s">
        <v>16</v>
      </c>
      <c r="AC629" s="170" t="s">
        <v>16</v>
      </c>
      <c r="AD629" s="170" t="s">
        <v>16</v>
      </c>
      <c r="AE629" s="170" t="s">
        <v>16</v>
      </c>
      <c r="AF629" s="170" t="s">
        <v>16</v>
      </c>
      <c r="AG629" s="170" t="s">
        <v>16</v>
      </c>
      <c r="AH629" s="170" t="s">
        <v>16</v>
      </c>
      <c r="AI629" s="170" t="s">
        <v>16</v>
      </c>
      <c r="AJ629" s="170" t="s">
        <v>16</v>
      </c>
      <c r="AK629" s="170" t="s">
        <v>16</v>
      </c>
      <c r="AL629" s="170" t="s">
        <v>16</v>
      </c>
      <c r="AM629" s="170" t="s">
        <v>16</v>
      </c>
      <c r="AN629" s="170" t="s">
        <v>16</v>
      </c>
      <c r="AO629" s="170" t="s">
        <v>16</v>
      </c>
      <c r="AP629" s="170" t="s">
        <v>16</v>
      </c>
      <c r="AQ629" s="170" t="s">
        <v>16</v>
      </c>
      <c r="AR629" s="170" t="s">
        <v>16</v>
      </c>
      <c r="AS629" s="170" t="s">
        <v>16</v>
      </c>
      <c r="AT629" s="172" t="s">
        <v>16</v>
      </c>
      <c r="AU629" s="170" t="s">
        <v>16</v>
      </c>
      <c r="AV629" s="170" t="s">
        <v>16</v>
      </c>
      <c r="AW629" s="170" t="s">
        <v>16</v>
      </c>
      <c r="AX629" s="170" t="s">
        <v>16</v>
      </c>
      <c r="AY629" s="170" t="s">
        <v>16</v>
      </c>
      <c r="AZ629" s="171" t="s">
        <v>16</v>
      </c>
      <c r="BA629" s="171" t="s">
        <v>16</v>
      </c>
      <c r="BB629" s="170" t="s">
        <v>16</v>
      </c>
      <c r="BC629" s="172" t="s">
        <v>16</v>
      </c>
      <c r="BD629" s="172" t="s">
        <v>16</v>
      </c>
      <c r="BE629" s="171" t="s">
        <v>16</v>
      </c>
      <c r="BF629" s="170" t="s">
        <v>16</v>
      </c>
      <c r="BG629" s="170" t="s">
        <v>16</v>
      </c>
      <c r="BH629" s="170" t="s">
        <v>16</v>
      </c>
      <c r="BI629" s="170" t="s">
        <v>16</v>
      </c>
      <c r="BJ629" s="170"/>
      <c r="BK629" s="170"/>
    </row>
    <row r="630" spans="1:63" x14ac:dyDescent="0.25">
      <c r="A630" s="169">
        <v>303</v>
      </c>
      <c r="C630" s="174" t="s">
        <v>16</v>
      </c>
      <c r="D630" s="174" t="s">
        <v>16</v>
      </c>
      <c r="E630" s="173" t="s">
        <v>16</v>
      </c>
      <c r="F630" s="170" t="s">
        <v>16</v>
      </c>
      <c r="G630" s="170" t="s">
        <v>16</v>
      </c>
      <c r="H630" s="170" t="s">
        <v>16</v>
      </c>
      <c r="I630" s="170" t="s">
        <v>16</v>
      </c>
      <c r="J630" s="170" t="s">
        <v>16</v>
      </c>
      <c r="K630" s="170" t="s">
        <v>16</v>
      </c>
      <c r="L630" s="170" t="s">
        <v>16</v>
      </c>
      <c r="M630" s="170" t="s">
        <v>16</v>
      </c>
      <c r="N630" s="170" t="s">
        <v>16</v>
      </c>
      <c r="O630" s="170" t="s">
        <v>16</v>
      </c>
      <c r="P630" s="170" t="s">
        <v>16</v>
      </c>
      <c r="Q630" s="170" t="s">
        <v>16</v>
      </c>
      <c r="R630" s="170" t="s">
        <v>16</v>
      </c>
      <c r="S630" s="170" t="s">
        <v>16</v>
      </c>
      <c r="T630" s="170" t="s">
        <v>16</v>
      </c>
      <c r="U630" s="170" t="s">
        <v>16</v>
      </c>
      <c r="V630" s="170" t="s">
        <v>16</v>
      </c>
      <c r="W630" s="170" t="s">
        <v>16</v>
      </c>
      <c r="X630" s="170" t="s">
        <v>16</v>
      </c>
      <c r="Y630" s="170" t="s">
        <v>16</v>
      </c>
      <c r="Z630" s="170" t="s">
        <v>16</v>
      </c>
      <c r="AA630" s="170" t="s">
        <v>16</v>
      </c>
      <c r="AB630" s="170" t="s">
        <v>16</v>
      </c>
      <c r="AC630" s="170" t="s">
        <v>16</v>
      </c>
      <c r="AD630" s="170" t="s">
        <v>16</v>
      </c>
      <c r="AE630" s="170" t="s">
        <v>16</v>
      </c>
      <c r="AF630" s="170" t="s">
        <v>16</v>
      </c>
      <c r="AG630" s="170" t="s">
        <v>16</v>
      </c>
      <c r="AH630" s="170" t="s">
        <v>16</v>
      </c>
      <c r="AI630" s="170" t="s">
        <v>16</v>
      </c>
      <c r="AJ630" s="170" t="s">
        <v>16</v>
      </c>
      <c r="AK630" s="170" t="s">
        <v>16</v>
      </c>
      <c r="AL630" s="170" t="s">
        <v>16</v>
      </c>
      <c r="AM630" s="170" t="s">
        <v>16</v>
      </c>
      <c r="AN630" s="170" t="s">
        <v>16</v>
      </c>
      <c r="AO630" s="170" t="s">
        <v>16</v>
      </c>
      <c r="AP630" s="170" t="s">
        <v>16</v>
      </c>
      <c r="AQ630" s="170" t="s">
        <v>16</v>
      </c>
      <c r="AR630" s="170" t="s">
        <v>16</v>
      </c>
      <c r="AS630" s="170" t="s">
        <v>16</v>
      </c>
      <c r="AT630" s="172" t="s">
        <v>16</v>
      </c>
      <c r="AU630" s="170" t="s">
        <v>16</v>
      </c>
      <c r="AV630" s="170" t="s">
        <v>16</v>
      </c>
      <c r="AW630" s="170" t="s">
        <v>16</v>
      </c>
      <c r="AX630" s="170" t="s">
        <v>16</v>
      </c>
      <c r="AY630" s="170" t="s">
        <v>16</v>
      </c>
      <c r="AZ630" s="171" t="s">
        <v>16</v>
      </c>
      <c r="BA630" s="171" t="s">
        <v>16</v>
      </c>
      <c r="BB630" s="170" t="s">
        <v>16</v>
      </c>
      <c r="BC630" s="172" t="s">
        <v>16</v>
      </c>
      <c r="BD630" s="172" t="s">
        <v>16</v>
      </c>
      <c r="BE630" s="171" t="s">
        <v>16</v>
      </c>
      <c r="BF630" s="170" t="s">
        <v>16</v>
      </c>
      <c r="BG630" s="170" t="s">
        <v>16</v>
      </c>
      <c r="BH630" s="170" t="s">
        <v>16</v>
      </c>
      <c r="BI630" s="170" t="s">
        <v>16</v>
      </c>
      <c r="BJ630" s="170"/>
      <c r="BK630" s="170"/>
    </row>
    <row r="631" spans="1:63" x14ac:dyDescent="0.25">
      <c r="A631" s="169">
        <v>303</v>
      </c>
      <c r="C631" s="174" t="s">
        <v>16</v>
      </c>
      <c r="D631" s="174" t="s">
        <v>16</v>
      </c>
      <c r="E631" s="173" t="s">
        <v>16</v>
      </c>
      <c r="F631" s="170" t="s">
        <v>16</v>
      </c>
      <c r="G631" s="170" t="s">
        <v>16</v>
      </c>
      <c r="H631" s="170" t="s">
        <v>16</v>
      </c>
      <c r="I631" s="170" t="s">
        <v>16</v>
      </c>
      <c r="J631" s="170" t="s">
        <v>16</v>
      </c>
      <c r="K631" s="170" t="s">
        <v>16</v>
      </c>
      <c r="L631" s="170" t="s">
        <v>16</v>
      </c>
      <c r="M631" s="170" t="s">
        <v>16</v>
      </c>
      <c r="N631" s="170" t="s">
        <v>16</v>
      </c>
      <c r="O631" s="170" t="s">
        <v>16</v>
      </c>
      <c r="P631" s="170" t="s">
        <v>16</v>
      </c>
      <c r="Q631" s="170" t="s">
        <v>16</v>
      </c>
      <c r="R631" s="170" t="s">
        <v>16</v>
      </c>
      <c r="S631" s="170" t="s">
        <v>16</v>
      </c>
      <c r="T631" s="170" t="s">
        <v>16</v>
      </c>
      <c r="U631" s="170" t="s">
        <v>16</v>
      </c>
      <c r="V631" s="170" t="s">
        <v>16</v>
      </c>
      <c r="W631" s="170" t="s">
        <v>16</v>
      </c>
      <c r="X631" s="170" t="s">
        <v>16</v>
      </c>
      <c r="Y631" s="170" t="s">
        <v>16</v>
      </c>
      <c r="Z631" s="170" t="s">
        <v>16</v>
      </c>
      <c r="AA631" s="170" t="s">
        <v>16</v>
      </c>
      <c r="AB631" s="170" t="s">
        <v>16</v>
      </c>
      <c r="AC631" s="170" t="s">
        <v>16</v>
      </c>
      <c r="AD631" s="170" t="s">
        <v>16</v>
      </c>
      <c r="AE631" s="170" t="s">
        <v>16</v>
      </c>
      <c r="AF631" s="170" t="s">
        <v>16</v>
      </c>
      <c r="AG631" s="170" t="s">
        <v>16</v>
      </c>
      <c r="AH631" s="170" t="s">
        <v>16</v>
      </c>
      <c r="AI631" s="170" t="s">
        <v>16</v>
      </c>
      <c r="AJ631" s="170" t="s">
        <v>16</v>
      </c>
      <c r="AK631" s="170" t="s">
        <v>16</v>
      </c>
      <c r="AL631" s="170" t="s">
        <v>16</v>
      </c>
      <c r="AM631" s="170" t="s">
        <v>16</v>
      </c>
      <c r="AN631" s="170" t="s">
        <v>16</v>
      </c>
      <c r="AO631" s="170" t="s">
        <v>16</v>
      </c>
      <c r="AP631" s="170" t="s">
        <v>16</v>
      </c>
      <c r="AQ631" s="170" t="s">
        <v>16</v>
      </c>
      <c r="AR631" s="170" t="s">
        <v>16</v>
      </c>
      <c r="AS631" s="170" t="s">
        <v>16</v>
      </c>
      <c r="AT631" s="172" t="s">
        <v>16</v>
      </c>
      <c r="AU631" s="170" t="s">
        <v>16</v>
      </c>
      <c r="AV631" s="170" t="s">
        <v>16</v>
      </c>
      <c r="AW631" s="170" t="s">
        <v>16</v>
      </c>
      <c r="AX631" s="170" t="s">
        <v>16</v>
      </c>
      <c r="AY631" s="170" t="s">
        <v>16</v>
      </c>
      <c r="AZ631" s="171" t="s">
        <v>16</v>
      </c>
      <c r="BA631" s="171" t="s">
        <v>16</v>
      </c>
      <c r="BB631" s="170" t="s">
        <v>16</v>
      </c>
      <c r="BC631" s="172" t="s">
        <v>16</v>
      </c>
      <c r="BD631" s="172" t="s">
        <v>16</v>
      </c>
      <c r="BE631" s="171" t="s">
        <v>16</v>
      </c>
      <c r="BF631" s="170" t="s">
        <v>16</v>
      </c>
      <c r="BG631" s="170" t="s">
        <v>16</v>
      </c>
      <c r="BH631" s="170" t="s">
        <v>16</v>
      </c>
      <c r="BI631" s="170" t="s">
        <v>16</v>
      </c>
      <c r="BJ631" s="170"/>
      <c r="BK631" s="170"/>
    </row>
    <row r="632" spans="1:63" x14ac:dyDescent="0.25">
      <c r="A632" s="169">
        <v>303</v>
      </c>
      <c r="C632" s="174" t="s">
        <v>16</v>
      </c>
      <c r="D632" s="174" t="s">
        <v>16</v>
      </c>
      <c r="E632" s="173" t="s">
        <v>16</v>
      </c>
      <c r="F632" s="170" t="s">
        <v>16</v>
      </c>
      <c r="G632" s="170" t="s">
        <v>16</v>
      </c>
      <c r="H632" s="170" t="s">
        <v>16</v>
      </c>
      <c r="I632" s="170" t="s">
        <v>16</v>
      </c>
      <c r="J632" s="170" t="s">
        <v>16</v>
      </c>
      <c r="K632" s="170" t="s">
        <v>16</v>
      </c>
      <c r="L632" s="170" t="s">
        <v>16</v>
      </c>
      <c r="M632" s="170" t="s">
        <v>16</v>
      </c>
      <c r="N632" s="170" t="s">
        <v>16</v>
      </c>
      <c r="O632" s="170" t="s">
        <v>16</v>
      </c>
      <c r="P632" s="170" t="s">
        <v>16</v>
      </c>
      <c r="Q632" s="170" t="s">
        <v>16</v>
      </c>
      <c r="R632" s="170" t="s">
        <v>16</v>
      </c>
      <c r="S632" s="170" t="s">
        <v>16</v>
      </c>
      <c r="T632" s="170" t="s">
        <v>16</v>
      </c>
      <c r="U632" s="170" t="s">
        <v>16</v>
      </c>
      <c r="V632" s="170" t="s">
        <v>16</v>
      </c>
      <c r="W632" s="170" t="s">
        <v>16</v>
      </c>
      <c r="X632" s="170" t="s">
        <v>16</v>
      </c>
      <c r="Y632" s="170" t="s">
        <v>16</v>
      </c>
      <c r="Z632" s="170" t="s">
        <v>16</v>
      </c>
      <c r="AA632" s="170" t="s">
        <v>16</v>
      </c>
      <c r="AB632" s="170" t="s">
        <v>16</v>
      </c>
      <c r="AC632" s="170" t="s">
        <v>16</v>
      </c>
      <c r="AD632" s="170" t="s">
        <v>16</v>
      </c>
      <c r="AE632" s="170" t="s">
        <v>16</v>
      </c>
      <c r="AF632" s="170" t="s">
        <v>16</v>
      </c>
      <c r="AG632" s="170" t="s">
        <v>16</v>
      </c>
      <c r="AH632" s="170" t="s">
        <v>16</v>
      </c>
      <c r="AI632" s="170" t="s">
        <v>16</v>
      </c>
      <c r="AJ632" s="170" t="s">
        <v>16</v>
      </c>
      <c r="AK632" s="170" t="s">
        <v>16</v>
      </c>
      <c r="AL632" s="170" t="s">
        <v>16</v>
      </c>
      <c r="AM632" s="170" t="s">
        <v>16</v>
      </c>
      <c r="AN632" s="170" t="s">
        <v>16</v>
      </c>
      <c r="AO632" s="170" t="s">
        <v>16</v>
      </c>
      <c r="AP632" s="170" t="s">
        <v>16</v>
      </c>
      <c r="AQ632" s="170" t="s">
        <v>16</v>
      </c>
      <c r="AR632" s="170" t="s">
        <v>16</v>
      </c>
      <c r="AS632" s="170" t="s">
        <v>16</v>
      </c>
      <c r="AT632" s="172" t="s">
        <v>16</v>
      </c>
      <c r="AU632" s="170" t="s">
        <v>16</v>
      </c>
      <c r="AV632" s="170" t="s">
        <v>16</v>
      </c>
      <c r="AW632" s="170" t="s">
        <v>16</v>
      </c>
      <c r="AX632" s="170" t="s">
        <v>16</v>
      </c>
      <c r="AY632" s="170" t="s">
        <v>16</v>
      </c>
      <c r="AZ632" s="171" t="s">
        <v>16</v>
      </c>
      <c r="BA632" s="171" t="s">
        <v>16</v>
      </c>
      <c r="BB632" s="170" t="s">
        <v>16</v>
      </c>
      <c r="BC632" s="172" t="s">
        <v>16</v>
      </c>
      <c r="BD632" s="172" t="s">
        <v>16</v>
      </c>
      <c r="BE632" s="171" t="s">
        <v>16</v>
      </c>
      <c r="BF632" s="170" t="s">
        <v>16</v>
      </c>
      <c r="BG632" s="170" t="s">
        <v>16</v>
      </c>
      <c r="BH632" s="170" t="s">
        <v>16</v>
      </c>
      <c r="BI632" s="170" t="s">
        <v>16</v>
      </c>
      <c r="BJ632" s="170"/>
      <c r="BK632" s="170"/>
    </row>
    <row r="633" spans="1:63" x14ac:dyDescent="0.25">
      <c r="A633" s="169">
        <v>303</v>
      </c>
      <c r="C633" s="174" t="s">
        <v>16</v>
      </c>
      <c r="D633" s="174" t="s">
        <v>16</v>
      </c>
      <c r="E633" s="173" t="s">
        <v>16</v>
      </c>
      <c r="F633" s="170" t="s">
        <v>16</v>
      </c>
      <c r="G633" s="170" t="s">
        <v>16</v>
      </c>
      <c r="H633" s="170" t="s">
        <v>16</v>
      </c>
      <c r="I633" s="170" t="s">
        <v>16</v>
      </c>
      <c r="J633" s="170" t="s">
        <v>16</v>
      </c>
      <c r="K633" s="170" t="s">
        <v>16</v>
      </c>
      <c r="L633" s="170" t="s">
        <v>16</v>
      </c>
      <c r="M633" s="170" t="s">
        <v>16</v>
      </c>
      <c r="N633" s="170" t="s">
        <v>16</v>
      </c>
      <c r="O633" s="170" t="s">
        <v>16</v>
      </c>
      <c r="P633" s="170" t="s">
        <v>16</v>
      </c>
      <c r="Q633" s="170" t="s">
        <v>16</v>
      </c>
      <c r="R633" s="170" t="s">
        <v>16</v>
      </c>
      <c r="S633" s="170" t="s">
        <v>16</v>
      </c>
      <c r="T633" s="170" t="s">
        <v>16</v>
      </c>
      <c r="U633" s="170" t="s">
        <v>16</v>
      </c>
      <c r="V633" s="170" t="s">
        <v>16</v>
      </c>
      <c r="W633" s="170" t="s">
        <v>16</v>
      </c>
      <c r="X633" s="170" t="s">
        <v>16</v>
      </c>
      <c r="Y633" s="170" t="s">
        <v>16</v>
      </c>
      <c r="Z633" s="170" t="s">
        <v>16</v>
      </c>
      <c r="AA633" s="170" t="s">
        <v>16</v>
      </c>
      <c r="AB633" s="170" t="s">
        <v>16</v>
      </c>
      <c r="AC633" s="170" t="s">
        <v>16</v>
      </c>
      <c r="AD633" s="170" t="s">
        <v>16</v>
      </c>
      <c r="AE633" s="170" t="s">
        <v>16</v>
      </c>
      <c r="AF633" s="170" t="s">
        <v>16</v>
      </c>
      <c r="AG633" s="170" t="s">
        <v>16</v>
      </c>
      <c r="AH633" s="170" t="s">
        <v>16</v>
      </c>
      <c r="AI633" s="170" t="s">
        <v>16</v>
      </c>
      <c r="AJ633" s="170" t="s">
        <v>16</v>
      </c>
      <c r="AK633" s="170" t="s">
        <v>16</v>
      </c>
      <c r="AL633" s="170" t="s">
        <v>16</v>
      </c>
      <c r="AM633" s="170" t="s">
        <v>16</v>
      </c>
      <c r="AN633" s="170" t="s">
        <v>16</v>
      </c>
      <c r="AO633" s="170" t="s">
        <v>16</v>
      </c>
      <c r="AP633" s="170" t="s">
        <v>16</v>
      </c>
      <c r="AQ633" s="170" t="s">
        <v>16</v>
      </c>
      <c r="AR633" s="170" t="s">
        <v>16</v>
      </c>
      <c r="AS633" s="170" t="s">
        <v>16</v>
      </c>
      <c r="AT633" s="172" t="s">
        <v>16</v>
      </c>
      <c r="AU633" s="170" t="s">
        <v>16</v>
      </c>
      <c r="AV633" s="170" t="s">
        <v>16</v>
      </c>
      <c r="AW633" s="170" t="s">
        <v>16</v>
      </c>
      <c r="AX633" s="170" t="s">
        <v>16</v>
      </c>
      <c r="AY633" s="170" t="s">
        <v>16</v>
      </c>
      <c r="AZ633" s="171" t="s">
        <v>16</v>
      </c>
      <c r="BA633" s="171" t="s">
        <v>16</v>
      </c>
      <c r="BB633" s="170" t="s">
        <v>16</v>
      </c>
      <c r="BC633" s="172" t="s">
        <v>16</v>
      </c>
      <c r="BD633" s="172" t="s">
        <v>16</v>
      </c>
      <c r="BE633" s="171" t="s">
        <v>16</v>
      </c>
      <c r="BF633" s="170" t="s">
        <v>16</v>
      </c>
      <c r="BG633" s="170" t="s">
        <v>16</v>
      </c>
      <c r="BH633" s="170" t="s">
        <v>16</v>
      </c>
      <c r="BI633" s="170" t="s">
        <v>16</v>
      </c>
      <c r="BJ633" s="170"/>
      <c r="BK633" s="170"/>
    </row>
    <row r="634" spans="1:63" x14ac:dyDescent="0.25">
      <c r="A634" s="169">
        <v>303</v>
      </c>
      <c r="C634" s="174" t="s">
        <v>16</v>
      </c>
      <c r="D634" s="174" t="s">
        <v>16</v>
      </c>
      <c r="E634" s="173" t="s">
        <v>16</v>
      </c>
      <c r="F634" s="170" t="s">
        <v>16</v>
      </c>
      <c r="G634" s="170" t="s">
        <v>16</v>
      </c>
      <c r="H634" s="170" t="s">
        <v>16</v>
      </c>
      <c r="I634" s="170" t="s">
        <v>16</v>
      </c>
      <c r="J634" s="170" t="s">
        <v>16</v>
      </c>
      <c r="K634" s="170" t="s">
        <v>16</v>
      </c>
      <c r="L634" s="170" t="s">
        <v>16</v>
      </c>
      <c r="M634" s="170" t="s">
        <v>16</v>
      </c>
      <c r="N634" s="170" t="s">
        <v>16</v>
      </c>
      <c r="O634" s="170" t="s">
        <v>16</v>
      </c>
      <c r="P634" s="170" t="s">
        <v>16</v>
      </c>
      <c r="Q634" s="170" t="s">
        <v>16</v>
      </c>
      <c r="R634" s="170" t="s">
        <v>16</v>
      </c>
      <c r="S634" s="170" t="s">
        <v>16</v>
      </c>
      <c r="T634" s="170" t="s">
        <v>16</v>
      </c>
      <c r="U634" s="170" t="s">
        <v>16</v>
      </c>
      <c r="V634" s="170" t="s">
        <v>16</v>
      </c>
      <c r="W634" s="170" t="s">
        <v>16</v>
      </c>
      <c r="X634" s="170" t="s">
        <v>16</v>
      </c>
      <c r="Y634" s="170" t="s">
        <v>16</v>
      </c>
      <c r="Z634" s="170" t="s">
        <v>16</v>
      </c>
      <c r="AA634" s="170" t="s">
        <v>16</v>
      </c>
      <c r="AB634" s="170" t="s">
        <v>16</v>
      </c>
      <c r="AC634" s="170" t="s">
        <v>16</v>
      </c>
      <c r="AD634" s="170" t="s">
        <v>16</v>
      </c>
      <c r="AE634" s="170" t="s">
        <v>16</v>
      </c>
      <c r="AF634" s="170" t="s">
        <v>16</v>
      </c>
      <c r="AG634" s="170" t="s">
        <v>16</v>
      </c>
      <c r="AH634" s="170" t="s">
        <v>16</v>
      </c>
      <c r="AI634" s="170" t="s">
        <v>16</v>
      </c>
      <c r="AJ634" s="170" t="s">
        <v>16</v>
      </c>
      <c r="AK634" s="170" t="s">
        <v>16</v>
      </c>
      <c r="AL634" s="170" t="s">
        <v>16</v>
      </c>
      <c r="AM634" s="170" t="s">
        <v>16</v>
      </c>
      <c r="AN634" s="170" t="s">
        <v>16</v>
      </c>
      <c r="AO634" s="170" t="s">
        <v>16</v>
      </c>
      <c r="AP634" s="170" t="s">
        <v>16</v>
      </c>
      <c r="AQ634" s="170" t="s">
        <v>16</v>
      </c>
      <c r="AR634" s="170" t="s">
        <v>16</v>
      </c>
      <c r="AS634" s="170" t="s">
        <v>16</v>
      </c>
      <c r="AT634" s="172" t="s">
        <v>16</v>
      </c>
      <c r="AU634" s="170" t="s">
        <v>16</v>
      </c>
      <c r="AV634" s="170" t="s">
        <v>16</v>
      </c>
      <c r="AW634" s="170" t="s">
        <v>16</v>
      </c>
      <c r="AX634" s="170" t="s">
        <v>16</v>
      </c>
      <c r="AY634" s="170" t="s">
        <v>16</v>
      </c>
      <c r="AZ634" s="171" t="s">
        <v>16</v>
      </c>
      <c r="BA634" s="171" t="s">
        <v>16</v>
      </c>
      <c r="BB634" s="170" t="s">
        <v>16</v>
      </c>
      <c r="BC634" s="172" t="s">
        <v>16</v>
      </c>
      <c r="BD634" s="172" t="s">
        <v>16</v>
      </c>
      <c r="BE634" s="171" t="s">
        <v>16</v>
      </c>
      <c r="BF634" s="170" t="s">
        <v>16</v>
      </c>
      <c r="BG634" s="170" t="s">
        <v>16</v>
      </c>
      <c r="BH634" s="170" t="s">
        <v>16</v>
      </c>
      <c r="BI634" s="170" t="s">
        <v>16</v>
      </c>
      <c r="BJ634" s="170"/>
      <c r="BK634" s="170"/>
    </row>
    <row r="635" spans="1:63" x14ac:dyDescent="0.25">
      <c r="A635" s="169">
        <v>303</v>
      </c>
      <c r="C635" s="174" t="s">
        <v>16</v>
      </c>
      <c r="D635" s="174" t="s">
        <v>16</v>
      </c>
      <c r="E635" s="173" t="s">
        <v>16</v>
      </c>
      <c r="F635" s="170" t="s">
        <v>16</v>
      </c>
      <c r="G635" s="170" t="s">
        <v>16</v>
      </c>
      <c r="H635" s="170" t="s">
        <v>16</v>
      </c>
      <c r="I635" s="170" t="s">
        <v>16</v>
      </c>
      <c r="J635" s="170" t="s">
        <v>16</v>
      </c>
      <c r="K635" s="170" t="s">
        <v>16</v>
      </c>
      <c r="L635" s="170" t="s">
        <v>16</v>
      </c>
      <c r="M635" s="170" t="s">
        <v>16</v>
      </c>
      <c r="N635" s="170" t="s">
        <v>16</v>
      </c>
      <c r="O635" s="170" t="s">
        <v>16</v>
      </c>
      <c r="P635" s="170" t="s">
        <v>16</v>
      </c>
      <c r="Q635" s="170" t="s">
        <v>16</v>
      </c>
      <c r="R635" s="170" t="s">
        <v>16</v>
      </c>
      <c r="S635" s="170" t="s">
        <v>16</v>
      </c>
      <c r="T635" s="170" t="s">
        <v>16</v>
      </c>
      <c r="U635" s="170" t="s">
        <v>16</v>
      </c>
      <c r="V635" s="170" t="s">
        <v>16</v>
      </c>
      <c r="W635" s="170" t="s">
        <v>16</v>
      </c>
      <c r="X635" s="170" t="s">
        <v>16</v>
      </c>
      <c r="Y635" s="170" t="s">
        <v>16</v>
      </c>
      <c r="Z635" s="170" t="s">
        <v>16</v>
      </c>
      <c r="AA635" s="170" t="s">
        <v>16</v>
      </c>
      <c r="AB635" s="170" t="s">
        <v>16</v>
      </c>
      <c r="AC635" s="170" t="s">
        <v>16</v>
      </c>
      <c r="AD635" s="170" t="s">
        <v>16</v>
      </c>
      <c r="AE635" s="170" t="s">
        <v>16</v>
      </c>
      <c r="AF635" s="170" t="s">
        <v>16</v>
      </c>
      <c r="AG635" s="170" t="s">
        <v>16</v>
      </c>
      <c r="AH635" s="170" t="s">
        <v>16</v>
      </c>
      <c r="AI635" s="170" t="s">
        <v>16</v>
      </c>
      <c r="AJ635" s="170" t="s">
        <v>16</v>
      </c>
      <c r="AK635" s="170" t="s">
        <v>16</v>
      </c>
      <c r="AL635" s="170" t="s">
        <v>16</v>
      </c>
      <c r="AM635" s="170" t="s">
        <v>16</v>
      </c>
      <c r="AN635" s="170" t="s">
        <v>16</v>
      </c>
      <c r="AO635" s="170" t="s">
        <v>16</v>
      </c>
      <c r="AP635" s="170" t="s">
        <v>16</v>
      </c>
      <c r="AQ635" s="170" t="s">
        <v>16</v>
      </c>
      <c r="AR635" s="170" t="s">
        <v>16</v>
      </c>
      <c r="AS635" s="170" t="s">
        <v>16</v>
      </c>
      <c r="AT635" s="172" t="s">
        <v>16</v>
      </c>
      <c r="AU635" s="170" t="s">
        <v>16</v>
      </c>
      <c r="AV635" s="170" t="s">
        <v>16</v>
      </c>
      <c r="AW635" s="170" t="s">
        <v>16</v>
      </c>
      <c r="AX635" s="170" t="s">
        <v>16</v>
      </c>
      <c r="AY635" s="170" t="s">
        <v>16</v>
      </c>
      <c r="AZ635" s="171" t="s">
        <v>16</v>
      </c>
      <c r="BA635" s="171" t="s">
        <v>16</v>
      </c>
      <c r="BB635" s="170" t="s">
        <v>16</v>
      </c>
      <c r="BC635" s="172" t="s">
        <v>16</v>
      </c>
      <c r="BD635" s="172" t="s">
        <v>16</v>
      </c>
      <c r="BE635" s="171" t="s">
        <v>16</v>
      </c>
      <c r="BF635" s="170" t="s">
        <v>16</v>
      </c>
      <c r="BG635" s="170" t="s">
        <v>16</v>
      </c>
      <c r="BH635" s="170" t="s">
        <v>16</v>
      </c>
      <c r="BI635" s="170" t="s">
        <v>16</v>
      </c>
      <c r="BJ635" s="170"/>
      <c r="BK635" s="170"/>
    </row>
    <row r="636" spans="1:63" x14ac:dyDescent="0.25">
      <c r="A636" s="169">
        <v>303</v>
      </c>
      <c r="C636" s="174" t="s">
        <v>16</v>
      </c>
      <c r="D636" s="174" t="s">
        <v>16</v>
      </c>
      <c r="E636" s="173" t="s">
        <v>16</v>
      </c>
      <c r="F636" s="170" t="s">
        <v>16</v>
      </c>
      <c r="G636" s="170" t="s">
        <v>16</v>
      </c>
      <c r="H636" s="170" t="s">
        <v>16</v>
      </c>
      <c r="I636" s="170" t="s">
        <v>16</v>
      </c>
      <c r="J636" s="170" t="s">
        <v>16</v>
      </c>
      <c r="K636" s="170" t="s">
        <v>16</v>
      </c>
      <c r="L636" s="170" t="s">
        <v>16</v>
      </c>
      <c r="M636" s="170" t="s">
        <v>16</v>
      </c>
      <c r="N636" s="170" t="s">
        <v>16</v>
      </c>
      <c r="O636" s="170" t="s">
        <v>16</v>
      </c>
      <c r="P636" s="170" t="s">
        <v>16</v>
      </c>
      <c r="Q636" s="170" t="s">
        <v>16</v>
      </c>
      <c r="R636" s="170" t="s">
        <v>16</v>
      </c>
      <c r="S636" s="170" t="s">
        <v>16</v>
      </c>
      <c r="T636" s="170" t="s">
        <v>16</v>
      </c>
      <c r="U636" s="170" t="s">
        <v>16</v>
      </c>
      <c r="V636" s="170" t="s">
        <v>16</v>
      </c>
      <c r="W636" s="170" t="s">
        <v>16</v>
      </c>
      <c r="X636" s="170" t="s">
        <v>16</v>
      </c>
      <c r="Y636" s="170" t="s">
        <v>16</v>
      </c>
      <c r="Z636" s="170" t="s">
        <v>16</v>
      </c>
      <c r="AA636" s="170" t="s">
        <v>16</v>
      </c>
      <c r="AB636" s="170" t="s">
        <v>16</v>
      </c>
      <c r="AC636" s="170" t="s">
        <v>16</v>
      </c>
      <c r="AD636" s="170" t="s">
        <v>16</v>
      </c>
      <c r="AE636" s="170" t="s">
        <v>16</v>
      </c>
      <c r="AF636" s="170" t="s">
        <v>16</v>
      </c>
      <c r="AG636" s="170" t="s">
        <v>16</v>
      </c>
      <c r="AH636" s="170" t="s">
        <v>16</v>
      </c>
      <c r="AI636" s="170" t="s">
        <v>16</v>
      </c>
      <c r="AJ636" s="170" t="s">
        <v>16</v>
      </c>
      <c r="AK636" s="170" t="s">
        <v>16</v>
      </c>
      <c r="AL636" s="170" t="s">
        <v>16</v>
      </c>
      <c r="AM636" s="170" t="s">
        <v>16</v>
      </c>
      <c r="AN636" s="170" t="s">
        <v>16</v>
      </c>
      <c r="AO636" s="170" t="s">
        <v>16</v>
      </c>
      <c r="AP636" s="170" t="s">
        <v>16</v>
      </c>
      <c r="AQ636" s="170" t="s">
        <v>16</v>
      </c>
      <c r="AR636" s="170" t="s">
        <v>16</v>
      </c>
      <c r="AS636" s="170" t="s">
        <v>16</v>
      </c>
      <c r="AT636" s="172" t="s">
        <v>16</v>
      </c>
      <c r="AU636" s="170" t="s">
        <v>16</v>
      </c>
      <c r="AV636" s="170" t="s">
        <v>16</v>
      </c>
      <c r="AW636" s="170" t="s">
        <v>16</v>
      </c>
      <c r="AX636" s="170" t="s">
        <v>16</v>
      </c>
      <c r="AY636" s="170" t="s">
        <v>16</v>
      </c>
      <c r="AZ636" s="171" t="s">
        <v>16</v>
      </c>
      <c r="BA636" s="171" t="s">
        <v>16</v>
      </c>
      <c r="BB636" s="170" t="s">
        <v>16</v>
      </c>
      <c r="BC636" s="172" t="s">
        <v>16</v>
      </c>
      <c r="BD636" s="172" t="s">
        <v>16</v>
      </c>
      <c r="BE636" s="171" t="s">
        <v>16</v>
      </c>
      <c r="BF636" s="170" t="s">
        <v>16</v>
      </c>
      <c r="BG636" s="170" t="s">
        <v>16</v>
      </c>
      <c r="BH636" s="170" t="s">
        <v>16</v>
      </c>
      <c r="BI636" s="170" t="s">
        <v>16</v>
      </c>
      <c r="BJ636" s="170"/>
      <c r="BK636" s="170"/>
    </row>
    <row r="637" spans="1:63" x14ac:dyDescent="0.25">
      <c r="A637" s="169">
        <v>303</v>
      </c>
      <c r="C637" s="174" t="s">
        <v>16</v>
      </c>
      <c r="D637" s="174" t="s">
        <v>16</v>
      </c>
      <c r="E637" s="173" t="s">
        <v>16</v>
      </c>
      <c r="F637" s="170" t="s">
        <v>16</v>
      </c>
      <c r="G637" s="170" t="s">
        <v>16</v>
      </c>
      <c r="H637" s="170" t="s">
        <v>16</v>
      </c>
      <c r="I637" s="170" t="s">
        <v>16</v>
      </c>
      <c r="J637" s="170" t="s">
        <v>16</v>
      </c>
      <c r="K637" s="170" t="s">
        <v>16</v>
      </c>
      <c r="L637" s="170" t="s">
        <v>16</v>
      </c>
      <c r="M637" s="170" t="s">
        <v>16</v>
      </c>
      <c r="N637" s="170" t="s">
        <v>16</v>
      </c>
      <c r="O637" s="170" t="s">
        <v>16</v>
      </c>
      <c r="P637" s="170" t="s">
        <v>16</v>
      </c>
      <c r="Q637" s="170" t="s">
        <v>16</v>
      </c>
      <c r="R637" s="170" t="s">
        <v>16</v>
      </c>
      <c r="S637" s="170" t="s">
        <v>16</v>
      </c>
      <c r="T637" s="170" t="s">
        <v>16</v>
      </c>
      <c r="U637" s="170" t="s">
        <v>16</v>
      </c>
      <c r="V637" s="170" t="s">
        <v>16</v>
      </c>
      <c r="W637" s="170" t="s">
        <v>16</v>
      </c>
      <c r="X637" s="170" t="s">
        <v>16</v>
      </c>
      <c r="Y637" s="170" t="s">
        <v>16</v>
      </c>
      <c r="Z637" s="170" t="s">
        <v>16</v>
      </c>
      <c r="AA637" s="170" t="s">
        <v>16</v>
      </c>
      <c r="AB637" s="170" t="s">
        <v>16</v>
      </c>
      <c r="AC637" s="170" t="s">
        <v>16</v>
      </c>
      <c r="AD637" s="170" t="s">
        <v>16</v>
      </c>
      <c r="AE637" s="170" t="s">
        <v>16</v>
      </c>
      <c r="AF637" s="170" t="s">
        <v>16</v>
      </c>
      <c r="AG637" s="170" t="s">
        <v>16</v>
      </c>
      <c r="AH637" s="170" t="s">
        <v>16</v>
      </c>
      <c r="AI637" s="170" t="s">
        <v>16</v>
      </c>
      <c r="AJ637" s="170" t="s">
        <v>16</v>
      </c>
      <c r="AK637" s="170" t="s">
        <v>16</v>
      </c>
      <c r="AL637" s="170" t="s">
        <v>16</v>
      </c>
      <c r="AM637" s="170" t="s">
        <v>16</v>
      </c>
      <c r="AN637" s="170" t="s">
        <v>16</v>
      </c>
      <c r="AO637" s="170" t="s">
        <v>16</v>
      </c>
      <c r="AP637" s="170" t="s">
        <v>16</v>
      </c>
      <c r="AQ637" s="170" t="s">
        <v>16</v>
      </c>
      <c r="AR637" s="170" t="s">
        <v>16</v>
      </c>
      <c r="AS637" s="170" t="s">
        <v>16</v>
      </c>
      <c r="AT637" s="172" t="s">
        <v>16</v>
      </c>
      <c r="AU637" s="170" t="s">
        <v>16</v>
      </c>
      <c r="AV637" s="170" t="s">
        <v>16</v>
      </c>
      <c r="AW637" s="170" t="s">
        <v>16</v>
      </c>
      <c r="AX637" s="170" t="s">
        <v>16</v>
      </c>
      <c r="AY637" s="170" t="s">
        <v>16</v>
      </c>
      <c r="AZ637" s="171" t="s">
        <v>16</v>
      </c>
      <c r="BA637" s="171" t="s">
        <v>16</v>
      </c>
      <c r="BB637" s="170" t="s">
        <v>16</v>
      </c>
      <c r="BC637" s="172" t="s">
        <v>16</v>
      </c>
      <c r="BD637" s="172" t="s">
        <v>16</v>
      </c>
      <c r="BE637" s="171" t="s">
        <v>16</v>
      </c>
      <c r="BF637" s="170" t="s">
        <v>16</v>
      </c>
      <c r="BG637" s="170" t="s">
        <v>16</v>
      </c>
      <c r="BH637" s="170" t="s">
        <v>16</v>
      </c>
      <c r="BI637" s="170" t="s">
        <v>16</v>
      </c>
      <c r="BJ637" s="170"/>
      <c r="BK637" s="170"/>
    </row>
    <row r="638" spans="1:63" x14ac:dyDescent="0.25">
      <c r="A638" s="169">
        <v>303</v>
      </c>
      <c r="C638" s="174" t="s">
        <v>16</v>
      </c>
      <c r="D638" s="174" t="s">
        <v>16</v>
      </c>
      <c r="E638" s="173" t="s">
        <v>16</v>
      </c>
      <c r="F638" s="170" t="s">
        <v>16</v>
      </c>
      <c r="G638" s="170" t="s">
        <v>16</v>
      </c>
      <c r="H638" s="170" t="s">
        <v>16</v>
      </c>
      <c r="I638" s="170" t="s">
        <v>16</v>
      </c>
      <c r="J638" s="170" t="s">
        <v>16</v>
      </c>
      <c r="K638" s="170" t="s">
        <v>16</v>
      </c>
      <c r="L638" s="170" t="s">
        <v>16</v>
      </c>
      <c r="M638" s="170" t="s">
        <v>16</v>
      </c>
      <c r="N638" s="170" t="s">
        <v>16</v>
      </c>
      <c r="O638" s="170" t="s">
        <v>16</v>
      </c>
      <c r="P638" s="170" t="s">
        <v>16</v>
      </c>
      <c r="Q638" s="170" t="s">
        <v>16</v>
      </c>
      <c r="R638" s="170" t="s">
        <v>16</v>
      </c>
      <c r="S638" s="170" t="s">
        <v>16</v>
      </c>
      <c r="T638" s="170" t="s">
        <v>16</v>
      </c>
      <c r="U638" s="170" t="s">
        <v>16</v>
      </c>
      <c r="V638" s="170" t="s">
        <v>16</v>
      </c>
      <c r="W638" s="170" t="s">
        <v>16</v>
      </c>
      <c r="X638" s="170" t="s">
        <v>16</v>
      </c>
      <c r="Y638" s="170" t="s">
        <v>16</v>
      </c>
      <c r="Z638" s="170" t="s">
        <v>16</v>
      </c>
      <c r="AA638" s="170" t="s">
        <v>16</v>
      </c>
      <c r="AB638" s="170" t="s">
        <v>16</v>
      </c>
      <c r="AC638" s="170" t="s">
        <v>16</v>
      </c>
      <c r="AD638" s="170" t="s">
        <v>16</v>
      </c>
      <c r="AE638" s="170" t="s">
        <v>16</v>
      </c>
      <c r="AF638" s="170" t="s">
        <v>16</v>
      </c>
      <c r="AG638" s="170" t="s">
        <v>16</v>
      </c>
      <c r="AH638" s="170" t="s">
        <v>16</v>
      </c>
      <c r="AI638" s="170" t="s">
        <v>16</v>
      </c>
      <c r="AJ638" s="170" t="s">
        <v>16</v>
      </c>
      <c r="AK638" s="170" t="s">
        <v>16</v>
      </c>
      <c r="AL638" s="170" t="s">
        <v>16</v>
      </c>
      <c r="AM638" s="170" t="s">
        <v>16</v>
      </c>
      <c r="AN638" s="170" t="s">
        <v>16</v>
      </c>
      <c r="AO638" s="170" t="s">
        <v>16</v>
      </c>
      <c r="AP638" s="170" t="s">
        <v>16</v>
      </c>
      <c r="AQ638" s="170" t="s">
        <v>16</v>
      </c>
      <c r="AR638" s="170" t="s">
        <v>16</v>
      </c>
      <c r="AS638" s="170" t="s">
        <v>16</v>
      </c>
      <c r="AT638" s="172" t="s">
        <v>16</v>
      </c>
      <c r="AU638" s="170" t="s">
        <v>16</v>
      </c>
      <c r="AV638" s="170" t="s">
        <v>16</v>
      </c>
      <c r="AW638" s="170" t="s">
        <v>16</v>
      </c>
      <c r="AX638" s="170" t="s">
        <v>16</v>
      </c>
      <c r="AY638" s="170" t="s">
        <v>16</v>
      </c>
      <c r="AZ638" s="171" t="s">
        <v>16</v>
      </c>
      <c r="BA638" s="171" t="s">
        <v>16</v>
      </c>
      <c r="BB638" s="170" t="s">
        <v>16</v>
      </c>
      <c r="BC638" s="172" t="s">
        <v>16</v>
      </c>
      <c r="BD638" s="172" t="s">
        <v>16</v>
      </c>
      <c r="BE638" s="171" t="s">
        <v>16</v>
      </c>
      <c r="BF638" s="170" t="s">
        <v>16</v>
      </c>
      <c r="BG638" s="170" t="s">
        <v>16</v>
      </c>
      <c r="BH638" s="170" t="s">
        <v>16</v>
      </c>
      <c r="BI638" s="170" t="s">
        <v>16</v>
      </c>
      <c r="BJ638" s="170"/>
      <c r="BK638" s="170"/>
    </row>
    <row r="639" spans="1:63" x14ac:dyDescent="0.25">
      <c r="A639" s="169">
        <v>303</v>
      </c>
      <c r="C639" s="174" t="s">
        <v>16</v>
      </c>
      <c r="D639" s="174" t="s">
        <v>16</v>
      </c>
      <c r="E639" s="173" t="s">
        <v>16</v>
      </c>
      <c r="F639" s="170" t="s">
        <v>16</v>
      </c>
      <c r="G639" s="170" t="s">
        <v>16</v>
      </c>
      <c r="H639" s="170" t="s">
        <v>16</v>
      </c>
      <c r="I639" s="170" t="s">
        <v>16</v>
      </c>
      <c r="J639" s="170" t="s">
        <v>16</v>
      </c>
      <c r="K639" s="170" t="s">
        <v>16</v>
      </c>
      <c r="L639" s="170" t="s">
        <v>16</v>
      </c>
      <c r="M639" s="170" t="s">
        <v>16</v>
      </c>
      <c r="N639" s="170" t="s">
        <v>16</v>
      </c>
      <c r="O639" s="170" t="s">
        <v>16</v>
      </c>
      <c r="P639" s="170" t="s">
        <v>16</v>
      </c>
      <c r="Q639" s="170" t="s">
        <v>16</v>
      </c>
      <c r="R639" s="170" t="s">
        <v>16</v>
      </c>
      <c r="S639" s="170" t="s">
        <v>16</v>
      </c>
      <c r="T639" s="170" t="s">
        <v>16</v>
      </c>
      <c r="U639" s="170" t="s">
        <v>16</v>
      </c>
      <c r="V639" s="170" t="s">
        <v>16</v>
      </c>
      <c r="W639" s="170" t="s">
        <v>16</v>
      </c>
      <c r="X639" s="170" t="s">
        <v>16</v>
      </c>
      <c r="Y639" s="170" t="s">
        <v>16</v>
      </c>
      <c r="Z639" s="170" t="s">
        <v>16</v>
      </c>
      <c r="AA639" s="170" t="s">
        <v>16</v>
      </c>
      <c r="AB639" s="170" t="s">
        <v>16</v>
      </c>
      <c r="AC639" s="170" t="s">
        <v>16</v>
      </c>
      <c r="AD639" s="170" t="s">
        <v>16</v>
      </c>
      <c r="AE639" s="170" t="s">
        <v>16</v>
      </c>
      <c r="AF639" s="170" t="s">
        <v>16</v>
      </c>
      <c r="AG639" s="170" t="s">
        <v>16</v>
      </c>
      <c r="AH639" s="170" t="s">
        <v>16</v>
      </c>
      <c r="AI639" s="170" t="s">
        <v>16</v>
      </c>
      <c r="AJ639" s="170" t="s">
        <v>16</v>
      </c>
      <c r="AK639" s="170" t="s">
        <v>16</v>
      </c>
      <c r="AL639" s="170" t="s">
        <v>16</v>
      </c>
      <c r="AM639" s="170" t="s">
        <v>16</v>
      </c>
      <c r="AN639" s="170" t="s">
        <v>16</v>
      </c>
      <c r="AO639" s="170" t="s">
        <v>16</v>
      </c>
      <c r="AP639" s="170" t="s">
        <v>16</v>
      </c>
      <c r="AQ639" s="170" t="s">
        <v>16</v>
      </c>
      <c r="AR639" s="170" t="s">
        <v>16</v>
      </c>
      <c r="AS639" s="170" t="s">
        <v>16</v>
      </c>
      <c r="AT639" s="172" t="s">
        <v>16</v>
      </c>
      <c r="AU639" s="170" t="s">
        <v>16</v>
      </c>
      <c r="AV639" s="170" t="s">
        <v>16</v>
      </c>
      <c r="AW639" s="170" t="s">
        <v>16</v>
      </c>
      <c r="AX639" s="170" t="s">
        <v>16</v>
      </c>
      <c r="AY639" s="170" t="s">
        <v>16</v>
      </c>
      <c r="AZ639" s="171" t="s">
        <v>16</v>
      </c>
      <c r="BA639" s="171" t="s">
        <v>16</v>
      </c>
      <c r="BB639" s="170" t="s">
        <v>16</v>
      </c>
      <c r="BC639" s="172" t="s">
        <v>16</v>
      </c>
      <c r="BD639" s="172" t="s">
        <v>16</v>
      </c>
      <c r="BE639" s="171" t="s">
        <v>16</v>
      </c>
      <c r="BF639" s="170" t="s">
        <v>16</v>
      </c>
      <c r="BG639" s="170" t="s">
        <v>16</v>
      </c>
      <c r="BH639" s="170" t="s">
        <v>16</v>
      </c>
      <c r="BI639" s="170" t="s">
        <v>16</v>
      </c>
      <c r="BJ639" s="170"/>
      <c r="BK639" s="170"/>
    </row>
    <row r="640" spans="1:63" x14ac:dyDescent="0.25">
      <c r="A640" s="169">
        <v>303</v>
      </c>
      <c r="C640" s="174" t="s">
        <v>16</v>
      </c>
      <c r="D640" s="174" t="s">
        <v>16</v>
      </c>
      <c r="E640" s="173" t="s">
        <v>16</v>
      </c>
      <c r="F640" s="170" t="s">
        <v>16</v>
      </c>
      <c r="G640" s="170" t="s">
        <v>16</v>
      </c>
      <c r="H640" s="170" t="s">
        <v>16</v>
      </c>
      <c r="I640" s="170" t="s">
        <v>16</v>
      </c>
      <c r="J640" s="170" t="s">
        <v>16</v>
      </c>
      <c r="K640" s="170" t="s">
        <v>16</v>
      </c>
      <c r="L640" s="170" t="s">
        <v>16</v>
      </c>
      <c r="M640" s="170" t="s">
        <v>16</v>
      </c>
      <c r="N640" s="170" t="s">
        <v>16</v>
      </c>
      <c r="O640" s="170" t="s">
        <v>16</v>
      </c>
      <c r="P640" s="170" t="s">
        <v>16</v>
      </c>
      <c r="Q640" s="170" t="s">
        <v>16</v>
      </c>
      <c r="R640" s="170" t="s">
        <v>16</v>
      </c>
      <c r="S640" s="170" t="s">
        <v>16</v>
      </c>
      <c r="T640" s="170" t="s">
        <v>16</v>
      </c>
      <c r="U640" s="170" t="s">
        <v>16</v>
      </c>
      <c r="V640" s="170" t="s">
        <v>16</v>
      </c>
      <c r="W640" s="170" t="s">
        <v>16</v>
      </c>
      <c r="X640" s="170" t="s">
        <v>16</v>
      </c>
      <c r="Y640" s="170" t="s">
        <v>16</v>
      </c>
      <c r="Z640" s="170" t="s">
        <v>16</v>
      </c>
      <c r="AA640" s="170" t="s">
        <v>16</v>
      </c>
      <c r="AB640" s="170" t="s">
        <v>16</v>
      </c>
      <c r="AC640" s="170" t="s">
        <v>16</v>
      </c>
      <c r="AD640" s="170" t="s">
        <v>16</v>
      </c>
      <c r="AE640" s="170" t="s">
        <v>16</v>
      </c>
      <c r="AF640" s="170" t="s">
        <v>16</v>
      </c>
      <c r="AG640" s="170" t="s">
        <v>16</v>
      </c>
      <c r="AH640" s="170" t="s">
        <v>16</v>
      </c>
      <c r="AI640" s="170" t="s">
        <v>16</v>
      </c>
      <c r="AJ640" s="170" t="s">
        <v>16</v>
      </c>
      <c r="AK640" s="170" t="s">
        <v>16</v>
      </c>
      <c r="AL640" s="170" t="s">
        <v>16</v>
      </c>
      <c r="AM640" s="170" t="s">
        <v>16</v>
      </c>
      <c r="AN640" s="170" t="s">
        <v>16</v>
      </c>
      <c r="AO640" s="170" t="s">
        <v>16</v>
      </c>
      <c r="AP640" s="170" t="s">
        <v>16</v>
      </c>
      <c r="AQ640" s="170" t="s">
        <v>16</v>
      </c>
      <c r="AR640" s="170" t="s">
        <v>16</v>
      </c>
      <c r="AS640" s="170" t="s">
        <v>16</v>
      </c>
      <c r="AT640" s="172" t="s">
        <v>16</v>
      </c>
      <c r="AU640" s="170" t="s">
        <v>16</v>
      </c>
      <c r="AV640" s="170" t="s">
        <v>16</v>
      </c>
      <c r="AW640" s="170" t="s">
        <v>16</v>
      </c>
      <c r="AX640" s="170" t="s">
        <v>16</v>
      </c>
      <c r="AY640" s="170" t="s">
        <v>16</v>
      </c>
      <c r="AZ640" s="171" t="s">
        <v>16</v>
      </c>
      <c r="BA640" s="171" t="s">
        <v>16</v>
      </c>
      <c r="BB640" s="170" t="s">
        <v>16</v>
      </c>
      <c r="BC640" s="172" t="s">
        <v>16</v>
      </c>
      <c r="BD640" s="172" t="s">
        <v>16</v>
      </c>
      <c r="BE640" s="171" t="s">
        <v>16</v>
      </c>
      <c r="BF640" s="170" t="s">
        <v>16</v>
      </c>
      <c r="BG640" s="170" t="s">
        <v>16</v>
      </c>
      <c r="BH640" s="170" t="s">
        <v>16</v>
      </c>
      <c r="BI640" s="170" t="s">
        <v>16</v>
      </c>
      <c r="BJ640" s="170"/>
      <c r="BK640" s="170"/>
    </row>
    <row r="641" spans="1:63" x14ac:dyDescent="0.25">
      <c r="A641" s="169">
        <v>303</v>
      </c>
      <c r="C641" s="174" t="s">
        <v>16</v>
      </c>
      <c r="D641" s="174" t="s">
        <v>16</v>
      </c>
      <c r="E641" s="173" t="s">
        <v>16</v>
      </c>
      <c r="F641" s="170" t="s">
        <v>16</v>
      </c>
      <c r="G641" s="170" t="s">
        <v>16</v>
      </c>
      <c r="H641" s="170" t="s">
        <v>16</v>
      </c>
      <c r="I641" s="170" t="s">
        <v>16</v>
      </c>
      <c r="J641" s="170" t="s">
        <v>16</v>
      </c>
      <c r="K641" s="170" t="s">
        <v>16</v>
      </c>
      <c r="L641" s="170" t="s">
        <v>16</v>
      </c>
      <c r="M641" s="170" t="s">
        <v>16</v>
      </c>
      <c r="N641" s="170" t="s">
        <v>16</v>
      </c>
      <c r="O641" s="170" t="s">
        <v>16</v>
      </c>
      <c r="P641" s="170" t="s">
        <v>16</v>
      </c>
      <c r="Q641" s="170" t="s">
        <v>16</v>
      </c>
      <c r="R641" s="170" t="s">
        <v>16</v>
      </c>
      <c r="S641" s="170" t="s">
        <v>16</v>
      </c>
      <c r="T641" s="170" t="s">
        <v>16</v>
      </c>
      <c r="U641" s="170" t="s">
        <v>16</v>
      </c>
      <c r="V641" s="170" t="s">
        <v>16</v>
      </c>
      <c r="W641" s="170" t="s">
        <v>16</v>
      </c>
      <c r="X641" s="170" t="s">
        <v>16</v>
      </c>
      <c r="Y641" s="170" t="s">
        <v>16</v>
      </c>
      <c r="Z641" s="170" t="s">
        <v>16</v>
      </c>
      <c r="AA641" s="170" t="s">
        <v>16</v>
      </c>
      <c r="AB641" s="170" t="s">
        <v>16</v>
      </c>
      <c r="AC641" s="170" t="s">
        <v>16</v>
      </c>
      <c r="AD641" s="170" t="s">
        <v>16</v>
      </c>
      <c r="AE641" s="170" t="s">
        <v>16</v>
      </c>
      <c r="AF641" s="170" t="s">
        <v>16</v>
      </c>
      <c r="AG641" s="170" t="s">
        <v>16</v>
      </c>
      <c r="AH641" s="170" t="s">
        <v>16</v>
      </c>
      <c r="AI641" s="170" t="s">
        <v>16</v>
      </c>
      <c r="AJ641" s="170" t="s">
        <v>16</v>
      </c>
      <c r="AK641" s="170" t="s">
        <v>16</v>
      </c>
      <c r="AL641" s="170" t="s">
        <v>16</v>
      </c>
      <c r="AM641" s="170" t="s">
        <v>16</v>
      </c>
      <c r="AN641" s="170" t="s">
        <v>16</v>
      </c>
      <c r="AO641" s="170" t="s">
        <v>16</v>
      </c>
      <c r="AP641" s="170" t="s">
        <v>16</v>
      </c>
      <c r="AQ641" s="170" t="s">
        <v>16</v>
      </c>
      <c r="AR641" s="170" t="s">
        <v>16</v>
      </c>
      <c r="AS641" s="170" t="s">
        <v>16</v>
      </c>
      <c r="AT641" s="172" t="s">
        <v>16</v>
      </c>
      <c r="AU641" s="170" t="s">
        <v>16</v>
      </c>
      <c r="AV641" s="170" t="s">
        <v>16</v>
      </c>
      <c r="AW641" s="170" t="s">
        <v>16</v>
      </c>
      <c r="AX641" s="170" t="s">
        <v>16</v>
      </c>
      <c r="AY641" s="170" t="s">
        <v>16</v>
      </c>
      <c r="AZ641" s="171" t="s">
        <v>16</v>
      </c>
      <c r="BA641" s="171" t="s">
        <v>16</v>
      </c>
      <c r="BB641" s="170" t="s">
        <v>16</v>
      </c>
      <c r="BC641" s="172" t="s">
        <v>16</v>
      </c>
      <c r="BD641" s="172" t="s">
        <v>16</v>
      </c>
      <c r="BE641" s="171" t="s">
        <v>16</v>
      </c>
      <c r="BF641" s="170" t="s">
        <v>16</v>
      </c>
      <c r="BG641" s="170" t="s">
        <v>16</v>
      </c>
      <c r="BH641" s="170" t="s">
        <v>16</v>
      </c>
      <c r="BI641" s="170" t="s">
        <v>16</v>
      </c>
      <c r="BJ641" s="170"/>
      <c r="BK641" s="170"/>
    </row>
    <row r="642" spans="1:63" x14ac:dyDescent="0.25">
      <c r="A642" s="169">
        <v>303</v>
      </c>
      <c r="C642" s="174" t="s">
        <v>16</v>
      </c>
      <c r="D642" s="174" t="s">
        <v>16</v>
      </c>
      <c r="E642" s="173" t="s">
        <v>16</v>
      </c>
      <c r="F642" s="170" t="s">
        <v>16</v>
      </c>
      <c r="G642" s="170" t="s">
        <v>16</v>
      </c>
      <c r="H642" s="170" t="s">
        <v>16</v>
      </c>
      <c r="I642" s="170" t="s">
        <v>16</v>
      </c>
      <c r="J642" s="170" t="s">
        <v>16</v>
      </c>
      <c r="K642" s="170" t="s">
        <v>16</v>
      </c>
      <c r="L642" s="170" t="s">
        <v>16</v>
      </c>
      <c r="M642" s="170" t="s">
        <v>16</v>
      </c>
      <c r="N642" s="170" t="s">
        <v>16</v>
      </c>
      <c r="O642" s="170" t="s">
        <v>16</v>
      </c>
      <c r="P642" s="170" t="s">
        <v>16</v>
      </c>
      <c r="Q642" s="170" t="s">
        <v>16</v>
      </c>
      <c r="R642" s="170" t="s">
        <v>16</v>
      </c>
      <c r="S642" s="170" t="s">
        <v>16</v>
      </c>
      <c r="T642" s="170" t="s">
        <v>16</v>
      </c>
      <c r="U642" s="170" t="s">
        <v>16</v>
      </c>
      <c r="V642" s="170" t="s">
        <v>16</v>
      </c>
      <c r="W642" s="170" t="s">
        <v>16</v>
      </c>
      <c r="X642" s="170" t="s">
        <v>16</v>
      </c>
      <c r="Y642" s="170" t="s">
        <v>16</v>
      </c>
      <c r="Z642" s="170" t="s">
        <v>16</v>
      </c>
      <c r="AA642" s="170" t="s">
        <v>16</v>
      </c>
      <c r="AB642" s="170" t="s">
        <v>16</v>
      </c>
      <c r="AC642" s="170" t="s">
        <v>16</v>
      </c>
      <c r="AD642" s="170" t="s">
        <v>16</v>
      </c>
      <c r="AE642" s="170" t="s">
        <v>16</v>
      </c>
      <c r="AF642" s="170" t="s">
        <v>16</v>
      </c>
      <c r="AG642" s="170" t="s">
        <v>16</v>
      </c>
      <c r="AH642" s="170" t="s">
        <v>16</v>
      </c>
      <c r="AI642" s="170" t="s">
        <v>16</v>
      </c>
      <c r="AJ642" s="170" t="s">
        <v>16</v>
      </c>
      <c r="AK642" s="170" t="s">
        <v>16</v>
      </c>
      <c r="AL642" s="170" t="s">
        <v>16</v>
      </c>
      <c r="AM642" s="170" t="s">
        <v>16</v>
      </c>
      <c r="AN642" s="170" t="s">
        <v>16</v>
      </c>
      <c r="AO642" s="170" t="s">
        <v>16</v>
      </c>
      <c r="AP642" s="170" t="s">
        <v>16</v>
      </c>
      <c r="AQ642" s="170" t="s">
        <v>16</v>
      </c>
      <c r="AR642" s="170" t="s">
        <v>16</v>
      </c>
      <c r="AS642" s="170" t="s">
        <v>16</v>
      </c>
      <c r="AT642" s="172" t="s">
        <v>16</v>
      </c>
      <c r="AU642" s="170" t="s">
        <v>16</v>
      </c>
      <c r="AV642" s="170" t="s">
        <v>16</v>
      </c>
      <c r="AW642" s="170" t="s">
        <v>16</v>
      </c>
      <c r="AX642" s="170" t="s">
        <v>16</v>
      </c>
      <c r="AY642" s="170" t="s">
        <v>16</v>
      </c>
      <c r="AZ642" s="171" t="s">
        <v>16</v>
      </c>
      <c r="BA642" s="171" t="s">
        <v>16</v>
      </c>
      <c r="BB642" s="170" t="s">
        <v>16</v>
      </c>
      <c r="BC642" s="172" t="s">
        <v>16</v>
      </c>
      <c r="BD642" s="172" t="s">
        <v>16</v>
      </c>
      <c r="BE642" s="171" t="s">
        <v>16</v>
      </c>
      <c r="BF642" s="170" t="s">
        <v>16</v>
      </c>
      <c r="BG642" s="170" t="s">
        <v>16</v>
      </c>
      <c r="BH642" s="170" t="s">
        <v>16</v>
      </c>
      <c r="BI642" s="170" t="s">
        <v>16</v>
      </c>
      <c r="BJ642" s="170"/>
      <c r="BK642" s="170"/>
    </row>
    <row r="643" spans="1:63" x14ac:dyDescent="0.25">
      <c r="A643" s="169">
        <v>303</v>
      </c>
      <c r="C643" s="174" t="s">
        <v>16</v>
      </c>
      <c r="D643" s="174" t="s">
        <v>16</v>
      </c>
      <c r="E643" s="173" t="s">
        <v>16</v>
      </c>
      <c r="F643" s="170" t="s">
        <v>16</v>
      </c>
      <c r="G643" s="170" t="s">
        <v>16</v>
      </c>
      <c r="H643" s="170" t="s">
        <v>16</v>
      </c>
      <c r="I643" s="170" t="s">
        <v>16</v>
      </c>
      <c r="J643" s="170" t="s">
        <v>16</v>
      </c>
      <c r="K643" s="170" t="s">
        <v>16</v>
      </c>
      <c r="L643" s="170" t="s">
        <v>16</v>
      </c>
      <c r="M643" s="170" t="s">
        <v>16</v>
      </c>
      <c r="N643" s="170" t="s">
        <v>16</v>
      </c>
      <c r="O643" s="170" t="s">
        <v>16</v>
      </c>
      <c r="P643" s="170" t="s">
        <v>16</v>
      </c>
      <c r="Q643" s="170" t="s">
        <v>16</v>
      </c>
      <c r="R643" s="170" t="s">
        <v>16</v>
      </c>
      <c r="S643" s="170" t="s">
        <v>16</v>
      </c>
      <c r="T643" s="170" t="s">
        <v>16</v>
      </c>
      <c r="U643" s="170" t="s">
        <v>16</v>
      </c>
      <c r="V643" s="170" t="s">
        <v>16</v>
      </c>
      <c r="W643" s="170" t="s">
        <v>16</v>
      </c>
      <c r="X643" s="170" t="s">
        <v>16</v>
      </c>
      <c r="Y643" s="170" t="s">
        <v>16</v>
      </c>
      <c r="Z643" s="170" t="s">
        <v>16</v>
      </c>
      <c r="AA643" s="170" t="s">
        <v>16</v>
      </c>
      <c r="AB643" s="170" t="s">
        <v>16</v>
      </c>
      <c r="AC643" s="170" t="s">
        <v>16</v>
      </c>
      <c r="AD643" s="170" t="s">
        <v>16</v>
      </c>
      <c r="AE643" s="170" t="s">
        <v>16</v>
      </c>
      <c r="AF643" s="170" t="s">
        <v>16</v>
      </c>
      <c r="AG643" s="170" t="s">
        <v>16</v>
      </c>
      <c r="AH643" s="170" t="s">
        <v>16</v>
      </c>
      <c r="AI643" s="170" t="s">
        <v>16</v>
      </c>
      <c r="AJ643" s="170" t="s">
        <v>16</v>
      </c>
      <c r="AK643" s="170" t="s">
        <v>16</v>
      </c>
      <c r="AL643" s="170" t="s">
        <v>16</v>
      </c>
      <c r="AM643" s="170" t="s">
        <v>16</v>
      </c>
      <c r="AN643" s="170" t="s">
        <v>16</v>
      </c>
      <c r="AO643" s="170" t="s">
        <v>16</v>
      </c>
      <c r="AP643" s="170" t="s">
        <v>16</v>
      </c>
      <c r="AQ643" s="170" t="s">
        <v>16</v>
      </c>
      <c r="AR643" s="170" t="s">
        <v>16</v>
      </c>
      <c r="AS643" s="170" t="s">
        <v>16</v>
      </c>
      <c r="AT643" s="172" t="s">
        <v>16</v>
      </c>
      <c r="AU643" s="170" t="s">
        <v>16</v>
      </c>
      <c r="AV643" s="170" t="s">
        <v>16</v>
      </c>
      <c r="AW643" s="170" t="s">
        <v>16</v>
      </c>
      <c r="AX643" s="170" t="s">
        <v>16</v>
      </c>
      <c r="AY643" s="170" t="s">
        <v>16</v>
      </c>
      <c r="AZ643" s="171" t="s">
        <v>16</v>
      </c>
      <c r="BA643" s="171" t="s">
        <v>16</v>
      </c>
      <c r="BB643" s="170" t="s">
        <v>16</v>
      </c>
      <c r="BC643" s="172" t="s">
        <v>16</v>
      </c>
      <c r="BD643" s="172" t="s">
        <v>16</v>
      </c>
      <c r="BE643" s="171" t="s">
        <v>16</v>
      </c>
      <c r="BF643" s="170" t="s">
        <v>16</v>
      </c>
      <c r="BG643" s="170" t="s">
        <v>16</v>
      </c>
      <c r="BH643" s="170" t="s">
        <v>16</v>
      </c>
      <c r="BI643" s="170" t="s">
        <v>16</v>
      </c>
      <c r="BJ643" s="170"/>
      <c r="BK643" s="170"/>
    </row>
    <row r="644" spans="1:63" x14ac:dyDescent="0.25">
      <c r="A644" s="169">
        <v>303</v>
      </c>
      <c r="C644" s="174" t="s">
        <v>16</v>
      </c>
      <c r="D644" s="174" t="s">
        <v>16</v>
      </c>
      <c r="E644" s="173" t="s">
        <v>16</v>
      </c>
      <c r="F644" s="170" t="s">
        <v>16</v>
      </c>
      <c r="G644" s="170" t="s">
        <v>16</v>
      </c>
      <c r="H644" s="170" t="s">
        <v>16</v>
      </c>
      <c r="I644" s="170" t="s">
        <v>16</v>
      </c>
      <c r="J644" s="170" t="s">
        <v>16</v>
      </c>
      <c r="K644" s="170" t="s">
        <v>16</v>
      </c>
      <c r="L644" s="170" t="s">
        <v>16</v>
      </c>
      <c r="M644" s="170" t="s">
        <v>16</v>
      </c>
      <c r="N644" s="170" t="s">
        <v>16</v>
      </c>
      <c r="O644" s="170" t="s">
        <v>16</v>
      </c>
      <c r="P644" s="170" t="s">
        <v>16</v>
      </c>
      <c r="Q644" s="170" t="s">
        <v>16</v>
      </c>
      <c r="R644" s="170" t="s">
        <v>16</v>
      </c>
      <c r="S644" s="170" t="s">
        <v>16</v>
      </c>
      <c r="T644" s="170" t="s">
        <v>16</v>
      </c>
      <c r="U644" s="170" t="s">
        <v>16</v>
      </c>
      <c r="V644" s="170" t="s">
        <v>16</v>
      </c>
      <c r="W644" s="170" t="s">
        <v>16</v>
      </c>
      <c r="X644" s="170" t="s">
        <v>16</v>
      </c>
      <c r="Y644" s="170" t="s">
        <v>16</v>
      </c>
      <c r="Z644" s="170" t="s">
        <v>16</v>
      </c>
      <c r="AA644" s="170" t="s">
        <v>16</v>
      </c>
      <c r="AB644" s="170" t="s">
        <v>16</v>
      </c>
      <c r="AC644" s="170" t="s">
        <v>16</v>
      </c>
      <c r="AD644" s="170" t="s">
        <v>16</v>
      </c>
      <c r="AE644" s="170" t="s">
        <v>16</v>
      </c>
      <c r="AF644" s="170" t="s">
        <v>16</v>
      </c>
      <c r="AG644" s="170" t="s">
        <v>16</v>
      </c>
      <c r="AH644" s="170" t="s">
        <v>16</v>
      </c>
      <c r="AI644" s="170" t="s">
        <v>16</v>
      </c>
      <c r="AJ644" s="170" t="s">
        <v>16</v>
      </c>
      <c r="AK644" s="170" t="s">
        <v>16</v>
      </c>
      <c r="AL644" s="170" t="s">
        <v>16</v>
      </c>
      <c r="AM644" s="170" t="s">
        <v>16</v>
      </c>
      <c r="AN644" s="170" t="s">
        <v>16</v>
      </c>
      <c r="AO644" s="170" t="s">
        <v>16</v>
      </c>
      <c r="AP644" s="170" t="s">
        <v>16</v>
      </c>
      <c r="AQ644" s="170" t="s">
        <v>16</v>
      </c>
      <c r="AR644" s="170" t="s">
        <v>16</v>
      </c>
      <c r="AS644" s="170" t="s">
        <v>16</v>
      </c>
      <c r="AT644" s="172" t="s">
        <v>16</v>
      </c>
      <c r="AU644" s="170" t="s">
        <v>16</v>
      </c>
      <c r="AV644" s="170" t="s">
        <v>16</v>
      </c>
      <c r="AW644" s="170" t="s">
        <v>16</v>
      </c>
      <c r="AX644" s="170" t="s">
        <v>16</v>
      </c>
      <c r="AY644" s="170" t="s">
        <v>16</v>
      </c>
      <c r="AZ644" s="171" t="s">
        <v>16</v>
      </c>
      <c r="BA644" s="171" t="s">
        <v>16</v>
      </c>
      <c r="BB644" s="170" t="s">
        <v>16</v>
      </c>
      <c r="BC644" s="172" t="s">
        <v>16</v>
      </c>
      <c r="BD644" s="172" t="s">
        <v>16</v>
      </c>
      <c r="BE644" s="171" t="s">
        <v>16</v>
      </c>
      <c r="BF644" s="170" t="s">
        <v>16</v>
      </c>
      <c r="BG644" s="170" t="s">
        <v>16</v>
      </c>
      <c r="BH644" s="170" t="s">
        <v>16</v>
      </c>
      <c r="BI644" s="170" t="s">
        <v>16</v>
      </c>
      <c r="BJ644" s="170"/>
      <c r="BK644" s="170"/>
    </row>
    <row r="645" spans="1:63" x14ac:dyDescent="0.25">
      <c r="A645" s="169">
        <v>303</v>
      </c>
      <c r="C645" s="174" t="s">
        <v>16</v>
      </c>
      <c r="D645" s="174" t="s">
        <v>16</v>
      </c>
      <c r="E645" s="173" t="s">
        <v>16</v>
      </c>
      <c r="F645" s="170" t="s">
        <v>16</v>
      </c>
      <c r="G645" s="170" t="s">
        <v>16</v>
      </c>
      <c r="H645" s="170" t="s">
        <v>16</v>
      </c>
      <c r="I645" s="170" t="s">
        <v>16</v>
      </c>
      <c r="J645" s="170" t="s">
        <v>16</v>
      </c>
      <c r="K645" s="170" t="s">
        <v>16</v>
      </c>
      <c r="L645" s="170" t="s">
        <v>16</v>
      </c>
      <c r="M645" s="170" t="s">
        <v>16</v>
      </c>
      <c r="N645" s="170" t="s">
        <v>16</v>
      </c>
      <c r="O645" s="170" t="s">
        <v>16</v>
      </c>
      <c r="P645" s="170" t="s">
        <v>16</v>
      </c>
      <c r="Q645" s="170" t="s">
        <v>16</v>
      </c>
      <c r="R645" s="170" t="s">
        <v>16</v>
      </c>
      <c r="S645" s="170" t="s">
        <v>16</v>
      </c>
      <c r="T645" s="170" t="s">
        <v>16</v>
      </c>
      <c r="U645" s="170" t="s">
        <v>16</v>
      </c>
      <c r="V645" s="170" t="s">
        <v>16</v>
      </c>
      <c r="W645" s="170" t="s">
        <v>16</v>
      </c>
      <c r="X645" s="170" t="s">
        <v>16</v>
      </c>
      <c r="Y645" s="170" t="s">
        <v>16</v>
      </c>
      <c r="Z645" s="170" t="s">
        <v>16</v>
      </c>
      <c r="AA645" s="170" t="s">
        <v>16</v>
      </c>
      <c r="AB645" s="170" t="s">
        <v>16</v>
      </c>
      <c r="AC645" s="170" t="s">
        <v>16</v>
      </c>
      <c r="AD645" s="170" t="s">
        <v>16</v>
      </c>
      <c r="AE645" s="170" t="s">
        <v>16</v>
      </c>
      <c r="AF645" s="170" t="s">
        <v>16</v>
      </c>
      <c r="AG645" s="170" t="s">
        <v>16</v>
      </c>
      <c r="AH645" s="170" t="s">
        <v>16</v>
      </c>
      <c r="AI645" s="170" t="s">
        <v>16</v>
      </c>
      <c r="AJ645" s="170" t="s">
        <v>16</v>
      </c>
      <c r="AK645" s="170" t="s">
        <v>16</v>
      </c>
      <c r="AL645" s="170" t="s">
        <v>16</v>
      </c>
      <c r="AM645" s="170" t="s">
        <v>16</v>
      </c>
      <c r="AN645" s="170" t="s">
        <v>16</v>
      </c>
      <c r="AO645" s="170" t="s">
        <v>16</v>
      </c>
      <c r="AP645" s="170" t="s">
        <v>16</v>
      </c>
      <c r="AQ645" s="170" t="s">
        <v>16</v>
      </c>
      <c r="AR645" s="170" t="s">
        <v>16</v>
      </c>
      <c r="AS645" s="170" t="s">
        <v>16</v>
      </c>
      <c r="AT645" s="172" t="s">
        <v>16</v>
      </c>
      <c r="AU645" s="170" t="s">
        <v>16</v>
      </c>
      <c r="AV645" s="170" t="s">
        <v>16</v>
      </c>
      <c r="AW645" s="170" t="s">
        <v>16</v>
      </c>
      <c r="AX645" s="170" t="s">
        <v>16</v>
      </c>
      <c r="AY645" s="170" t="s">
        <v>16</v>
      </c>
      <c r="AZ645" s="171" t="s">
        <v>16</v>
      </c>
      <c r="BA645" s="171" t="s">
        <v>16</v>
      </c>
      <c r="BB645" s="170" t="s">
        <v>16</v>
      </c>
      <c r="BC645" s="172" t="s">
        <v>16</v>
      </c>
      <c r="BD645" s="172" t="s">
        <v>16</v>
      </c>
      <c r="BE645" s="171" t="s">
        <v>16</v>
      </c>
      <c r="BF645" s="170" t="s">
        <v>16</v>
      </c>
      <c r="BG645" s="170" t="s">
        <v>16</v>
      </c>
      <c r="BH645" s="170" t="s">
        <v>16</v>
      </c>
      <c r="BI645" s="170" t="s">
        <v>16</v>
      </c>
      <c r="BJ645" s="170"/>
      <c r="BK645" s="170"/>
    </row>
    <row r="646" spans="1:63" x14ac:dyDescent="0.25">
      <c r="A646" s="169">
        <v>303</v>
      </c>
      <c r="C646" s="174" t="s">
        <v>16</v>
      </c>
      <c r="D646" s="174" t="s">
        <v>16</v>
      </c>
      <c r="E646" s="173" t="s">
        <v>16</v>
      </c>
      <c r="F646" s="170" t="s">
        <v>16</v>
      </c>
      <c r="G646" s="170" t="s">
        <v>16</v>
      </c>
      <c r="H646" s="170" t="s">
        <v>16</v>
      </c>
      <c r="I646" s="170" t="s">
        <v>16</v>
      </c>
      <c r="J646" s="170" t="s">
        <v>16</v>
      </c>
      <c r="K646" s="170" t="s">
        <v>16</v>
      </c>
      <c r="L646" s="170" t="s">
        <v>16</v>
      </c>
      <c r="M646" s="170" t="s">
        <v>16</v>
      </c>
      <c r="N646" s="170" t="s">
        <v>16</v>
      </c>
      <c r="O646" s="170" t="s">
        <v>16</v>
      </c>
      <c r="P646" s="170" t="s">
        <v>16</v>
      </c>
      <c r="Q646" s="170" t="s">
        <v>16</v>
      </c>
      <c r="R646" s="170" t="s">
        <v>16</v>
      </c>
      <c r="S646" s="170" t="s">
        <v>16</v>
      </c>
      <c r="T646" s="170" t="s">
        <v>16</v>
      </c>
      <c r="U646" s="170" t="s">
        <v>16</v>
      </c>
      <c r="V646" s="170" t="s">
        <v>16</v>
      </c>
      <c r="W646" s="170" t="s">
        <v>16</v>
      </c>
      <c r="X646" s="170" t="s">
        <v>16</v>
      </c>
      <c r="Y646" s="170" t="s">
        <v>16</v>
      </c>
      <c r="Z646" s="170" t="s">
        <v>16</v>
      </c>
      <c r="AA646" s="170" t="s">
        <v>16</v>
      </c>
      <c r="AB646" s="170" t="s">
        <v>16</v>
      </c>
      <c r="AC646" s="170" t="s">
        <v>16</v>
      </c>
      <c r="AD646" s="170" t="s">
        <v>16</v>
      </c>
      <c r="AE646" s="170" t="s">
        <v>16</v>
      </c>
      <c r="AF646" s="170" t="s">
        <v>16</v>
      </c>
      <c r="AG646" s="170" t="s">
        <v>16</v>
      </c>
      <c r="AH646" s="170" t="s">
        <v>16</v>
      </c>
      <c r="AI646" s="170" t="s">
        <v>16</v>
      </c>
      <c r="AJ646" s="170" t="s">
        <v>16</v>
      </c>
      <c r="AK646" s="170" t="s">
        <v>16</v>
      </c>
      <c r="AL646" s="170" t="s">
        <v>16</v>
      </c>
      <c r="AM646" s="170" t="s">
        <v>16</v>
      </c>
      <c r="AN646" s="170" t="s">
        <v>16</v>
      </c>
      <c r="AO646" s="170" t="s">
        <v>16</v>
      </c>
      <c r="AP646" s="170" t="s">
        <v>16</v>
      </c>
      <c r="AQ646" s="170" t="s">
        <v>16</v>
      </c>
      <c r="AR646" s="170" t="s">
        <v>16</v>
      </c>
      <c r="AS646" s="170" t="s">
        <v>16</v>
      </c>
      <c r="AT646" s="172" t="s">
        <v>16</v>
      </c>
      <c r="AU646" s="170" t="s">
        <v>16</v>
      </c>
      <c r="AV646" s="170" t="s">
        <v>16</v>
      </c>
      <c r="AW646" s="170" t="s">
        <v>16</v>
      </c>
      <c r="AX646" s="170" t="s">
        <v>16</v>
      </c>
      <c r="AY646" s="170" t="s">
        <v>16</v>
      </c>
      <c r="AZ646" s="171" t="s">
        <v>16</v>
      </c>
      <c r="BA646" s="171" t="s">
        <v>16</v>
      </c>
      <c r="BB646" s="170" t="s">
        <v>16</v>
      </c>
      <c r="BC646" s="172" t="s">
        <v>16</v>
      </c>
      <c r="BD646" s="172" t="s">
        <v>16</v>
      </c>
      <c r="BE646" s="171" t="s">
        <v>16</v>
      </c>
      <c r="BF646" s="170" t="s">
        <v>16</v>
      </c>
      <c r="BG646" s="170" t="s">
        <v>16</v>
      </c>
      <c r="BH646" s="170" t="s">
        <v>16</v>
      </c>
      <c r="BI646" s="170" t="s">
        <v>16</v>
      </c>
      <c r="BJ646" s="170"/>
      <c r="BK646" s="170"/>
    </row>
    <row r="647" spans="1:63" x14ac:dyDescent="0.25">
      <c r="A647" s="169">
        <v>303</v>
      </c>
      <c r="C647" s="174" t="s">
        <v>16</v>
      </c>
      <c r="D647" s="174" t="s">
        <v>16</v>
      </c>
      <c r="E647" s="173" t="s">
        <v>16</v>
      </c>
      <c r="F647" s="170" t="s">
        <v>16</v>
      </c>
      <c r="G647" s="170" t="s">
        <v>16</v>
      </c>
      <c r="H647" s="170" t="s">
        <v>16</v>
      </c>
      <c r="I647" s="170" t="s">
        <v>16</v>
      </c>
      <c r="J647" s="170" t="s">
        <v>16</v>
      </c>
      <c r="K647" s="170" t="s">
        <v>16</v>
      </c>
      <c r="L647" s="170" t="s">
        <v>16</v>
      </c>
      <c r="M647" s="170" t="s">
        <v>16</v>
      </c>
      <c r="N647" s="170" t="s">
        <v>16</v>
      </c>
      <c r="O647" s="170" t="s">
        <v>16</v>
      </c>
      <c r="P647" s="170" t="s">
        <v>16</v>
      </c>
      <c r="Q647" s="170" t="s">
        <v>16</v>
      </c>
      <c r="R647" s="170" t="s">
        <v>16</v>
      </c>
      <c r="S647" s="170" t="s">
        <v>16</v>
      </c>
      <c r="T647" s="170" t="s">
        <v>16</v>
      </c>
      <c r="U647" s="170" t="s">
        <v>16</v>
      </c>
      <c r="V647" s="170" t="s">
        <v>16</v>
      </c>
      <c r="W647" s="170" t="s">
        <v>16</v>
      </c>
      <c r="X647" s="170" t="s">
        <v>16</v>
      </c>
      <c r="Y647" s="170" t="s">
        <v>16</v>
      </c>
      <c r="Z647" s="170" t="s">
        <v>16</v>
      </c>
      <c r="AA647" s="170" t="s">
        <v>16</v>
      </c>
      <c r="AB647" s="170" t="s">
        <v>16</v>
      </c>
      <c r="AC647" s="170" t="s">
        <v>16</v>
      </c>
      <c r="AD647" s="170" t="s">
        <v>16</v>
      </c>
      <c r="AE647" s="170" t="s">
        <v>16</v>
      </c>
      <c r="AF647" s="170" t="s">
        <v>16</v>
      </c>
      <c r="AG647" s="170" t="s">
        <v>16</v>
      </c>
      <c r="AH647" s="170" t="s">
        <v>16</v>
      </c>
      <c r="AI647" s="170" t="s">
        <v>16</v>
      </c>
      <c r="AJ647" s="170" t="s">
        <v>16</v>
      </c>
      <c r="AK647" s="170" t="s">
        <v>16</v>
      </c>
      <c r="AL647" s="170" t="s">
        <v>16</v>
      </c>
      <c r="AM647" s="170" t="s">
        <v>16</v>
      </c>
      <c r="AN647" s="170" t="s">
        <v>16</v>
      </c>
      <c r="AO647" s="170" t="s">
        <v>16</v>
      </c>
      <c r="AP647" s="170" t="s">
        <v>16</v>
      </c>
      <c r="AQ647" s="170" t="s">
        <v>16</v>
      </c>
      <c r="AR647" s="170" t="s">
        <v>16</v>
      </c>
      <c r="AS647" s="170" t="s">
        <v>16</v>
      </c>
      <c r="AT647" s="172" t="s">
        <v>16</v>
      </c>
      <c r="AU647" s="170" t="s">
        <v>16</v>
      </c>
      <c r="AV647" s="170" t="s">
        <v>16</v>
      </c>
      <c r="AW647" s="170" t="s">
        <v>16</v>
      </c>
      <c r="AX647" s="170" t="s">
        <v>16</v>
      </c>
      <c r="AY647" s="170" t="s">
        <v>16</v>
      </c>
      <c r="AZ647" s="171" t="s">
        <v>16</v>
      </c>
      <c r="BA647" s="171" t="s">
        <v>16</v>
      </c>
      <c r="BB647" s="170" t="s">
        <v>16</v>
      </c>
      <c r="BC647" s="172" t="s">
        <v>16</v>
      </c>
      <c r="BD647" s="172" t="s">
        <v>16</v>
      </c>
      <c r="BE647" s="171" t="s">
        <v>16</v>
      </c>
      <c r="BF647" s="170" t="s">
        <v>16</v>
      </c>
      <c r="BG647" s="170" t="s">
        <v>16</v>
      </c>
      <c r="BH647" s="170" t="s">
        <v>16</v>
      </c>
      <c r="BI647" s="170" t="s">
        <v>16</v>
      </c>
      <c r="BJ647" s="170"/>
      <c r="BK647" s="170"/>
    </row>
    <row r="648" spans="1:63" x14ac:dyDescent="0.25">
      <c r="A648" s="169">
        <v>303</v>
      </c>
      <c r="C648" s="174" t="s">
        <v>16</v>
      </c>
      <c r="D648" s="174" t="s">
        <v>16</v>
      </c>
      <c r="E648" s="173" t="s">
        <v>16</v>
      </c>
      <c r="F648" s="170" t="s">
        <v>16</v>
      </c>
      <c r="G648" s="170" t="s">
        <v>16</v>
      </c>
      <c r="H648" s="170" t="s">
        <v>16</v>
      </c>
      <c r="I648" s="170" t="s">
        <v>16</v>
      </c>
      <c r="J648" s="170" t="s">
        <v>16</v>
      </c>
      <c r="K648" s="170" t="s">
        <v>16</v>
      </c>
      <c r="L648" s="170" t="s">
        <v>16</v>
      </c>
      <c r="M648" s="170" t="s">
        <v>16</v>
      </c>
      <c r="N648" s="170" t="s">
        <v>16</v>
      </c>
      <c r="O648" s="170" t="s">
        <v>16</v>
      </c>
      <c r="P648" s="170" t="s">
        <v>16</v>
      </c>
      <c r="Q648" s="170" t="s">
        <v>16</v>
      </c>
      <c r="R648" s="170" t="s">
        <v>16</v>
      </c>
      <c r="S648" s="170" t="s">
        <v>16</v>
      </c>
      <c r="T648" s="170" t="s">
        <v>16</v>
      </c>
      <c r="U648" s="170" t="s">
        <v>16</v>
      </c>
      <c r="V648" s="170" t="s">
        <v>16</v>
      </c>
      <c r="W648" s="170" t="s">
        <v>16</v>
      </c>
      <c r="X648" s="170" t="s">
        <v>16</v>
      </c>
      <c r="Y648" s="170" t="s">
        <v>16</v>
      </c>
      <c r="Z648" s="170" t="s">
        <v>16</v>
      </c>
      <c r="AA648" s="170" t="s">
        <v>16</v>
      </c>
      <c r="AB648" s="170" t="s">
        <v>16</v>
      </c>
      <c r="AC648" s="170" t="s">
        <v>16</v>
      </c>
      <c r="AD648" s="170" t="s">
        <v>16</v>
      </c>
      <c r="AE648" s="170" t="s">
        <v>16</v>
      </c>
      <c r="AF648" s="170" t="s">
        <v>16</v>
      </c>
      <c r="AG648" s="170" t="s">
        <v>16</v>
      </c>
      <c r="AH648" s="170" t="s">
        <v>16</v>
      </c>
      <c r="AI648" s="170" t="s">
        <v>16</v>
      </c>
      <c r="AJ648" s="170" t="s">
        <v>16</v>
      </c>
      <c r="AK648" s="170" t="s">
        <v>16</v>
      </c>
      <c r="AL648" s="170" t="s">
        <v>16</v>
      </c>
      <c r="AM648" s="170" t="s">
        <v>16</v>
      </c>
      <c r="AN648" s="170" t="s">
        <v>16</v>
      </c>
      <c r="AO648" s="170" t="s">
        <v>16</v>
      </c>
      <c r="AP648" s="170" t="s">
        <v>16</v>
      </c>
      <c r="AQ648" s="170" t="s">
        <v>16</v>
      </c>
      <c r="AR648" s="170" t="s">
        <v>16</v>
      </c>
      <c r="AS648" s="170" t="s">
        <v>16</v>
      </c>
      <c r="AT648" s="172" t="s">
        <v>16</v>
      </c>
      <c r="AU648" s="170" t="s">
        <v>16</v>
      </c>
      <c r="AV648" s="170" t="s">
        <v>16</v>
      </c>
      <c r="AW648" s="170" t="s">
        <v>16</v>
      </c>
      <c r="AX648" s="170" t="s">
        <v>16</v>
      </c>
      <c r="AY648" s="170" t="s">
        <v>16</v>
      </c>
      <c r="AZ648" s="171" t="s">
        <v>16</v>
      </c>
      <c r="BA648" s="171" t="s">
        <v>16</v>
      </c>
      <c r="BB648" s="170" t="s">
        <v>16</v>
      </c>
      <c r="BC648" s="172" t="s">
        <v>16</v>
      </c>
      <c r="BD648" s="172" t="s">
        <v>16</v>
      </c>
      <c r="BE648" s="171" t="s">
        <v>16</v>
      </c>
      <c r="BF648" s="170" t="s">
        <v>16</v>
      </c>
      <c r="BG648" s="170" t="s">
        <v>16</v>
      </c>
      <c r="BH648" s="170" t="s">
        <v>16</v>
      </c>
      <c r="BI648" s="170" t="s">
        <v>16</v>
      </c>
      <c r="BJ648" s="170"/>
      <c r="BK648" s="170"/>
    </row>
    <row r="649" spans="1:63" x14ac:dyDescent="0.25">
      <c r="A649" s="169">
        <v>303</v>
      </c>
      <c r="C649" s="174" t="s">
        <v>16</v>
      </c>
      <c r="D649" s="174" t="s">
        <v>16</v>
      </c>
      <c r="E649" s="173" t="s">
        <v>16</v>
      </c>
      <c r="F649" s="170" t="s">
        <v>16</v>
      </c>
      <c r="G649" s="170" t="s">
        <v>16</v>
      </c>
      <c r="H649" s="170" t="s">
        <v>16</v>
      </c>
      <c r="I649" s="170" t="s">
        <v>16</v>
      </c>
      <c r="J649" s="170" t="s">
        <v>16</v>
      </c>
      <c r="K649" s="170" t="s">
        <v>16</v>
      </c>
      <c r="L649" s="170" t="s">
        <v>16</v>
      </c>
      <c r="M649" s="170" t="s">
        <v>16</v>
      </c>
      <c r="N649" s="170" t="s">
        <v>16</v>
      </c>
      <c r="O649" s="170" t="s">
        <v>16</v>
      </c>
      <c r="P649" s="170" t="s">
        <v>16</v>
      </c>
      <c r="Q649" s="170" t="s">
        <v>16</v>
      </c>
      <c r="R649" s="170" t="s">
        <v>16</v>
      </c>
      <c r="S649" s="170" t="s">
        <v>16</v>
      </c>
      <c r="T649" s="170" t="s">
        <v>16</v>
      </c>
      <c r="U649" s="170" t="s">
        <v>16</v>
      </c>
      <c r="V649" s="170" t="s">
        <v>16</v>
      </c>
      <c r="W649" s="170" t="s">
        <v>16</v>
      </c>
      <c r="X649" s="170" t="s">
        <v>16</v>
      </c>
      <c r="Y649" s="170" t="s">
        <v>16</v>
      </c>
      <c r="Z649" s="170" t="s">
        <v>16</v>
      </c>
      <c r="AA649" s="170" t="s">
        <v>16</v>
      </c>
      <c r="AB649" s="170" t="s">
        <v>16</v>
      </c>
      <c r="AC649" s="170" t="s">
        <v>16</v>
      </c>
      <c r="AD649" s="170" t="s">
        <v>16</v>
      </c>
      <c r="AE649" s="170" t="s">
        <v>16</v>
      </c>
      <c r="AF649" s="170" t="s">
        <v>16</v>
      </c>
      <c r="AG649" s="170" t="s">
        <v>16</v>
      </c>
      <c r="AH649" s="170" t="s">
        <v>16</v>
      </c>
      <c r="AI649" s="170" t="s">
        <v>16</v>
      </c>
      <c r="AJ649" s="170" t="s">
        <v>16</v>
      </c>
      <c r="AK649" s="170" t="s">
        <v>16</v>
      </c>
      <c r="AL649" s="170" t="s">
        <v>16</v>
      </c>
      <c r="AM649" s="170" t="s">
        <v>16</v>
      </c>
      <c r="AN649" s="170" t="s">
        <v>16</v>
      </c>
      <c r="AO649" s="170" t="s">
        <v>16</v>
      </c>
      <c r="AP649" s="170" t="s">
        <v>16</v>
      </c>
      <c r="AQ649" s="170" t="s">
        <v>16</v>
      </c>
      <c r="AR649" s="170" t="s">
        <v>16</v>
      </c>
      <c r="AS649" s="170" t="s">
        <v>16</v>
      </c>
      <c r="AT649" s="172" t="s">
        <v>16</v>
      </c>
      <c r="AU649" s="170" t="s">
        <v>16</v>
      </c>
      <c r="AV649" s="170" t="s">
        <v>16</v>
      </c>
      <c r="AW649" s="170" t="s">
        <v>16</v>
      </c>
      <c r="AX649" s="170" t="s">
        <v>16</v>
      </c>
      <c r="AY649" s="170" t="s">
        <v>16</v>
      </c>
      <c r="AZ649" s="171" t="s">
        <v>16</v>
      </c>
      <c r="BA649" s="171" t="s">
        <v>16</v>
      </c>
      <c r="BB649" s="170" t="s">
        <v>16</v>
      </c>
      <c r="BC649" s="172" t="s">
        <v>16</v>
      </c>
      <c r="BD649" s="172" t="s">
        <v>16</v>
      </c>
      <c r="BE649" s="171" t="s">
        <v>16</v>
      </c>
      <c r="BF649" s="170" t="s">
        <v>16</v>
      </c>
      <c r="BG649" s="170" t="s">
        <v>16</v>
      </c>
      <c r="BH649" s="170" t="s">
        <v>16</v>
      </c>
      <c r="BI649" s="170" t="s">
        <v>16</v>
      </c>
      <c r="BJ649" s="170"/>
      <c r="BK649" s="170"/>
    </row>
    <row r="650" spans="1:63" x14ac:dyDescent="0.25">
      <c r="A650" s="169">
        <v>303</v>
      </c>
      <c r="C650" s="174" t="s">
        <v>16</v>
      </c>
      <c r="D650" s="174" t="s">
        <v>16</v>
      </c>
      <c r="E650" s="173" t="s">
        <v>16</v>
      </c>
      <c r="F650" s="170" t="s">
        <v>16</v>
      </c>
      <c r="G650" s="170" t="s">
        <v>16</v>
      </c>
      <c r="H650" s="170" t="s">
        <v>16</v>
      </c>
      <c r="I650" s="170" t="s">
        <v>16</v>
      </c>
      <c r="J650" s="170" t="s">
        <v>16</v>
      </c>
      <c r="K650" s="170" t="s">
        <v>16</v>
      </c>
      <c r="L650" s="170" t="s">
        <v>16</v>
      </c>
      <c r="M650" s="170" t="s">
        <v>16</v>
      </c>
      <c r="N650" s="170" t="s">
        <v>16</v>
      </c>
      <c r="O650" s="170" t="s">
        <v>16</v>
      </c>
      <c r="P650" s="170" t="s">
        <v>16</v>
      </c>
      <c r="Q650" s="170" t="s">
        <v>16</v>
      </c>
      <c r="R650" s="170" t="s">
        <v>16</v>
      </c>
      <c r="S650" s="170" t="s">
        <v>16</v>
      </c>
      <c r="T650" s="170" t="s">
        <v>16</v>
      </c>
      <c r="U650" s="170" t="s">
        <v>16</v>
      </c>
      <c r="V650" s="170" t="s">
        <v>16</v>
      </c>
      <c r="W650" s="170" t="s">
        <v>16</v>
      </c>
      <c r="X650" s="170" t="s">
        <v>16</v>
      </c>
      <c r="Y650" s="170" t="s">
        <v>16</v>
      </c>
      <c r="Z650" s="170" t="s">
        <v>16</v>
      </c>
      <c r="AA650" s="170" t="s">
        <v>16</v>
      </c>
      <c r="AB650" s="170" t="s">
        <v>16</v>
      </c>
      <c r="AC650" s="170" t="s">
        <v>16</v>
      </c>
      <c r="AD650" s="170" t="s">
        <v>16</v>
      </c>
      <c r="AE650" s="170" t="s">
        <v>16</v>
      </c>
      <c r="AF650" s="170" t="s">
        <v>16</v>
      </c>
      <c r="AG650" s="170" t="s">
        <v>16</v>
      </c>
      <c r="AH650" s="170" t="s">
        <v>16</v>
      </c>
      <c r="AI650" s="170" t="s">
        <v>16</v>
      </c>
      <c r="AJ650" s="170" t="s">
        <v>16</v>
      </c>
      <c r="AK650" s="170" t="s">
        <v>16</v>
      </c>
      <c r="AL650" s="170" t="s">
        <v>16</v>
      </c>
      <c r="AM650" s="170" t="s">
        <v>16</v>
      </c>
      <c r="AN650" s="170" t="s">
        <v>16</v>
      </c>
      <c r="AO650" s="170" t="s">
        <v>16</v>
      </c>
      <c r="AP650" s="170" t="s">
        <v>16</v>
      </c>
      <c r="AQ650" s="170" t="s">
        <v>16</v>
      </c>
      <c r="AR650" s="170" t="s">
        <v>16</v>
      </c>
      <c r="AS650" s="170" t="s">
        <v>16</v>
      </c>
      <c r="AT650" s="172" t="s">
        <v>16</v>
      </c>
      <c r="AU650" s="170" t="s">
        <v>16</v>
      </c>
      <c r="AV650" s="170" t="s">
        <v>16</v>
      </c>
      <c r="AW650" s="170" t="s">
        <v>16</v>
      </c>
      <c r="AX650" s="170" t="s">
        <v>16</v>
      </c>
      <c r="AY650" s="170" t="s">
        <v>16</v>
      </c>
      <c r="AZ650" s="171" t="s">
        <v>16</v>
      </c>
      <c r="BA650" s="171" t="s">
        <v>16</v>
      </c>
      <c r="BB650" s="170" t="s">
        <v>16</v>
      </c>
      <c r="BC650" s="172" t="s">
        <v>16</v>
      </c>
      <c r="BD650" s="172" t="s">
        <v>16</v>
      </c>
      <c r="BE650" s="171" t="s">
        <v>16</v>
      </c>
      <c r="BF650" s="170" t="s">
        <v>16</v>
      </c>
      <c r="BG650" s="170" t="s">
        <v>16</v>
      </c>
      <c r="BH650" s="170" t="s">
        <v>16</v>
      </c>
      <c r="BI650" s="170" t="s">
        <v>16</v>
      </c>
      <c r="BJ650" s="170"/>
      <c r="BK650" s="170"/>
    </row>
    <row r="651" spans="1:63" x14ac:dyDescent="0.25">
      <c r="A651" s="169">
        <v>303</v>
      </c>
      <c r="C651" s="174" t="s">
        <v>16</v>
      </c>
      <c r="D651" s="174" t="s">
        <v>16</v>
      </c>
      <c r="E651" s="173" t="s">
        <v>16</v>
      </c>
      <c r="F651" s="170" t="s">
        <v>16</v>
      </c>
      <c r="G651" s="170" t="s">
        <v>16</v>
      </c>
      <c r="H651" s="170" t="s">
        <v>16</v>
      </c>
      <c r="I651" s="170" t="s">
        <v>16</v>
      </c>
      <c r="J651" s="170" t="s">
        <v>16</v>
      </c>
      <c r="K651" s="170" t="s">
        <v>16</v>
      </c>
      <c r="L651" s="170" t="s">
        <v>16</v>
      </c>
      <c r="M651" s="170" t="s">
        <v>16</v>
      </c>
      <c r="N651" s="170" t="s">
        <v>16</v>
      </c>
      <c r="O651" s="170" t="s">
        <v>16</v>
      </c>
      <c r="P651" s="170" t="s">
        <v>16</v>
      </c>
      <c r="Q651" s="170" t="s">
        <v>16</v>
      </c>
      <c r="R651" s="170" t="s">
        <v>16</v>
      </c>
      <c r="S651" s="170" t="s">
        <v>16</v>
      </c>
      <c r="T651" s="170" t="s">
        <v>16</v>
      </c>
      <c r="U651" s="170" t="s">
        <v>16</v>
      </c>
      <c r="V651" s="170" t="s">
        <v>16</v>
      </c>
      <c r="W651" s="170" t="s">
        <v>16</v>
      </c>
      <c r="X651" s="170" t="s">
        <v>16</v>
      </c>
      <c r="Y651" s="170" t="s">
        <v>16</v>
      </c>
      <c r="Z651" s="170" t="s">
        <v>16</v>
      </c>
      <c r="AA651" s="170" t="s">
        <v>16</v>
      </c>
      <c r="AB651" s="170" t="s">
        <v>16</v>
      </c>
      <c r="AC651" s="170" t="s">
        <v>16</v>
      </c>
      <c r="AD651" s="170" t="s">
        <v>16</v>
      </c>
      <c r="AE651" s="170" t="s">
        <v>16</v>
      </c>
      <c r="AF651" s="170" t="s">
        <v>16</v>
      </c>
      <c r="AG651" s="170" t="s">
        <v>16</v>
      </c>
      <c r="AH651" s="170" t="s">
        <v>16</v>
      </c>
      <c r="AI651" s="170" t="s">
        <v>16</v>
      </c>
      <c r="AJ651" s="170" t="s">
        <v>16</v>
      </c>
      <c r="AK651" s="170" t="s">
        <v>16</v>
      </c>
      <c r="AL651" s="170" t="s">
        <v>16</v>
      </c>
      <c r="AM651" s="170" t="s">
        <v>16</v>
      </c>
      <c r="AN651" s="170" t="s">
        <v>16</v>
      </c>
      <c r="AO651" s="170" t="s">
        <v>16</v>
      </c>
      <c r="AP651" s="170" t="s">
        <v>16</v>
      </c>
      <c r="AQ651" s="170" t="s">
        <v>16</v>
      </c>
      <c r="AR651" s="170" t="s">
        <v>16</v>
      </c>
      <c r="AS651" s="170" t="s">
        <v>16</v>
      </c>
      <c r="AT651" s="172" t="s">
        <v>16</v>
      </c>
      <c r="AU651" s="170" t="s">
        <v>16</v>
      </c>
      <c r="AV651" s="170" t="s">
        <v>16</v>
      </c>
      <c r="AW651" s="170" t="s">
        <v>16</v>
      </c>
      <c r="AX651" s="170" t="s">
        <v>16</v>
      </c>
      <c r="AY651" s="170" t="s">
        <v>16</v>
      </c>
      <c r="AZ651" s="171" t="s">
        <v>16</v>
      </c>
      <c r="BA651" s="171" t="s">
        <v>16</v>
      </c>
      <c r="BB651" s="170" t="s">
        <v>16</v>
      </c>
      <c r="BC651" s="172" t="s">
        <v>16</v>
      </c>
      <c r="BD651" s="172" t="s">
        <v>16</v>
      </c>
      <c r="BE651" s="171" t="s">
        <v>16</v>
      </c>
      <c r="BF651" s="170" t="s">
        <v>16</v>
      </c>
      <c r="BG651" s="170" t="s">
        <v>16</v>
      </c>
      <c r="BH651" s="170" t="s">
        <v>16</v>
      </c>
      <c r="BI651" s="170" t="s">
        <v>16</v>
      </c>
      <c r="BJ651" s="170"/>
      <c r="BK651" s="170"/>
    </row>
    <row r="652" spans="1:63" x14ac:dyDescent="0.25">
      <c r="A652" s="169">
        <v>303</v>
      </c>
      <c r="C652" s="174" t="s">
        <v>16</v>
      </c>
      <c r="D652" s="174" t="s">
        <v>16</v>
      </c>
      <c r="E652" s="173" t="s">
        <v>16</v>
      </c>
      <c r="F652" s="170" t="s">
        <v>16</v>
      </c>
      <c r="G652" s="170" t="s">
        <v>16</v>
      </c>
      <c r="H652" s="170" t="s">
        <v>16</v>
      </c>
      <c r="I652" s="170" t="s">
        <v>16</v>
      </c>
      <c r="J652" s="170" t="s">
        <v>16</v>
      </c>
      <c r="K652" s="170" t="s">
        <v>16</v>
      </c>
      <c r="L652" s="170" t="s">
        <v>16</v>
      </c>
      <c r="M652" s="170" t="s">
        <v>16</v>
      </c>
      <c r="N652" s="170" t="s">
        <v>16</v>
      </c>
      <c r="O652" s="170" t="s">
        <v>16</v>
      </c>
      <c r="P652" s="170" t="s">
        <v>16</v>
      </c>
      <c r="Q652" s="170" t="s">
        <v>16</v>
      </c>
      <c r="R652" s="170" t="s">
        <v>16</v>
      </c>
      <c r="S652" s="170" t="s">
        <v>16</v>
      </c>
      <c r="T652" s="170" t="s">
        <v>16</v>
      </c>
      <c r="U652" s="170" t="s">
        <v>16</v>
      </c>
      <c r="V652" s="170" t="s">
        <v>16</v>
      </c>
      <c r="W652" s="170" t="s">
        <v>16</v>
      </c>
      <c r="X652" s="170" t="s">
        <v>16</v>
      </c>
      <c r="Y652" s="170" t="s">
        <v>16</v>
      </c>
      <c r="Z652" s="170" t="s">
        <v>16</v>
      </c>
      <c r="AA652" s="170" t="s">
        <v>16</v>
      </c>
      <c r="AB652" s="170" t="s">
        <v>16</v>
      </c>
      <c r="AC652" s="170" t="s">
        <v>16</v>
      </c>
      <c r="AD652" s="170" t="s">
        <v>16</v>
      </c>
      <c r="AE652" s="170" t="s">
        <v>16</v>
      </c>
      <c r="AF652" s="170" t="s">
        <v>16</v>
      </c>
      <c r="AG652" s="170" t="s">
        <v>16</v>
      </c>
      <c r="AH652" s="170" t="s">
        <v>16</v>
      </c>
      <c r="AI652" s="170" t="s">
        <v>16</v>
      </c>
      <c r="AJ652" s="170" t="s">
        <v>16</v>
      </c>
      <c r="AK652" s="170" t="s">
        <v>16</v>
      </c>
      <c r="AL652" s="170" t="s">
        <v>16</v>
      </c>
      <c r="AM652" s="170" t="s">
        <v>16</v>
      </c>
      <c r="AN652" s="170" t="s">
        <v>16</v>
      </c>
      <c r="AO652" s="170" t="s">
        <v>16</v>
      </c>
      <c r="AP652" s="170" t="s">
        <v>16</v>
      </c>
      <c r="AQ652" s="170" t="s">
        <v>16</v>
      </c>
      <c r="AR652" s="170" t="s">
        <v>16</v>
      </c>
      <c r="AS652" s="170" t="s">
        <v>16</v>
      </c>
      <c r="AT652" s="172" t="s">
        <v>16</v>
      </c>
      <c r="AU652" s="170" t="s">
        <v>16</v>
      </c>
      <c r="AV652" s="170" t="s">
        <v>16</v>
      </c>
      <c r="AW652" s="170" t="s">
        <v>16</v>
      </c>
      <c r="AX652" s="170" t="s">
        <v>16</v>
      </c>
      <c r="AY652" s="170" t="s">
        <v>16</v>
      </c>
      <c r="AZ652" s="171" t="s">
        <v>16</v>
      </c>
      <c r="BA652" s="171" t="s">
        <v>16</v>
      </c>
      <c r="BB652" s="170" t="s">
        <v>16</v>
      </c>
      <c r="BC652" s="172" t="s">
        <v>16</v>
      </c>
      <c r="BD652" s="172" t="s">
        <v>16</v>
      </c>
      <c r="BE652" s="171" t="s">
        <v>16</v>
      </c>
      <c r="BF652" s="170" t="s">
        <v>16</v>
      </c>
      <c r="BG652" s="170" t="s">
        <v>16</v>
      </c>
      <c r="BH652" s="170" t="s">
        <v>16</v>
      </c>
      <c r="BI652" s="170" t="s">
        <v>16</v>
      </c>
      <c r="BJ652" s="170"/>
      <c r="BK652" s="170"/>
    </row>
    <row r="653" spans="1:63" x14ac:dyDescent="0.25">
      <c r="A653" s="169">
        <v>303</v>
      </c>
      <c r="C653" s="174" t="s">
        <v>16</v>
      </c>
      <c r="D653" s="174" t="s">
        <v>16</v>
      </c>
      <c r="E653" s="173" t="s">
        <v>16</v>
      </c>
      <c r="F653" s="170" t="s">
        <v>16</v>
      </c>
      <c r="G653" s="170" t="s">
        <v>16</v>
      </c>
      <c r="H653" s="170" t="s">
        <v>16</v>
      </c>
      <c r="I653" s="170" t="s">
        <v>16</v>
      </c>
      <c r="J653" s="170" t="s">
        <v>16</v>
      </c>
      <c r="K653" s="170" t="s">
        <v>16</v>
      </c>
      <c r="L653" s="170" t="s">
        <v>16</v>
      </c>
      <c r="M653" s="170" t="s">
        <v>16</v>
      </c>
      <c r="N653" s="170" t="s">
        <v>16</v>
      </c>
      <c r="O653" s="170" t="s">
        <v>16</v>
      </c>
      <c r="P653" s="170" t="s">
        <v>16</v>
      </c>
      <c r="Q653" s="170" t="s">
        <v>16</v>
      </c>
      <c r="R653" s="170" t="s">
        <v>16</v>
      </c>
      <c r="S653" s="170" t="s">
        <v>16</v>
      </c>
      <c r="T653" s="170" t="s">
        <v>16</v>
      </c>
      <c r="U653" s="170" t="s">
        <v>16</v>
      </c>
      <c r="V653" s="170" t="s">
        <v>16</v>
      </c>
      <c r="W653" s="170" t="s">
        <v>16</v>
      </c>
      <c r="X653" s="170" t="s">
        <v>16</v>
      </c>
      <c r="Y653" s="170" t="s">
        <v>16</v>
      </c>
      <c r="Z653" s="170" t="s">
        <v>16</v>
      </c>
      <c r="AA653" s="170" t="s">
        <v>16</v>
      </c>
      <c r="AB653" s="170" t="s">
        <v>16</v>
      </c>
      <c r="AC653" s="170" t="s">
        <v>16</v>
      </c>
      <c r="AD653" s="170" t="s">
        <v>16</v>
      </c>
      <c r="AE653" s="170" t="s">
        <v>16</v>
      </c>
      <c r="AF653" s="170" t="s">
        <v>16</v>
      </c>
      <c r="AG653" s="170" t="s">
        <v>16</v>
      </c>
      <c r="AH653" s="170" t="s">
        <v>16</v>
      </c>
      <c r="AI653" s="170" t="s">
        <v>16</v>
      </c>
      <c r="AJ653" s="170" t="s">
        <v>16</v>
      </c>
      <c r="AK653" s="170" t="s">
        <v>16</v>
      </c>
      <c r="AL653" s="170" t="s">
        <v>16</v>
      </c>
      <c r="AM653" s="170" t="s">
        <v>16</v>
      </c>
      <c r="AN653" s="170" t="s">
        <v>16</v>
      </c>
      <c r="AO653" s="170" t="s">
        <v>16</v>
      </c>
      <c r="AP653" s="170" t="s">
        <v>16</v>
      </c>
      <c r="AQ653" s="170" t="s">
        <v>16</v>
      </c>
      <c r="AR653" s="170" t="s">
        <v>16</v>
      </c>
      <c r="AS653" s="170" t="s">
        <v>16</v>
      </c>
      <c r="AT653" s="172" t="s">
        <v>16</v>
      </c>
      <c r="AU653" s="170" t="s">
        <v>16</v>
      </c>
      <c r="AV653" s="170" t="s">
        <v>16</v>
      </c>
      <c r="AW653" s="170" t="s">
        <v>16</v>
      </c>
      <c r="AX653" s="170" t="s">
        <v>16</v>
      </c>
      <c r="AY653" s="170" t="s">
        <v>16</v>
      </c>
      <c r="AZ653" s="171" t="s">
        <v>16</v>
      </c>
      <c r="BA653" s="171" t="s">
        <v>16</v>
      </c>
      <c r="BB653" s="170" t="s">
        <v>16</v>
      </c>
      <c r="BC653" s="172" t="s">
        <v>16</v>
      </c>
      <c r="BD653" s="172" t="s">
        <v>16</v>
      </c>
      <c r="BE653" s="171" t="s">
        <v>16</v>
      </c>
      <c r="BF653" s="170" t="s">
        <v>16</v>
      </c>
      <c r="BG653" s="170" t="s">
        <v>16</v>
      </c>
      <c r="BH653" s="170" t="s">
        <v>16</v>
      </c>
      <c r="BI653" s="170" t="s">
        <v>16</v>
      </c>
      <c r="BJ653" s="170"/>
      <c r="BK653" s="170"/>
    </row>
    <row r="654" spans="1:63" x14ac:dyDescent="0.25">
      <c r="A654" s="169">
        <v>303</v>
      </c>
      <c r="C654" s="174" t="s">
        <v>16</v>
      </c>
      <c r="D654" s="174" t="s">
        <v>16</v>
      </c>
      <c r="E654" s="173" t="s">
        <v>16</v>
      </c>
      <c r="F654" s="170" t="s">
        <v>16</v>
      </c>
      <c r="G654" s="170" t="s">
        <v>16</v>
      </c>
      <c r="H654" s="170" t="s">
        <v>16</v>
      </c>
      <c r="I654" s="170" t="s">
        <v>16</v>
      </c>
      <c r="J654" s="170" t="s">
        <v>16</v>
      </c>
      <c r="K654" s="170" t="s">
        <v>16</v>
      </c>
      <c r="L654" s="170" t="s">
        <v>16</v>
      </c>
      <c r="M654" s="170" t="s">
        <v>16</v>
      </c>
      <c r="N654" s="170" t="s">
        <v>16</v>
      </c>
      <c r="O654" s="170" t="s">
        <v>16</v>
      </c>
      <c r="P654" s="170" t="s">
        <v>16</v>
      </c>
      <c r="Q654" s="170" t="s">
        <v>16</v>
      </c>
      <c r="R654" s="170" t="s">
        <v>16</v>
      </c>
      <c r="S654" s="170" t="s">
        <v>16</v>
      </c>
      <c r="T654" s="170" t="s">
        <v>16</v>
      </c>
      <c r="U654" s="170" t="s">
        <v>16</v>
      </c>
      <c r="V654" s="170" t="s">
        <v>16</v>
      </c>
      <c r="W654" s="170" t="s">
        <v>16</v>
      </c>
      <c r="X654" s="170" t="s">
        <v>16</v>
      </c>
      <c r="Y654" s="170" t="s">
        <v>16</v>
      </c>
      <c r="Z654" s="170" t="s">
        <v>16</v>
      </c>
      <c r="AA654" s="170" t="s">
        <v>16</v>
      </c>
      <c r="AB654" s="170" t="s">
        <v>16</v>
      </c>
      <c r="AC654" s="170" t="s">
        <v>16</v>
      </c>
      <c r="AD654" s="170" t="s">
        <v>16</v>
      </c>
      <c r="AE654" s="170" t="s">
        <v>16</v>
      </c>
      <c r="AF654" s="170" t="s">
        <v>16</v>
      </c>
      <c r="AG654" s="170" t="s">
        <v>16</v>
      </c>
      <c r="AH654" s="170" t="s">
        <v>16</v>
      </c>
      <c r="AI654" s="170" t="s">
        <v>16</v>
      </c>
      <c r="AJ654" s="170" t="s">
        <v>16</v>
      </c>
      <c r="AK654" s="170" t="s">
        <v>16</v>
      </c>
      <c r="AL654" s="170" t="s">
        <v>16</v>
      </c>
      <c r="AM654" s="170" t="s">
        <v>16</v>
      </c>
      <c r="AN654" s="170" t="s">
        <v>16</v>
      </c>
      <c r="AO654" s="170" t="s">
        <v>16</v>
      </c>
      <c r="AP654" s="170" t="s">
        <v>16</v>
      </c>
      <c r="AQ654" s="170" t="s">
        <v>16</v>
      </c>
      <c r="AR654" s="170" t="s">
        <v>16</v>
      </c>
      <c r="AS654" s="170" t="s">
        <v>16</v>
      </c>
      <c r="AT654" s="172" t="s">
        <v>16</v>
      </c>
      <c r="AU654" s="170" t="s">
        <v>16</v>
      </c>
      <c r="AV654" s="170" t="s">
        <v>16</v>
      </c>
      <c r="AW654" s="170" t="s">
        <v>16</v>
      </c>
      <c r="AX654" s="170" t="s">
        <v>16</v>
      </c>
      <c r="AY654" s="170" t="s">
        <v>16</v>
      </c>
      <c r="AZ654" s="171" t="s">
        <v>16</v>
      </c>
      <c r="BA654" s="171" t="s">
        <v>16</v>
      </c>
      <c r="BB654" s="170" t="s">
        <v>16</v>
      </c>
      <c r="BC654" s="172" t="s">
        <v>16</v>
      </c>
      <c r="BD654" s="172" t="s">
        <v>16</v>
      </c>
      <c r="BE654" s="171" t="s">
        <v>16</v>
      </c>
      <c r="BF654" s="170" t="s">
        <v>16</v>
      </c>
      <c r="BG654" s="170" t="s">
        <v>16</v>
      </c>
      <c r="BH654" s="170" t="s">
        <v>16</v>
      </c>
      <c r="BI654" s="170" t="s">
        <v>16</v>
      </c>
      <c r="BJ654" s="170"/>
      <c r="BK654" s="170"/>
    </row>
    <row r="655" spans="1:63" x14ac:dyDescent="0.25">
      <c r="A655" s="169">
        <v>303</v>
      </c>
      <c r="C655" s="174" t="s">
        <v>16</v>
      </c>
      <c r="D655" s="174" t="s">
        <v>16</v>
      </c>
      <c r="E655" s="173" t="s">
        <v>16</v>
      </c>
      <c r="F655" s="170" t="s">
        <v>16</v>
      </c>
      <c r="G655" s="170" t="s">
        <v>16</v>
      </c>
      <c r="H655" s="170" t="s">
        <v>16</v>
      </c>
      <c r="I655" s="170" t="s">
        <v>16</v>
      </c>
      <c r="J655" s="170" t="s">
        <v>16</v>
      </c>
      <c r="K655" s="170" t="s">
        <v>16</v>
      </c>
      <c r="L655" s="170" t="s">
        <v>16</v>
      </c>
      <c r="M655" s="170" t="s">
        <v>16</v>
      </c>
      <c r="N655" s="170" t="s">
        <v>16</v>
      </c>
      <c r="O655" s="170" t="s">
        <v>16</v>
      </c>
      <c r="P655" s="170" t="s">
        <v>16</v>
      </c>
      <c r="Q655" s="170" t="s">
        <v>16</v>
      </c>
      <c r="R655" s="170" t="s">
        <v>16</v>
      </c>
      <c r="S655" s="170" t="s">
        <v>16</v>
      </c>
      <c r="T655" s="170" t="s">
        <v>16</v>
      </c>
      <c r="U655" s="170" t="s">
        <v>16</v>
      </c>
      <c r="V655" s="170" t="s">
        <v>16</v>
      </c>
      <c r="W655" s="170" t="s">
        <v>16</v>
      </c>
      <c r="X655" s="170" t="s">
        <v>16</v>
      </c>
      <c r="Y655" s="170" t="s">
        <v>16</v>
      </c>
      <c r="Z655" s="170" t="s">
        <v>16</v>
      </c>
      <c r="AA655" s="170" t="s">
        <v>16</v>
      </c>
      <c r="AB655" s="170" t="s">
        <v>16</v>
      </c>
      <c r="AC655" s="170" t="s">
        <v>16</v>
      </c>
      <c r="AD655" s="170" t="s">
        <v>16</v>
      </c>
      <c r="AE655" s="170" t="s">
        <v>16</v>
      </c>
      <c r="AF655" s="170" t="s">
        <v>16</v>
      </c>
      <c r="AG655" s="170" t="s">
        <v>16</v>
      </c>
      <c r="AH655" s="170" t="s">
        <v>16</v>
      </c>
      <c r="AI655" s="170" t="s">
        <v>16</v>
      </c>
      <c r="AJ655" s="170" t="s">
        <v>16</v>
      </c>
      <c r="AK655" s="170" t="s">
        <v>16</v>
      </c>
      <c r="AL655" s="170" t="s">
        <v>16</v>
      </c>
      <c r="AM655" s="170" t="s">
        <v>16</v>
      </c>
      <c r="AN655" s="170" t="s">
        <v>16</v>
      </c>
      <c r="AO655" s="170" t="s">
        <v>16</v>
      </c>
      <c r="AP655" s="170" t="s">
        <v>16</v>
      </c>
      <c r="AQ655" s="170" t="s">
        <v>16</v>
      </c>
      <c r="AR655" s="170" t="s">
        <v>16</v>
      </c>
      <c r="AS655" s="170" t="s">
        <v>16</v>
      </c>
      <c r="AT655" s="172" t="s">
        <v>16</v>
      </c>
      <c r="AU655" s="170" t="s">
        <v>16</v>
      </c>
      <c r="AV655" s="170" t="s">
        <v>16</v>
      </c>
      <c r="AW655" s="170" t="s">
        <v>16</v>
      </c>
      <c r="AX655" s="170" t="s">
        <v>16</v>
      </c>
      <c r="AY655" s="170" t="s">
        <v>16</v>
      </c>
      <c r="AZ655" s="171" t="s">
        <v>16</v>
      </c>
      <c r="BA655" s="171" t="s">
        <v>16</v>
      </c>
      <c r="BB655" s="170" t="s">
        <v>16</v>
      </c>
      <c r="BC655" s="172" t="s">
        <v>16</v>
      </c>
      <c r="BD655" s="172" t="s">
        <v>16</v>
      </c>
      <c r="BE655" s="171" t="s">
        <v>16</v>
      </c>
      <c r="BF655" s="170" t="s">
        <v>16</v>
      </c>
      <c r="BG655" s="170" t="s">
        <v>16</v>
      </c>
      <c r="BH655" s="170" t="s">
        <v>16</v>
      </c>
      <c r="BI655" s="170" t="s">
        <v>16</v>
      </c>
      <c r="BJ655" s="170"/>
      <c r="BK655" s="170"/>
    </row>
    <row r="656" spans="1:63" x14ac:dyDescent="0.25">
      <c r="A656" s="169">
        <v>303</v>
      </c>
      <c r="C656" s="174" t="s">
        <v>16</v>
      </c>
      <c r="D656" s="174" t="s">
        <v>16</v>
      </c>
      <c r="E656" s="173" t="s">
        <v>16</v>
      </c>
      <c r="F656" s="170" t="s">
        <v>16</v>
      </c>
      <c r="G656" s="170" t="s">
        <v>16</v>
      </c>
      <c r="H656" s="170" t="s">
        <v>16</v>
      </c>
      <c r="I656" s="170" t="s">
        <v>16</v>
      </c>
      <c r="J656" s="170" t="s">
        <v>16</v>
      </c>
      <c r="K656" s="170" t="s">
        <v>16</v>
      </c>
      <c r="L656" s="170" t="s">
        <v>16</v>
      </c>
      <c r="M656" s="170" t="s">
        <v>16</v>
      </c>
      <c r="N656" s="170" t="s">
        <v>16</v>
      </c>
      <c r="O656" s="170" t="s">
        <v>16</v>
      </c>
      <c r="P656" s="170" t="s">
        <v>16</v>
      </c>
      <c r="Q656" s="170" t="s">
        <v>16</v>
      </c>
      <c r="R656" s="170" t="s">
        <v>16</v>
      </c>
      <c r="S656" s="170" t="s">
        <v>16</v>
      </c>
      <c r="T656" s="170" t="s">
        <v>16</v>
      </c>
      <c r="U656" s="170" t="s">
        <v>16</v>
      </c>
      <c r="V656" s="170" t="s">
        <v>16</v>
      </c>
      <c r="W656" s="170" t="s">
        <v>16</v>
      </c>
      <c r="X656" s="170" t="s">
        <v>16</v>
      </c>
      <c r="Y656" s="170" t="s">
        <v>16</v>
      </c>
      <c r="Z656" s="170" t="s">
        <v>16</v>
      </c>
      <c r="AA656" s="170" t="s">
        <v>16</v>
      </c>
      <c r="AB656" s="170" t="s">
        <v>16</v>
      </c>
      <c r="AC656" s="170" t="s">
        <v>16</v>
      </c>
      <c r="AD656" s="170" t="s">
        <v>16</v>
      </c>
      <c r="AE656" s="170" t="s">
        <v>16</v>
      </c>
      <c r="AF656" s="170" t="s">
        <v>16</v>
      </c>
      <c r="AG656" s="170" t="s">
        <v>16</v>
      </c>
      <c r="AH656" s="170" t="s">
        <v>16</v>
      </c>
      <c r="AI656" s="170" t="s">
        <v>16</v>
      </c>
      <c r="AJ656" s="170" t="s">
        <v>16</v>
      </c>
      <c r="AK656" s="170" t="s">
        <v>16</v>
      </c>
      <c r="AL656" s="170" t="s">
        <v>16</v>
      </c>
      <c r="AM656" s="170" t="s">
        <v>16</v>
      </c>
      <c r="AN656" s="170" t="s">
        <v>16</v>
      </c>
      <c r="AO656" s="170" t="s">
        <v>16</v>
      </c>
      <c r="AP656" s="170" t="s">
        <v>16</v>
      </c>
      <c r="AQ656" s="170" t="s">
        <v>16</v>
      </c>
      <c r="AR656" s="170" t="s">
        <v>16</v>
      </c>
      <c r="AS656" s="170" t="s">
        <v>16</v>
      </c>
      <c r="AT656" s="172" t="s">
        <v>16</v>
      </c>
      <c r="AU656" s="170" t="s">
        <v>16</v>
      </c>
      <c r="AV656" s="170" t="s">
        <v>16</v>
      </c>
      <c r="AW656" s="170" t="s">
        <v>16</v>
      </c>
      <c r="AX656" s="170" t="s">
        <v>16</v>
      </c>
      <c r="AY656" s="170" t="s">
        <v>16</v>
      </c>
      <c r="AZ656" s="171" t="s">
        <v>16</v>
      </c>
      <c r="BA656" s="171" t="s">
        <v>16</v>
      </c>
      <c r="BB656" s="170" t="s">
        <v>16</v>
      </c>
      <c r="BC656" s="172" t="s">
        <v>16</v>
      </c>
      <c r="BD656" s="172" t="s">
        <v>16</v>
      </c>
      <c r="BE656" s="171" t="s">
        <v>16</v>
      </c>
      <c r="BF656" s="170" t="s">
        <v>16</v>
      </c>
      <c r="BG656" s="170" t="s">
        <v>16</v>
      </c>
      <c r="BH656" s="170" t="s">
        <v>16</v>
      </c>
      <c r="BI656" s="170" t="s">
        <v>16</v>
      </c>
      <c r="BJ656" s="170"/>
      <c r="BK656" s="170"/>
    </row>
    <row r="657" spans="1:63" x14ac:dyDescent="0.25">
      <c r="A657" s="169">
        <v>303</v>
      </c>
      <c r="C657" s="174" t="s">
        <v>16</v>
      </c>
      <c r="D657" s="174" t="s">
        <v>16</v>
      </c>
      <c r="E657" s="173" t="s">
        <v>16</v>
      </c>
      <c r="F657" s="170" t="s">
        <v>16</v>
      </c>
      <c r="G657" s="170" t="s">
        <v>16</v>
      </c>
      <c r="H657" s="170" t="s">
        <v>16</v>
      </c>
      <c r="I657" s="170" t="s">
        <v>16</v>
      </c>
      <c r="J657" s="170" t="s">
        <v>16</v>
      </c>
      <c r="K657" s="170" t="s">
        <v>16</v>
      </c>
      <c r="L657" s="170" t="s">
        <v>16</v>
      </c>
      <c r="M657" s="170" t="s">
        <v>16</v>
      </c>
      <c r="N657" s="170" t="s">
        <v>16</v>
      </c>
      <c r="O657" s="170" t="s">
        <v>16</v>
      </c>
      <c r="P657" s="170" t="s">
        <v>16</v>
      </c>
      <c r="Q657" s="170" t="s">
        <v>16</v>
      </c>
      <c r="R657" s="170" t="s">
        <v>16</v>
      </c>
      <c r="S657" s="170" t="s">
        <v>16</v>
      </c>
      <c r="T657" s="170" t="s">
        <v>16</v>
      </c>
      <c r="U657" s="170" t="s">
        <v>16</v>
      </c>
      <c r="V657" s="170" t="s">
        <v>16</v>
      </c>
      <c r="W657" s="170" t="s">
        <v>16</v>
      </c>
      <c r="X657" s="170" t="s">
        <v>16</v>
      </c>
      <c r="Y657" s="170" t="s">
        <v>16</v>
      </c>
      <c r="Z657" s="170" t="s">
        <v>16</v>
      </c>
      <c r="AA657" s="170" t="s">
        <v>16</v>
      </c>
      <c r="AB657" s="170" t="s">
        <v>16</v>
      </c>
      <c r="AC657" s="170" t="s">
        <v>16</v>
      </c>
      <c r="AD657" s="170" t="s">
        <v>16</v>
      </c>
      <c r="AE657" s="170" t="s">
        <v>16</v>
      </c>
      <c r="AF657" s="170" t="s">
        <v>16</v>
      </c>
      <c r="AG657" s="170" t="s">
        <v>16</v>
      </c>
      <c r="AH657" s="170" t="s">
        <v>16</v>
      </c>
      <c r="AI657" s="170" t="s">
        <v>16</v>
      </c>
      <c r="AJ657" s="170" t="s">
        <v>16</v>
      </c>
      <c r="AK657" s="170" t="s">
        <v>16</v>
      </c>
      <c r="AL657" s="170" t="s">
        <v>16</v>
      </c>
      <c r="AM657" s="170" t="s">
        <v>16</v>
      </c>
      <c r="AN657" s="170" t="s">
        <v>16</v>
      </c>
      <c r="AO657" s="170" t="s">
        <v>16</v>
      </c>
      <c r="AP657" s="170" t="s">
        <v>16</v>
      </c>
      <c r="AQ657" s="170" t="s">
        <v>16</v>
      </c>
      <c r="AR657" s="170" t="s">
        <v>16</v>
      </c>
      <c r="AS657" s="170" t="s">
        <v>16</v>
      </c>
      <c r="AT657" s="172" t="s">
        <v>16</v>
      </c>
      <c r="AU657" s="170" t="s">
        <v>16</v>
      </c>
      <c r="AV657" s="170" t="s">
        <v>16</v>
      </c>
      <c r="AW657" s="170" t="s">
        <v>16</v>
      </c>
      <c r="AX657" s="170" t="s">
        <v>16</v>
      </c>
      <c r="AY657" s="170" t="s">
        <v>16</v>
      </c>
      <c r="AZ657" s="171" t="s">
        <v>16</v>
      </c>
      <c r="BA657" s="171" t="s">
        <v>16</v>
      </c>
      <c r="BB657" s="170" t="s">
        <v>16</v>
      </c>
      <c r="BC657" s="172" t="s">
        <v>16</v>
      </c>
      <c r="BD657" s="172" t="s">
        <v>16</v>
      </c>
      <c r="BE657" s="171" t="s">
        <v>16</v>
      </c>
      <c r="BF657" s="170" t="s">
        <v>16</v>
      </c>
      <c r="BG657" s="170" t="s">
        <v>16</v>
      </c>
      <c r="BH657" s="170" t="s">
        <v>16</v>
      </c>
      <c r="BI657" s="170" t="s">
        <v>16</v>
      </c>
      <c r="BJ657" s="170"/>
      <c r="BK657" s="170"/>
    </row>
    <row r="658" spans="1:63" x14ac:dyDescent="0.25">
      <c r="A658" s="169">
        <v>303</v>
      </c>
      <c r="C658" s="174" t="s">
        <v>16</v>
      </c>
      <c r="D658" s="174" t="s">
        <v>16</v>
      </c>
      <c r="E658" s="173" t="s">
        <v>16</v>
      </c>
      <c r="F658" s="170" t="s">
        <v>16</v>
      </c>
      <c r="G658" s="170" t="s">
        <v>16</v>
      </c>
      <c r="H658" s="170" t="s">
        <v>16</v>
      </c>
      <c r="I658" s="170" t="s">
        <v>16</v>
      </c>
      <c r="J658" s="170" t="s">
        <v>16</v>
      </c>
      <c r="K658" s="170" t="s">
        <v>16</v>
      </c>
      <c r="L658" s="170" t="s">
        <v>16</v>
      </c>
      <c r="M658" s="170" t="s">
        <v>16</v>
      </c>
      <c r="N658" s="170" t="s">
        <v>16</v>
      </c>
      <c r="O658" s="170" t="s">
        <v>16</v>
      </c>
      <c r="P658" s="170" t="s">
        <v>16</v>
      </c>
      <c r="Q658" s="170" t="s">
        <v>16</v>
      </c>
      <c r="R658" s="170" t="s">
        <v>16</v>
      </c>
      <c r="S658" s="170" t="s">
        <v>16</v>
      </c>
      <c r="T658" s="170" t="s">
        <v>16</v>
      </c>
      <c r="U658" s="170" t="s">
        <v>16</v>
      </c>
      <c r="V658" s="170" t="s">
        <v>16</v>
      </c>
      <c r="W658" s="170" t="s">
        <v>16</v>
      </c>
      <c r="X658" s="170" t="s">
        <v>16</v>
      </c>
      <c r="Y658" s="170" t="s">
        <v>16</v>
      </c>
      <c r="Z658" s="170" t="s">
        <v>16</v>
      </c>
      <c r="AA658" s="170" t="s">
        <v>16</v>
      </c>
      <c r="AB658" s="170" t="s">
        <v>16</v>
      </c>
      <c r="AC658" s="170" t="s">
        <v>16</v>
      </c>
      <c r="AD658" s="170" t="s">
        <v>16</v>
      </c>
      <c r="AE658" s="170" t="s">
        <v>16</v>
      </c>
      <c r="AF658" s="170" t="s">
        <v>16</v>
      </c>
      <c r="AG658" s="170" t="s">
        <v>16</v>
      </c>
      <c r="AH658" s="170" t="s">
        <v>16</v>
      </c>
      <c r="AI658" s="170" t="s">
        <v>16</v>
      </c>
      <c r="AJ658" s="170" t="s">
        <v>16</v>
      </c>
      <c r="AK658" s="170" t="s">
        <v>16</v>
      </c>
      <c r="AL658" s="170" t="s">
        <v>16</v>
      </c>
      <c r="AM658" s="170" t="s">
        <v>16</v>
      </c>
      <c r="AN658" s="170" t="s">
        <v>16</v>
      </c>
      <c r="AO658" s="170" t="s">
        <v>16</v>
      </c>
      <c r="AP658" s="170" t="s">
        <v>16</v>
      </c>
      <c r="AQ658" s="170" t="s">
        <v>16</v>
      </c>
      <c r="AR658" s="170" t="s">
        <v>16</v>
      </c>
      <c r="AS658" s="170" t="s">
        <v>16</v>
      </c>
      <c r="AT658" s="172" t="s">
        <v>16</v>
      </c>
      <c r="AU658" s="170" t="s">
        <v>16</v>
      </c>
      <c r="AV658" s="170" t="s">
        <v>16</v>
      </c>
      <c r="AW658" s="170" t="s">
        <v>16</v>
      </c>
      <c r="AX658" s="170" t="s">
        <v>16</v>
      </c>
      <c r="AY658" s="170" t="s">
        <v>16</v>
      </c>
      <c r="AZ658" s="171" t="s">
        <v>16</v>
      </c>
      <c r="BA658" s="171" t="s">
        <v>16</v>
      </c>
      <c r="BB658" s="170" t="s">
        <v>16</v>
      </c>
      <c r="BC658" s="172" t="s">
        <v>16</v>
      </c>
      <c r="BD658" s="172" t="s">
        <v>16</v>
      </c>
      <c r="BE658" s="171" t="s">
        <v>16</v>
      </c>
      <c r="BF658" s="170" t="s">
        <v>16</v>
      </c>
      <c r="BG658" s="170" t="s">
        <v>16</v>
      </c>
      <c r="BH658" s="170" t="s">
        <v>16</v>
      </c>
      <c r="BI658" s="170" t="s">
        <v>16</v>
      </c>
      <c r="BJ658" s="170"/>
      <c r="BK658" s="170"/>
    </row>
    <row r="659" spans="1:63" x14ac:dyDescent="0.25">
      <c r="A659" s="169">
        <v>303</v>
      </c>
      <c r="C659" s="174" t="s">
        <v>16</v>
      </c>
      <c r="D659" s="174" t="s">
        <v>16</v>
      </c>
      <c r="E659" s="173" t="s">
        <v>16</v>
      </c>
      <c r="F659" s="170" t="s">
        <v>16</v>
      </c>
      <c r="G659" s="170" t="s">
        <v>16</v>
      </c>
      <c r="H659" s="170" t="s">
        <v>16</v>
      </c>
      <c r="I659" s="170" t="s">
        <v>16</v>
      </c>
      <c r="J659" s="170" t="s">
        <v>16</v>
      </c>
      <c r="K659" s="170" t="s">
        <v>16</v>
      </c>
      <c r="L659" s="170" t="s">
        <v>16</v>
      </c>
      <c r="M659" s="170" t="s">
        <v>16</v>
      </c>
      <c r="N659" s="170" t="s">
        <v>16</v>
      </c>
      <c r="O659" s="170" t="s">
        <v>16</v>
      </c>
      <c r="P659" s="170" t="s">
        <v>16</v>
      </c>
      <c r="Q659" s="170" t="s">
        <v>16</v>
      </c>
      <c r="R659" s="170" t="s">
        <v>16</v>
      </c>
      <c r="S659" s="170" t="s">
        <v>16</v>
      </c>
      <c r="T659" s="170" t="s">
        <v>16</v>
      </c>
      <c r="U659" s="170" t="s">
        <v>16</v>
      </c>
      <c r="V659" s="170" t="s">
        <v>16</v>
      </c>
      <c r="W659" s="170" t="s">
        <v>16</v>
      </c>
      <c r="X659" s="170" t="s">
        <v>16</v>
      </c>
      <c r="Y659" s="170" t="s">
        <v>16</v>
      </c>
      <c r="Z659" s="170" t="s">
        <v>16</v>
      </c>
      <c r="AA659" s="170" t="s">
        <v>16</v>
      </c>
      <c r="AB659" s="170" t="s">
        <v>16</v>
      </c>
      <c r="AC659" s="170" t="s">
        <v>16</v>
      </c>
      <c r="AD659" s="170" t="s">
        <v>16</v>
      </c>
      <c r="AE659" s="170" t="s">
        <v>16</v>
      </c>
      <c r="AF659" s="170" t="s">
        <v>16</v>
      </c>
      <c r="AG659" s="170" t="s">
        <v>16</v>
      </c>
      <c r="AH659" s="170" t="s">
        <v>16</v>
      </c>
      <c r="AI659" s="170" t="s">
        <v>16</v>
      </c>
      <c r="AJ659" s="170" t="s">
        <v>16</v>
      </c>
      <c r="AK659" s="170" t="s">
        <v>16</v>
      </c>
      <c r="AL659" s="170" t="s">
        <v>16</v>
      </c>
      <c r="AM659" s="170" t="s">
        <v>16</v>
      </c>
      <c r="AN659" s="170" t="s">
        <v>16</v>
      </c>
      <c r="AO659" s="170" t="s">
        <v>16</v>
      </c>
      <c r="AP659" s="170" t="s">
        <v>16</v>
      </c>
      <c r="AQ659" s="170" t="s">
        <v>16</v>
      </c>
      <c r="AR659" s="170" t="s">
        <v>16</v>
      </c>
      <c r="AS659" s="170" t="s">
        <v>16</v>
      </c>
      <c r="AT659" s="172" t="s">
        <v>16</v>
      </c>
      <c r="AU659" s="170" t="s">
        <v>16</v>
      </c>
      <c r="AV659" s="170" t="s">
        <v>16</v>
      </c>
      <c r="AW659" s="170" t="s">
        <v>16</v>
      </c>
      <c r="AX659" s="170" t="s">
        <v>16</v>
      </c>
      <c r="AY659" s="170" t="s">
        <v>16</v>
      </c>
      <c r="AZ659" s="171" t="s">
        <v>16</v>
      </c>
      <c r="BA659" s="171" t="s">
        <v>16</v>
      </c>
      <c r="BB659" s="170" t="s">
        <v>16</v>
      </c>
      <c r="BC659" s="172" t="s">
        <v>16</v>
      </c>
      <c r="BD659" s="172" t="s">
        <v>16</v>
      </c>
      <c r="BE659" s="171" t="s">
        <v>16</v>
      </c>
      <c r="BF659" s="170" t="s">
        <v>16</v>
      </c>
      <c r="BG659" s="170" t="s">
        <v>16</v>
      </c>
      <c r="BH659" s="170" t="s">
        <v>16</v>
      </c>
      <c r="BI659" s="170" t="s">
        <v>16</v>
      </c>
      <c r="BJ659" s="170"/>
      <c r="BK659" s="170"/>
    </row>
    <row r="660" spans="1:63" x14ac:dyDescent="0.25">
      <c r="A660" s="169">
        <v>303</v>
      </c>
      <c r="C660" s="174" t="s">
        <v>16</v>
      </c>
      <c r="D660" s="174" t="s">
        <v>16</v>
      </c>
      <c r="E660" s="173" t="s">
        <v>16</v>
      </c>
      <c r="F660" s="170" t="s">
        <v>16</v>
      </c>
      <c r="G660" s="170" t="s">
        <v>16</v>
      </c>
      <c r="H660" s="170" t="s">
        <v>16</v>
      </c>
      <c r="I660" s="170" t="s">
        <v>16</v>
      </c>
      <c r="J660" s="170" t="s">
        <v>16</v>
      </c>
      <c r="K660" s="170" t="s">
        <v>16</v>
      </c>
      <c r="L660" s="170" t="s">
        <v>16</v>
      </c>
      <c r="M660" s="170" t="s">
        <v>16</v>
      </c>
      <c r="N660" s="170" t="s">
        <v>16</v>
      </c>
      <c r="O660" s="170" t="s">
        <v>16</v>
      </c>
      <c r="P660" s="170" t="s">
        <v>16</v>
      </c>
      <c r="Q660" s="170" t="s">
        <v>16</v>
      </c>
      <c r="R660" s="170" t="s">
        <v>16</v>
      </c>
      <c r="S660" s="170" t="s">
        <v>16</v>
      </c>
      <c r="T660" s="170" t="s">
        <v>16</v>
      </c>
      <c r="U660" s="170" t="s">
        <v>16</v>
      </c>
      <c r="V660" s="170" t="s">
        <v>16</v>
      </c>
      <c r="W660" s="170" t="s">
        <v>16</v>
      </c>
      <c r="X660" s="170" t="s">
        <v>16</v>
      </c>
      <c r="Y660" s="170" t="s">
        <v>16</v>
      </c>
      <c r="Z660" s="170" t="s">
        <v>16</v>
      </c>
      <c r="AA660" s="170" t="s">
        <v>16</v>
      </c>
      <c r="AB660" s="170" t="s">
        <v>16</v>
      </c>
      <c r="AC660" s="170" t="s">
        <v>16</v>
      </c>
      <c r="AD660" s="170" t="s">
        <v>16</v>
      </c>
      <c r="AE660" s="170" t="s">
        <v>16</v>
      </c>
      <c r="AF660" s="170" t="s">
        <v>16</v>
      </c>
      <c r="AG660" s="170" t="s">
        <v>16</v>
      </c>
      <c r="AH660" s="170" t="s">
        <v>16</v>
      </c>
      <c r="AI660" s="170" t="s">
        <v>16</v>
      </c>
      <c r="AJ660" s="170" t="s">
        <v>16</v>
      </c>
      <c r="AK660" s="170" t="s">
        <v>16</v>
      </c>
      <c r="AL660" s="170" t="s">
        <v>16</v>
      </c>
      <c r="AM660" s="170" t="s">
        <v>16</v>
      </c>
      <c r="AN660" s="170" t="s">
        <v>16</v>
      </c>
      <c r="AO660" s="170" t="s">
        <v>16</v>
      </c>
      <c r="AP660" s="170" t="s">
        <v>16</v>
      </c>
      <c r="AQ660" s="170" t="s">
        <v>16</v>
      </c>
      <c r="AR660" s="170" t="s">
        <v>16</v>
      </c>
      <c r="AS660" s="170" t="s">
        <v>16</v>
      </c>
      <c r="AT660" s="172" t="s">
        <v>16</v>
      </c>
      <c r="AU660" s="170" t="s">
        <v>16</v>
      </c>
      <c r="AV660" s="170" t="s">
        <v>16</v>
      </c>
      <c r="AW660" s="170" t="s">
        <v>16</v>
      </c>
      <c r="AX660" s="170" t="s">
        <v>16</v>
      </c>
      <c r="AY660" s="170" t="s">
        <v>16</v>
      </c>
      <c r="AZ660" s="171" t="s">
        <v>16</v>
      </c>
      <c r="BA660" s="171" t="s">
        <v>16</v>
      </c>
      <c r="BB660" s="170" t="s">
        <v>16</v>
      </c>
      <c r="BC660" s="172" t="s">
        <v>16</v>
      </c>
      <c r="BD660" s="172" t="s">
        <v>16</v>
      </c>
      <c r="BE660" s="171" t="s">
        <v>16</v>
      </c>
      <c r="BF660" s="170" t="s">
        <v>16</v>
      </c>
      <c r="BG660" s="170" t="s">
        <v>16</v>
      </c>
      <c r="BH660" s="170" t="s">
        <v>16</v>
      </c>
      <c r="BI660" s="170" t="s">
        <v>16</v>
      </c>
      <c r="BJ660" s="170"/>
      <c r="BK660" s="170"/>
    </row>
    <row r="661" spans="1:63" x14ac:dyDescent="0.25">
      <c r="A661" s="169">
        <v>303</v>
      </c>
      <c r="C661" s="174" t="s">
        <v>16</v>
      </c>
      <c r="D661" s="174" t="s">
        <v>16</v>
      </c>
      <c r="E661" s="173" t="s">
        <v>16</v>
      </c>
      <c r="F661" s="170" t="s">
        <v>16</v>
      </c>
      <c r="G661" s="170" t="s">
        <v>16</v>
      </c>
      <c r="H661" s="170" t="s">
        <v>16</v>
      </c>
      <c r="I661" s="170" t="s">
        <v>16</v>
      </c>
      <c r="J661" s="170" t="s">
        <v>16</v>
      </c>
      <c r="K661" s="170" t="s">
        <v>16</v>
      </c>
      <c r="L661" s="170" t="s">
        <v>16</v>
      </c>
      <c r="M661" s="170" t="s">
        <v>16</v>
      </c>
      <c r="N661" s="170" t="s">
        <v>16</v>
      </c>
      <c r="O661" s="170" t="s">
        <v>16</v>
      </c>
      <c r="P661" s="170" t="s">
        <v>16</v>
      </c>
      <c r="Q661" s="170" t="s">
        <v>16</v>
      </c>
      <c r="R661" s="170" t="s">
        <v>16</v>
      </c>
      <c r="S661" s="170" t="s">
        <v>16</v>
      </c>
      <c r="T661" s="170" t="s">
        <v>16</v>
      </c>
      <c r="U661" s="170" t="s">
        <v>16</v>
      </c>
      <c r="V661" s="170" t="s">
        <v>16</v>
      </c>
      <c r="W661" s="170" t="s">
        <v>16</v>
      </c>
      <c r="X661" s="170" t="s">
        <v>16</v>
      </c>
      <c r="Y661" s="170" t="s">
        <v>16</v>
      </c>
      <c r="Z661" s="170" t="s">
        <v>16</v>
      </c>
      <c r="AA661" s="170" t="s">
        <v>16</v>
      </c>
      <c r="AB661" s="170" t="s">
        <v>16</v>
      </c>
      <c r="AC661" s="170" t="s">
        <v>16</v>
      </c>
      <c r="AD661" s="170" t="s">
        <v>16</v>
      </c>
      <c r="AE661" s="170" t="s">
        <v>16</v>
      </c>
      <c r="AF661" s="170" t="s">
        <v>16</v>
      </c>
      <c r="AG661" s="170" t="s">
        <v>16</v>
      </c>
      <c r="AH661" s="170" t="s">
        <v>16</v>
      </c>
      <c r="AI661" s="170" t="s">
        <v>16</v>
      </c>
      <c r="AJ661" s="170" t="s">
        <v>16</v>
      </c>
      <c r="AK661" s="170" t="s">
        <v>16</v>
      </c>
      <c r="AL661" s="170" t="s">
        <v>16</v>
      </c>
      <c r="AM661" s="170" t="s">
        <v>16</v>
      </c>
      <c r="AN661" s="170" t="s">
        <v>16</v>
      </c>
      <c r="AO661" s="170" t="s">
        <v>16</v>
      </c>
      <c r="AP661" s="170" t="s">
        <v>16</v>
      </c>
      <c r="AQ661" s="170" t="s">
        <v>16</v>
      </c>
      <c r="AR661" s="170" t="s">
        <v>16</v>
      </c>
      <c r="AS661" s="170" t="s">
        <v>16</v>
      </c>
      <c r="AT661" s="172" t="s">
        <v>16</v>
      </c>
      <c r="AU661" s="170" t="s">
        <v>16</v>
      </c>
      <c r="AV661" s="170" t="s">
        <v>16</v>
      </c>
      <c r="AW661" s="170" t="s">
        <v>16</v>
      </c>
      <c r="AX661" s="170" t="s">
        <v>16</v>
      </c>
      <c r="AY661" s="170" t="s">
        <v>16</v>
      </c>
      <c r="AZ661" s="171" t="s">
        <v>16</v>
      </c>
      <c r="BA661" s="171" t="s">
        <v>16</v>
      </c>
      <c r="BB661" s="170" t="s">
        <v>16</v>
      </c>
      <c r="BC661" s="172" t="s">
        <v>16</v>
      </c>
      <c r="BD661" s="172" t="s">
        <v>16</v>
      </c>
      <c r="BE661" s="171" t="s">
        <v>16</v>
      </c>
      <c r="BF661" s="170" t="s">
        <v>16</v>
      </c>
      <c r="BG661" s="170" t="s">
        <v>16</v>
      </c>
      <c r="BH661" s="170" t="s">
        <v>16</v>
      </c>
      <c r="BI661" s="170" t="s">
        <v>16</v>
      </c>
      <c r="BJ661" s="170"/>
      <c r="BK661" s="170"/>
    </row>
  </sheetData>
  <mergeCells count="1">
    <mergeCell ref="C5:E5"/>
  </mergeCells>
  <pageMargins left="0.70866141732283472" right="0.70866141732283472" top="0.74803149606299213" bottom="0.74803149606299213" header="0.31496062992125984" footer="0.31496062992125984"/>
  <pageSetup paperSize="9" scale="6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7">
    <tabColor rgb="FF0066CC"/>
    <pageSetUpPr fitToPage="1"/>
  </sheetPr>
  <dimension ref="A1:BR327"/>
  <sheetViews>
    <sheetView zoomScale="80" zoomScaleNormal="80" workbookViewId="0">
      <pane xSplit="4" ySplit="5" topLeftCell="BB299" activePane="bottomRight" state="frozenSplit"/>
      <selection activeCell="D64" sqref="D64"/>
      <selection pane="topRight" activeCell="D64" sqref="D64"/>
      <selection pane="bottomLeft" activeCell="D64" sqref="D64"/>
      <selection pane="bottomRight" activeCell="BR326" sqref="BR326"/>
    </sheetView>
  </sheetViews>
  <sheetFormatPr defaultRowHeight="12.75" x14ac:dyDescent="0.2"/>
  <cols>
    <col min="1" max="1" width="9.33203125" style="177"/>
    <col min="2" max="3" width="16.6640625" style="199" customWidth="1"/>
    <col min="4" max="4" width="43.83203125" style="198" customWidth="1"/>
    <col min="5" max="5" width="24" style="198" customWidth="1"/>
    <col min="6" max="6" width="29" style="196" customWidth="1"/>
    <col min="7" max="58" width="16.6640625" style="197" customWidth="1"/>
    <col min="59" max="59" width="14" style="196" customWidth="1"/>
    <col min="60" max="60" width="15.1640625" style="196" customWidth="1"/>
    <col min="61" max="66" width="15.5" style="196" customWidth="1"/>
    <col min="67" max="69" width="15.5" style="450" customWidth="1"/>
    <col min="70" max="70" width="41" style="196" bestFit="1" customWidth="1"/>
    <col min="71" max="16384" width="9.33203125" style="144"/>
  </cols>
  <sheetData>
    <row r="1" spans="1:70" x14ac:dyDescent="0.2">
      <c r="B1" s="199">
        <v>2</v>
      </c>
      <c r="C1" s="177">
        <v>3</v>
      </c>
      <c r="D1" s="199">
        <v>4</v>
      </c>
      <c r="E1" s="177">
        <v>5</v>
      </c>
      <c r="F1" s="199">
        <v>6</v>
      </c>
      <c r="G1" s="177">
        <v>7</v>
      </c>
      <c r="H1" s="199">
        <v>8</v>
      </c>
      <c r="I1" s="177">
        <v>9</v>
      </c>
      <c r="J1" s="199">
        <v>10</v>
      </c>
      <c r="K1" s="177">
        <v>11</v>
      </c>
      <c r="L1" s="199">
        <v>12</v>
      </c>
      <c r="M1" s="177">
        <v>13</v>
      </c>
      <c r="N1" s="199">
        <v>14</v>
      </c>
      <c r="O1" s="177">
        <v>15</v>
      </c>
      <c r="P1" s="199">
        <v>16</v>
      </c>
      <c r="Q1" s="177">
        <v>17</v>
      </c>
      <c r="R1" s="199">
        <v>18</v>
      </c>
      <c r="S1" s="177">
        <v>19</v>
      </c>
      <c r="T1" s="199">
        <v>20</v>
      </c>
      <c r="U1" s="177">
        <v>21</v>
      </c>
      <c r="V1" s="199">
        <v>22</v>
      </c>
      <c r="W1" s="177">
        <v>23</v>
      </c>
      <c r="X1" s="199">
        <v>24</v>
      </c>
      <c r="Y1" s="177">
        <v>25</v>
      </c>
      <c r="Z1" s="199">
        <v>26</v>
      </c>
      <c r="AA1" s="177">
        <v>27</v>
      </c>
      <c r="AB1" s="199">
        <v>28</v>
      </c>
      <c r="AC1" s="177">
        <v>29</v>
      </c>
      <c r="AD1" s="199">
        <v>30</v>
      </c>
      <c r="AE1" s="177">
        <v>31</v>
      </c>
      <c r="AF1" s="199">
        <v>32</v>
      </c>
      <c r="AG1" s="177">
        <v>33</v>
      </c>
      <c r="AH1" s="199">
        <v>34</v>
      </c>
      <c r="AI1" s="177">
        <v>35</v>
      </c>
      <c r="AJ1" s="199">
        <v>36</v>
      </c>
      <c r="AK1" s="177">
        <v>37</v>
      </c>
      <c r="AL1" s="199">
        <v>38</v>
      </c>
      <c r="AM1" s="177">
        <v>39</v>
      </c>
      <c r="AN1" s="199">
        <v>40</v>
      </c>
      <c r="AO1" s="177">
        <v>41</v>
      </c>
      <c r="AP1" s="199">
        <v>42</v>
      </c>
      <c r="AQ1" s="177">
        <v>43</v>
      </c>
      <c r="AR1" s="199">
        <v>44</v>
      </c>
      <c r="AS1" s="177">
        <v>45</v>
      </c>
      <c r="AT1" s="199">
        <v>46</v>
      </c>
      <c r="AU1" s="177">
        <v>47</v>
      </c>
      <c r="AV1" s="199">
        <v>48</v>
      </c>
      <c r="AW1" s="177">
        <v>49</v>
      </c>
      <c r="AX1" s="199">
        <v>50</v>
      </c>
      <c r="AY1" s="177">
        <v>51</v>
      </c>
      <c r="AZ1" s="199">
        <v>52</v>
      </c>
      <c r="BA1" s="177">
        <v>53</v>
      </c>
      <c r="BB1" s="199">
        <v>54</v>
      </c>
      <c r="BC1" s="177">
        <v>55</v>
      </c>
      <c r="BD1" s="199">
        <v>56</v>
      </c>
      <c r="BE1" s="177">
        <v>57</v>
      </c>
      <c r="BF1" s="199">
        <v>58</v>
      </c>
      <c r="BG1" s="177">
        <v>59</v>
      </c>
      <c r="BH1" s="199">
        <v>60</v>
      </c>
      <c r="BI1" s="177">
        <v>61</v>
      </c>
      <c r="BJ1" s="199">
        <v>62</v>
      </c>
      <c r="BK1" s="177">
        <v>63</v>
      </c>
      <c r="BL1" s="177"/>
      <c r="BM1" s="177"/>
      <c r="BN1" s="177"/>
      <c r="BO1">
        <v>67</v>
      </c>
      <c r="BP1" s="445">
        <v>68</v>
      </c>
      <c r="BQ1">
        <v>69</v>
      </c>
      <c r="BR1" s="177"/>
    </row>
    <row r="2" spans="1:70" x14ac:dyDescent="0.2">
      <c r="D2" s="221"/>
      <c r="E2" s="221"/>
      <c r="F2" s="222"/>
      <c r="G2" s="219"/>
      <c r="H2" s="219"/>
      <c r="I2" s="219"/>
      <c r="J2" s="219"/>
      <c r="K2" s="219"/>
      <c r="L2" s="220"/>
      <c r="M2" s="224" t="s">
        <v>46</v>
      </c>
      <c r="N2" s="220"/>
      <c r="O2" s="220"/>
      <c r="P2" s="220"/>
      <c r="Q2" s="225"/>
      <c r="R2" s="224" t="s">
        <v>855</v>
      </c>
      <c r="S2" s="224" t="s">
        <v>854</v>
      </c>
      <c r="T2" s="220"/>
      <c r="U2" s="220"/>
      <c r="V2" s="220"/>
      <c r="W2" s="220"/>
      <c r="X2" s="223"/>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8"/>
      <c r="BH2" s="218"/>
      <c r="BI2" s="218"/>
      <c r="BJ2" s="218"/>
      <c r="BK2" s="218"/>
      <c r="BL2" s="218"/>
      <c r="BM2" s="218"/>
      <c r="BN2" s="218"/>
      <c r="BO2" s="446"/>
      <c r="BP2" s="446"/>
      <c r="BQ2" s="446"/>
      <c r="BR2" s="218"/>
    </row>
    <row r="3" spans="1:70" x14ac:dyDescent="0.2">
      <c r="D3" s="221"/>
      <c r="E3" s="222"/>
      <c r="F3" s="221"/>
      <c r="G3" s="219"/>
      <c r="H3" s="219"/>
      <c r="I3" s="219"/>
      <c r="J3" s="219"/>
      <c r="K3" s="219"/>
      <c r="L3" s="220"/>
      <c r="M3" s="220"/>
      <c r="N3" s="220"/>
      <c r="O3" s="220"/>
      <c r="P3" s="220"/>
      <c r="Q3" s="220"/>
      <c r="R3" s="220"/>
      <c r="S3" s="220"/>
      <c r="T3" s="220"/>
      <c r="U3" s="220"/>
      <c r="V3" s="220"/>
      <c r="W3" s="220"/>
      <c r="X3" s="220"/>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8"/>
      <c r="BH3" s="218"/>
      <c r="BI3" s="218"/>
      <c r="BJ3" s="218"/>
      <c r="BK3" s="218"/>
      <c r="BL3" s="218"/>
      <c r="BM3" s="218"/>
      <c r="BN3" s="218"/>
      <c r="BO3" s="446"/>
      <c r="BP3" s="446"/>
      <c r="BQ3" s="446"/>
      <c r="BR3" s="218"/>
    </row>
    <row r="4" spans="1:70" ht="120" x14ac:dyDescent="0.2">
      <c r="A4" s="184" t="s">
        <v>61</v>
      </c>
      <c r="B4" s="217" t="s">
        <v>782</v>
      </c>
      <c r="C4" s="216" t="s">
        <v>781</v>
      </c>
      <c r="D4" s="184" t="s">
        <v>780</v>
      </c>
      <c r="E4" s="184" t="s">
        <v>853</v>
      </c>
      <c r="F4" s="184" t="s">
        <v>852</v>
      </c>
      <c r="G4" s="184" t="s">
        <v>80</v>
      </c>
      <c r="H4" s="214" t="s">
        <v>851</v>
      </c>
      <c r="I4" s="214" t="s">
        <v>850</v>
      </c>
      <c r="J4" s="214" t="s">
        <v>849</v>
      </c>
      <c r="K4" s="214" t="s">
        <v>848</v>
      </c>
      <c r="L4" s="216" t="s">
        <v>847</v>
      </c>
      <c r="M4" s="216" t="s">
        <v>846</v>
      </c>
      <c r="N4" s="216" t="s">
        <v>845</v>
      </c>
      <c r="O4" s="216" t="s">
        <v>844</v>
      </c>
      <c r="P4" s="216" t="s">
        <v>843</v>
      </c>
      <c r="Q4" s="216" t="s">
        <v>842</v>
      </c>
      <c r="R4" s="216" t="s">
        <v>841</v>
      </c>
      <c r="S4" s="216" t="s">
        <v>840</v>
      </c>
      <c r="T4" s="216" t="s">
        <v>839</v>
      </c>
      <c r="U4" s="216" t="s">
        <v>838</v>
      </c>
      <c r="V4" s="216" t="s">
        <v>837</v>
      </c>
      <c r="W4" s="216" t="s">
        <v>836</v>
      </c>
      <c r="X4" s="215" t="s">
        <v>835</v>
      </c>
      <c r="Y4" s="214" t="s">
        <v>834</v>
      </c>
      <c r="Z4" s="214" t="s">
        <v>833</v>
      </c>
      <c r="AA4" s="214" t="s">
        <v>832</v>
      </c>
      <c r="AB4" s="214" t="s">
        <v>831</v>
      </c>
      <c r="AC4" s="214" t="s">
        <v>830</v>
      </c>
      <c r="AD4" s="214" t="s">
        <v>829</v>
      </c>
      <c r="AE4" s="214" t="s">
        <v>828</v>
      </c>
      <c r="AF4" s="214" t="s">
        <v>827</v>
      </c>
      <c r="AG4" s="214" t="s">
        <v>826</v>
      </c>
      <c r="AH4" s="214" t="s">
        <v>825</v>
      </c>
      <c r="AI4" s="214" t="s">
        <v>824</v>
      </c>
      <c r="AJ4" s="214" t="s">
        <v>823</v>
      </c>
      <c r="AK4" s="214" t="s">
        <v>822</v>
      </c>
      <c r="AL4" s="214" t="s">
        <v>821</v>
      </c>
      <c r="AM4" s="214" t="s">
        <v>820</v>
      </c>
      <c r="AN4" s="214" t="s">
        <v>819</v>
      </c>
      <c r="AO4" s="214" t="s">
        <v>818</v>
      </c>
      <c r="AP4" s="214" t="s">
        <v>817</v>
      </c>
      <c r="AQ4" s="214" t="s">
        <v>816</v>
      </c>
      <c r="AR4" s="214" t="s">
        <v>815</v>
      </c>
      <c r="AS4" s="214" t="s">
        <v>814</v>
      </c>
      <c r="AT4" s="214" t="s">
        <v>813</v>
      </c>
      <c r="AU4" s="214" t="s">
        <v>812</v>
      </c>
      <c r="AV4" s="214" t="s">
        <v>811</v>
      </c>
      <c r="AW4" s="214" t="s">
        <v>810</v>
      </c>
      <c r="AX4" s="214" t="s">
        <v>809</v>
      </c>
      <c r="AY4" s="214" t="s">
        <v>808</v>
      </c>
      <c r="AZ4" s="214" t="s">
        <v>807</v>
      </c>
      <c r="BA4" s="214" t="s">
        <v>806</v>
      </c>
      <c r="BB4" s="214" t="s">
        <v>805</v>
      </c>
      <c r="BC4" s="214" t="s">
        <v>804</v>
      </c>
      <c r="BD4" s="214" t="s">
        <v>803</v>
      </c>
      <c r="BE4" s="214" t="s">
        <v>802</v>
      </c>
      <c r="BF4" s="214" t="s">
        <v>801</v>
      </c>
      <c r="BG4" s="214" t="s">
        <v>800</v>
      </c>
      <c r="BH4" s="214" t="s">
        <v>799</v>
      </c>
      <c r="BI4" s="214" t="s">
        <v>798</v>
      </c>
      <c r="BJ4" s="214" t="s">
        <v>797</v>
      </c>
      <c r="BK4" s="214" t="s">
        <v>796</v>
      </c>
      <c r="BL4" s="214" t="s">
        <v>795</v>
      </c>
      <c r="BM4" s="214" t="s">
        <v>794</v>
      </c>
      <c r="BN4" s="214" t="s">
        <v>11</v>
      </c>
      <c r="BO4" s="447" t="s">
        <v>1393</v>
      </c>
      <c r="BP4" s="447" t="s">
        <v>1394</v>
      </c>
      <c r="BQ4" s="447" t="s">
        <v>1395</v>
      </c>
      <c r="BR4" s="214" t="s">
        <v>793</v>
      </c>
    </row>
    <row r="5" spans="1:70" ht="15" x14ac:dyDescent="0.2">
      <c r="B5" s="583" t="s">
        <v>52</v>
      </c>
      <c r="C5" s="583"/>
      <c r="D5" s="213"/>
      <c r="E5" s="213"/>
      <c r="F5" s="213"/>
      <c r="G5" s="212"/>
      <c r="H5" s="212"/>
      <c r="I5" s="212"/>
      <c r="J5" s="212"/>
      <c r="K5" s="212"/>
      <c r="L5" s="210">
        <v>90821</v>
      </c>
      <c r="M5" s="210">
        <v>55249</v>
      </c>
      <c r="N5" s="210">
        <v>8163</v>
      </c>
      <c r="O5" s="210">
        <v>32095</v>
      </c>
      <c r="P5" s="210">
        <v>15171</v>
      </c>
      <c r="Q5" s="210">
        <v>35572</v>
      </c>
      <c r="R5" s="210">
        <v>21983</v>
      </c>
      <c r="S5" s="210">
        <v>13589</v>
      </c>
      <c r="T5" s="210">
        <v>7431</v>
      </c>
      <c r="U5" s="210">
        <v>28148</v>
      </c>
      <c r="V5" s="210">
        <v>0</v>
      </c>
      <c r="W5" s="210">
        <v>90821</v>
      </c>
      <c r="X5" s="211">
        <v>52.345911495911487</v>
      </c>
      <c r="Y5" s="210">
        <v>7198.5899589716191</v>
      </c>
      <c r="Z5" s="210">
        <v>11982.686254127133</v>
      </c>
      <c r="AA5" s="210">
        <v>4067.508287292816</v>
      </c>
      <c r="AB5" s="210">
        <v>8366.4239982794188</v>
      </c>
      <c r="AC5" s="210">
        <v>39007.437585802167</v>
      </c>
      <c r="AD5" s="210">
        <v>4979.3788791988927</v>
      </c>
      <c r="AE5" s="210">
        <v>3088.5528589367127</v>
      </c>
      <c r="AF5" s="210">
        <v>3500.3933573668633</v>
      </c>
      <c r="AG5" s="210">
        <v>2338.6008865003332</v>
      </c>
      <c r="AH5" s="210">
        <v>1932.1905443072887</v>
      </c>
      <c r="AI5" s="210">
        <v>402.44588788774752</v>
      </c>
      <c r="AJ5" s="210">
        <v>26348.369164498363</v>
      </c>
      <c r="AK5" s="210">
        <v>2956.253553935172</v>
      </c>
      <c r="AL5" s="210">
        <v>1790.4713222262476</v>
      </c>
      <c r="AM5" s="210">
        <v>2004.691945209591</v>
      </c>
      <c r="AN5" s="210">
        <v>1213.4347506066965</v>
      </c>
      <c r="AO5" s="210">
        <v>1072.7539205231542</v>
      </c>
      <c r="AP5" s="210">
        <v>186.02534300076837</v>
      </c>
      <c r="AQ5" s="210">
        <v>1306.7216100027485</v>
      </c>
      <c r="AR5" s="210">
        <v>2419.3597921251371</v>
      </c>
      <c r="AS5" s="210">
        <v>3338.6315535648455</v>
      </c>
      <c r="AT5" s="210">
        <v>198.12391034058913</v>
      </c>
      <c r="AU5" s="210">
        <v>404.21650698924293</v>
      </c>
      <c r="AV5" s="210">
        <v>567.25094308152643</v>
      </c>
      <c r="AW5" s="210">
        <v>472.16531479952931</v>
      </c>
      <c r="AX5" s="210">
        <v>12131.672250174324</v>
      </c>
      <c r="AY5" s="210">
        <v>2179.1744741057205</v>
      </c>
      <c r="AZ5" s="210">
        <v>3048.1320415064129</v>
      </c>
      <c r="BA5" s="210">
        <v>11927.638476781329</v>
      </c>
      <c r="BB5" s="210">
        <v>3801.282425126567</v>
      </c>
      <c r="BC5" s="210">
        <v>7470.7257519528375</v>
      </c>
      <c r="BD5" s="210">
        <v>9294.2279238999417</v>
      </c>
      <c r="BE5" s="210">
        <v>3544.6538610547964</v>
      </c>
      <c r="BF5" s="210">
        <v>1087.2000000000003</v>
      </c>
      <c r="BG5" s="209"/>
      <c r="BH5" s="209"/>
      <c r="BI5" s="208"/>
      <c r="BJ5" s="208">
        <v>251.97404814329184</v>
      </c>
      <c r="BK5" s="208">
        <v>45.025951856708147</v>
      </c>
      <c r="BL5" s="208"/>
      <c r="BM5" s="208"/>
      <c r="BN5" s="208"/>
      <c r="BO5" s="448"/>
      <c r="BP5" s="448"/>
      <c r="BQ5" s="448"/>
      <c r="BR5" s="208"/>
    </row>
    <row r="6" spans="1:70" ht="15" x14ac:dyDescent="0.25">
      <c r="A6" s="169">
        <v>205</v>
      </c>
      <c r="B6" s="207">
        <v>124531</v>
      </c>
      <c r="C6" s="207">
        <v>9352002</v>
      </c>
      <c r="D6" s="206" t="s">
        <v>267</v>
      </c>
      <c r="E6" s="205" t="s">
        <v>46</v>
      </c>
      <c r="F6" s="204">
        <v>0</v>
      </c>
      <c r="G6" s="203">
        <v>1</v>
      </c>
      <c r="H6" s="203">
        <v>0</v>
      </c>
      <c r="I6" s="203">
        <v>0</v>
      </c>
      <c r="J6" s="203">
        <v>7</v>
      </c>
      <c r="K6" s="203">
        <v>0</v>
      </c>
      <c r="L6" s="203">
        <v>115</v>
      </c>
      <c r="M6" s="203">
        <v>115</v>
      </c>
      <c r="N6" s="203">
        <v>15</v>
      </c>
      <c r="O6" s="203">
        <v>62</v>
      </c>
      <c r="P6" s="203">
        <v>38</v>
      </c>
      <c r="Q6" s="203">
        <v>0</v>
      </c>
      <c r="R6" s="203">
        <v>0</v>
      </c>
      <c r="S6" s="203">
        <v>0</v>
      </c>
      <c r="T6" s="203">
        <v>0</v>
      </c>
      <c r="U6" s="203">
        <v>0</v>
      </c>
      <c r="V6" s="203">
        <v>0</v>
      </c>
      <c r="W6" s="203">
        <v>115</v>
      </c>
      <c r="X6" s="203">
        <v>16.428571428571427</v>
      </c>
      <c r="Y6" s="203">
        <v>20.000000000000014</v>
      </c>
      <c r="Z6" s="203">
        <v>28.025210084033613</v>
      </c>
      <c r="AA6" s="203">
        <v>0</v>
      </c>
      <c r="AB6" s="203">
        <v>0</v>
      </c>
      <c r="AC6" s="203">
        <v>109.00000000000003</v>
      </c>
      <c r="AD6" s="203">
        <v>4.0000000000000036</v>
      </c>
      <c r="AE6" s="203">
        <v>0</v>
      </c>
      <c r="AF6" s="203">
        <v>2.0000000000000018</v>
      </c>
      <c r="AG6" s="203">
        <v>0</v>
      </c>
      <c r="AH6" s="203">
        <v>0</v>
      </c>
      <c r="AI6" s="203">
        <v>0</v>
      </c>
      <c r="AJ6" s="203">
        <v>0</v>
      </c>
      <c r="AK6" s="203">
        <v>0</v>
      </c>
      <c r="AL6" s="203">
        <v>0</v>
      </c>
      <c r="AM6" s="203">
        <v>0</v>
      </c>
      <c r="AN6" s="203">
        <v>0</v>
      </c>
      <c r="AO6" s="203">
        <v>0</v>
      </c>
      <c r="AP6" s="203">
        <v>0</v>
      </c>
      <c r="AQ6" s="203">
        <v>0</v>
      </c>
      <c r="AR6" s="203">
        <v>1.1500000000000001</v>
      </c>
      <c r="AS6" s="203">
        <v>1.1500000000000001</v>
      </c>
      <c r="AT6" s="203">
        <v>0</v>
      </c>
      <c r="AU6" s="203">
        <v>0</v>
      </c>
      <c r="AV6" s="203">
        <v>0</v>
      </c>
      <c r="AW6" s="203">
        <v>0.96638655462184875</v>
      </c>
      <c r="AX6" s="203">
        <v>24.39344262295084</v>
      </c>
      <c r="AY6" s="203">
        <v>3.0810810810810816</v>
      </c>
      <c r="AZ6" s="203">
        <v>5.1351351351351298</v>
      </c>
      <c r="BA6" s="203">
        <v>22.456356225077542</v>
      </c>
      <c r="BB6" s="203">
        <v>0</v>
      </c>
      <c r="BC6" s="203">
        <v>0</v>
      </c>
      <c r="BD6" s="203">
        <v>0</v>
      </c>
      <c r="BE6" s="203">
        <v>2.5000000000000444</v>
      </c>
      <c r="BF6" s="203">
        <v>0</v>
      </c>
      <c r="BG6" s="203">
        <v>2.7221029250000002</v>
      </c>
      <c r="BH6" s="203">
        <v>0</v>
      </c>
      <c r="BI6" s="203">
        <v>1</v>
      </c>
      <c r="BJ6" s="203">
        <v>1</v>
      </c>
      <c r="BK6" s="203">
        <v>0</v>
      </c>
      <c r="BL6" s="203"/>
      <c r="BM6" s="203"/>
      <c r="BN6" s="203"/>
      <c r="BO6" s="449">
        <v>0</v>
      </c>
      <c r="BP6" s="449">
        <v>0</v>
      </c>
      <c r="BQ6" s="449">
        <v>0</v>
      </c>
      <c r="BR6" s="203"/>
    </row>
    <row r="7" spans="1:70" ht="15" x14ac:dyDescent="0.25">
      <c r="A7" s="169">
        <v>429</v>
      </c>
      <c r="B7" s="207">
        <v>124533</v>
      </c>
      <c r="C7" s="207">
        <v>9352005</v>
      </c>
      <c r="D7" s="206" t="s">
        <v>390</v>
      </c>
      <c r="E7" s="205" t="s">
        <v>46</v>
      </c>
      <c r="F7" s="204">
        <v>0</v>
      </c>
      <c r="G7" s="203">
        <v>1</v>
      </c>
      <c r="H7" s="203">
        <v>0</v>
      </c>
      <c r="I7" s="203">
        <v>0</v>
      </c>
      <c r="J7" s="203">
        <v>7</v>
      </c>
      <c r="K7" s="203">
        <v>0</v>
      </c>
      <c r="L7" s="203">
        <v>187</v>
      </c>
      <c r="M7" s="203">
        <v>187</v>
      </c>
      <c r="N7" s="203">
        <v>22</v>
      </c>
      <c r="O7" s="203">
        <v>106</v>
      </c>
      <c r="P7" s="203">
        <v>59</v>
      </c>
      <c r="Q7" s="203">
        <v>0</v>
      </c>
      <c r="R7" s="203">
        <v>0</v>
      </c>
      <c r="S7" s="203">
        <v>0</v>
      </c>
      <c r="T7" s="203">
        <v>0</v>
      </c>
      <c r="U7" s="203">
        <v>0</v>
      </c>
      <c r="V7" s="203">
        <v>0</v>
      </c>
      <c r="W7" s="203">
        <v>187</v>
      </c>
      <c r="X7" s="203">
        <v>26.714285714285715</v>
      </c>
      <c r="Y7" s="203">
        <v>13.999999999999998</v>
      </c>
      <c r="Z7" s="203">
        <v>33.356756756756759</v>
      </c>
      <c r="AA7" s="203">
        <v>0</v>
      </c>
      <c r="AB7" s="203">
        <v>0</v>
      </c>
      <c r="AC7" s="203">
        <v>178.95698924731184</v>
      </c>
      <c r="AD7" s="203">
        <v>2.0107526881720408</v>
      </c>
      <c r="AE7" s="203">
        <v>6.0322580645161228</v>
      </c>
      <c r="AF7" s="203">
        <v>0</v>
      </c>
      <c r="AG7" s="203">
        <v>0</v>
      </c>
      <c r="AH7" s="203">
        <v>0</v>
      </c>
      <c r="AI7" s="203">
        <v>0</v>
      </c>
      <c r="AJ7" s="203">
        <v>0</v>
      </c>
      <c r="AK7" s="203">
        <v>0</v>
      </c>
      <c r="AL7" s="203">
        <v>0</v>
      </c>
      <c r="AM7" s="203">
        <v>0</v>
      </c>
      <c r="AN7" s="203">
        <v>0</v>
      </c>
      <c r="AO7" s="203">
        <v>0</v>
      </c>
      <c r="AP7" s="203">
        <v>0</v>
      </c>
      <c r="AQ7" s="203">
        <v>0</v>
      </c>
      <c r="AR7" s="203">
        <v>1.1333333333333331</v>
      </c>
      <c r="AS7" s="203">
        <v>1.1333333333333331</v>
      </c>
      <c r="AT7" s="203">
        <v>0</v>
      </c>
      <c r="AU7" s="203">
        <v>0</v>
      </c>
      <c r="AV7" s="203">
        <v>0</v>
      </c>
      <c r="AW7" s="203">
        <v>3.0324324324324325</v>
      </c>
      <c r="AX7" s="203">
        <v>28.538461538461515</v>
      </c>
      <c r="AY7" s="203">
        <v>4.370370370370372</v>
      </c>
      <c r="AZ7" s="203">
        <v>5.4629629629629637</v>
      </c>
      <c r="BA7" s="203">
        <v>25.274075973409289</v>
      </c>
      <c r="BB7" s="203">
        <v>0</v>
      </c>
      <c r="BC7" s="203">
        <v>0</v>
      </c>
      <c r="BD7" s="203">
        <v>0</v>
      </c>
      <c r="BE7" s="203">
        <v>4.2999999999999767</v>
      </c>
      <c r="BF7" s="203">
        <v>0</v>
      </c>
      <c r="BG7" s="203">
        <v>2.2006743677852398</v>
      </c>
      <c r="BH7" s="203">
        <v>0</v>
      </c>
      <c r="BI7" s="203">
        <v>0</v>
      </c>
      <c r="BJ7" s="203">
        <v>1</v>
      </c>
      <c r="BK7" s="203">
        <v>0</v>
      </c>
      <c r="BL7" s="203"/>
      <c r="BM7" s="203"/>
      <c r="BN7" s="203"/>
      <c r="BO7" s="449">
        <v>0</v>
      </c>
      <c r="BP7" s="449">
        <v>0</v>
      </c>
      <c r="BQ7" s="449">
        <v>0</v>
      </c>
      <c r="BR7" s="203"/>
    </row>
    <row r="8" spans="1:70" ht="15" x14ac:dyDescent="0.25">
      <c r="A8" s="169">
        <v>436</v>
      </c>
      <c r="B8" s="207">
        <v>124534</v>
      </c>
      <c r="C8" s="207">
        <v>9352007</v>
      </c>
      <c r="D8" s="206" t="s">
        <v>727</v>
      </c>
      <c r="E8" s="205" t="s">
        <v>46</v>
      </c>
      <c r="F8" s="204">
        <v>0</v>
      </c>
      <c r="G8" s="203">
        <v>1</v>
      </c>
      <c r="H8" s="203">
        <v>0</v>
      </c>
      <c r="I8" s="203">
        <v>0</v>
      </c>
      <c r="J8" s="203">
        <v>7</v>
      </c>
      <c r="K8" s="203">
        <v>0</v>
      </c>
      <c r="L8" s="203">
        <v>261</v>
      </c>
      <c r="M8" s="203">
        <v>261</v>
      </c>
      <c r="N8" s="203">
        <v>28</v>
      </c>
      <c r="O8" s="203">
        <v>152</v>
      </c>
      <c r="P8" s="203">
        <v>81</v>
      </c>
      <c r="Q8" s="203">
        <v>0</v>
      </c>
      <c r="R8" s="203">
        <v>0</v>
      </c>
      <c r="S8" s="203">
        <v>0</v>
      </c>
      <c r="T8" s="203">
        <v>0</v>
      </c>
      <c r="U8" s="203">
        <v>0</v>
      </c>
      <c r="V8" s="203">
        <v>0</v>
      </c>
      <c r="W8" s="203">
        <v>261</v>
      </c>
      <c r="X8" s="203">
        <v>37.285714285714285</v>
      </c>
      <c r="Y8" s="203">
        <v>20.000000000000014</v>
      </c>
      <c r="Z8" s="203">
        <v>31.756653992395439</v>
      </c>
      <c r="AA8" s="203">
        <v>0</v>
      </c>
      <c r="AB8" s="203">
        <v>0</v>
      </c>
      <c r="AC8" s="203">
        <v>259.98837209302326</v>
      </c>
      <c r="AD8" s="203">
        <v>1.0116279069767435</v>
      </c>
      <c r="AE8" s="203">
        <v>0</v>
      </c>
      <c r="AF8" s="203">
        <v>0</v>
      </c>
      <c r="AG8" s="203">
        <v>0</v>
      </c>
      <c r="AH8" s="203">
        <v>0</v>
      </c>
      <c r="AI8" s="203">
        <v>0</v>
      </c>
      <c r="AJ8" s="203">
        <v>0</v>
      </c>
      <c r="AK8" s="203">
        <v>0</v>
      </c>
      <c r="AL8" s="203">
        <v>0</v>
      </c>
      <c r="AM8" s="203">
        <v>0</v>
      </c>
      <c r="AN8" s="203">
        <v>0</v>
      </c>
      <c r="AO8" s="203">
        <v>0</v>
      </c>
      <c r="AP8" s="203">
        <v>0</v>
      </c>
      <c r="AQ8" s="203">
        <v>0</v>
      </c>
      <c r="AR8" s="203">
        <v>1.120171673819742</v>
      </c>
      <c r="AS8" s="203">
        <v>1.120171673819742</v>
      </c>
      <c r="AT8" s="203">
        <v>0</v>
      </c>
      <c r="AU8" s="203">
        <v>0</v>
      </c>
      <c r="AV8" s="203">
        <v>0</v>
      </c>
      <c r="AW8" s="203">
        <v>0.99239543726235746</v>
      </c>
      <c r="AX8" s="203">
        <v>55.364238410595952</v>
      </c>
      <c r="AY8" s="203">
        <v>15.576923076923054</v>
      </c>
      <c r="AZ8" s="203">
        <v>17.653846153846157</v>
      </c>
      <c r="BA8" s="203">
        <v>56.365634845500082</v>
      </c>
      <c r="BB8" s="203">
        <v>0</v>
      </c>
      <c r="BC8" s="203">
        <v>0</v>
      </c>
      <c r="BD8" s="203">
        <v>0</v>
      </c>
      <c r="BE8" s="203">
        <v>0</v>
      </c>
      <c r="BF8" s="203">
        <v>0</v>
      </c>
      <c r="BG8" s="203">
        <v>1.37684642268657</v>
      </c>
      <c r="BH8" s="203">
        <v>0</v>
      </c>
      <c r="BI8" s="203">
        <v>0</v>
      </c>
      <c r="BJ8" s="203">
        <v>1</v>
      </c>
      <c r="BK8" s="203">
        <v>0</v>
      </c>
      <c r="BL8" s="203"/>
      <c r="BM8" s="203"/>
      <c r="BN8" s="203"/>
      <c r="BO8" s="449">
        <v>12.2</v>
      </c>
      <c r="BP8" s="449">
        <v>13.4</v>
      </c>
      <c r="BQ8" s="449">
        <v>10.199999999999999</v>
      </c>
      <c r="BR8" s="203"/>
    </row>
    <row r="9" spans="1:70" ht="15" x14ac:dyDescent="0.25">
      <c r="A9" s="169">
        <v>443</v>
      </c>
      <c r="B9" s="207">
        <v>124536</v>
      </c>
      <c r="C9" s="207">
        <v>9352009</v>
      </c>
      <c r="D9" s="206" t="s">
        <v>399</v>
      </c>
      <c r="E9" s="205" t="s">
        <v>46</v>
      </c>
      <c r="F9" s="204">
        <v>0</v>
      </c>
      <c r="G9" s="203">
        <v>1</v>
      </c>
      <c r="H9" s="203">
        <v>0</v>
      </c>
      <c r="I9" s="203">
        <v>0</v>
      </c>
      <c r="J9" s="203">
        <v>7</v>
      </c>
      <c r="K9" s="203">
        <v>0</v>
      </c>
      <c r="L9" s="203">
        <v>274</v>
      </c>
      <c r="M9" s="203">
        <v>274</v>
      </c>
      <c r="N9" s="203">
        <v>48</v>
      </c>
      <c r="O9" s="203">
        <v>162</v>
      </c>
      <c r="P9" s="203">
        <v>64</v>
      </c>
      <c r="Q9" s="203">
        <v>0</v>
      </c>
      <c r="R9" s="203">
        <v>0</v>
      </c>
      <c r="S9" s="203">
        <v>0</v>
      </c>
      <c r="T9" s="203">
        <v>0</v>
      </c>
      <c r="U9" s="203">
        <v>0</v>
      </c>
      <c r="V9" s="203">
        <v>0</v>
      </c>
      <c r="W9" s="203">
        <v>274</v>
      </c>
      <c r="X9" s="203">
        <v>39.142857142857146</v>
      </c>
      <c r="Y9" s="203">
        <v>57.999999999999915</v>
      </c>
      <c r="Z9" s="203">
        <v>106.24489795918367</v>
      </c>
      <c r="AA9" s="203">
        <v>0</v>
      </c>
      <c r="AB9" s="203">
        <v>0</v>
      </c>
      <c r="AC9" s="203">
        <v>82.999999999999972</v>
      </c>
      <c r="AD9" s="203">
        <v>139.99999999999997</v>
      </c>
      <c r="AE9" s="203">
        <v>1.9999999999999998</v>
      </c>
      <c r="AF9" s="203">
        <v>48.999999999999957</v>
      </c>
      <c r="AG9" s="203">
        <v>0</v>
      </c>
      <c r="AH9" s="203">
        <v>0</v>
      </c>
      <c r="AI9" s="203">
        <v>0</v>
      </c>
      <c r="AJ9" s="203">
        <v>0</v>
      </c>
      <c r="AK9" s="203">
        <v>0</v>
      </c>
      <c r="AL9" s="203">
        <v>0</v>
      </c>
      <c r="AM9" s="203">
        <v>0</v>
      </c>
      <c r="AN9" s="203">
        <v>0</v>
      </c>
      <c r="AO9" s="203">
        <v>0</v>
      </c>
      <c r="AP9" s="203">
        <v>0</v>
      </c>
      <c r="AQ9" s="203">
        <v>7.2743362831858454</v>
      </c>
      <c r="AR9" s="203">
        <v>10.911504424778755</v>
      </c>
      <c r="AS9" s="203">
        <v>16.97345132743364</v>
      </c>
      <c r="AT9" s="203">
        <v>0</v>
      </c>
      <c r="AU9" s="203">
        <v>0</v>
      </c>
      <c r="AV9" s="203">
        <v>0</v>
      </c>
      <c r="AW9" s="203">
        <v>0</v>
      </c>
      <c r="AX9" s="203">
        <v>72.339622641509493</v>
      </c>
      <c r="AY9" s="203">
        <v>14.933333333333312</v>
      </c>
      <c r="AZ9" s="203">
        <v>20.266666666666687</v>
      </c>
      <c r="BA9" s="203">
        <v>76.316327711916344</v>
      </c>
      <c r="BB9" s="203">
        <v>0</v>
      </c>
      <c r="BC9" s="203">
        <v>0</v>
      </c>
      <c r="BD9" s="203">
        <v>0</v>
      </c>
      <c r="BE9" s="203">
        <v>8.6000000000001062</v>
      </c>
      <c r="BF9" s="203">
        <v>0</v>
      </c>
      <c r="BG9" s="203">
        <v>0.60734358740000005</v>
      </c>
      <c r="BH9" s="203">
        <v>0</v>
      </c>
      <c r="BI9" s="203">
        <v>0</v>
      </c>
      <c r="BJ9" s="203">
        <v>1</v>
      </c>
      <c r="BK9" s="203">
        <v>0</v>
      </c>
      <c r="BL9" s="203"/>
      <c r="BM9" s="203"/>
      <c r="BN9" s="203"/>
      <c r="BO9" s="449">
        <v>42.4</v>
      </c>
      <c r="BP9" s="449">
        <v>20.2</v>
      </c>
      <c r="BQ9" s="449">
        <v>35.799999999999997</v>
      </c>
      <c r="BR9" s="203"/>
    </row>
    <row r="10" spans="1:70" ht="15" x14ac:dyDescent="0.25">
      <c r="A10" s="169">
        <v>451</v>
      </c>
      <c r="B10" s="207">
        <v>124537</v>
      </c>
      <c r="C10" s="207">
        <v>9352011</v>
      </c>
      <c r="D10" s="206" t="s">
        <v>407</v>
      </c>
      <c r="E10" s="205" t="s">
        <v>46</v>
      </c>
      <c r="F10" s="204">
        <v>0</v>
      </c>
      <c r="G10" s="203">
        <v>1</v>
      </c>
      <c r="H10" s="203">
        <v>0</v>
      </c>
      <c r="I10" s="203">
        <v>0</v>
      </c>
      <c r="J10" s="203">
        <v>7</v>
      </c>
      <c r="K10" s="203">
        <v>0</v>
      </c>
      <c r="L10" s="203">
        <v>226</v>
      </c>
      <c r="M10" s="203">
        <v>226</v>
      </c>
      <c r="N10" s="203">
        <v>30</v>
      </c>
      <c r="O10" s="203">
        <v>119</v>
      </c>
      <c r="P10" s="203">
        <v>77</v>
      </c>
      <c r="Q10" s="203">
        <v>0</v>
      </c>
      <c r="R10" s="203">
        <v>0</v>
      </c>
      <c r="S10" s="203">
        <v>0</v>
      </c>
      <c r="T10" s="203">
        <v>0</v>
      </c>
      <c r="U10" s="203">
        <v>0</v>
      </c>
      <c r="V10" s="203">
        <v>0</v>
      </c>
      <c r="W10" s="203">
        <v>226</v>
      </c>
      <c r="X10" s="203">
        <v>32.285714285714285</v>
      </c>
      <c r="Y10" s="203">
        <v>21.999999999999993</v>
      </c>
      <c r="Z10" s="203">
        <v>41.090909090909093</v>
      </c>
      <c r="AA10" s="203">
        <v>0</v>
      </c>
      <c r="AB10" s="203">
        <v>0</v>
      </c>
      <c r="AC10" s="203">
        <v>212.00000000000006</v>
      </c>
      <c r="AD10" s="203">
        <v>12.999999999999998</v>
      </c>
      <c r="AE10" s="203">
        <v>1.0000000000000007</v>
      </c>
      <c r="AF10" s="203">
        <v>0</v>
      </c>
      <c r="AG10" s="203">
        <v>0</v>
      </c>
      <c r="AH10" s="203">
        <v>0</v>
      </c>
      <c r="AI10" s="203">
        <v>0</v>
      </c>
      <c r="AJ10" s="203">
        <v>0</v>
      </c>
      <c r="AK10" s="203">
        <v>0</v>
      </c>
      <c r="AL10" s="203">
        <v>0</v>
      </c>
      <c r="AM10" s="203">
        <v>0</v>
      </c>
      <c r="AN10" s="203">
        <v>0</v>
      </c>
      <c r="AO10" s="203">
        <v>0</v>
      </c>
      <c r="AP10" s="203">
        <v>0</v>
      </c>
      <c r="AQ10" s="203">
        <v>2.3061224489796008</v>
      </c>
      <c r="AR10" s="203">
        <v>3.4591836734693895</v>
      </c>
      <c r="AS10" s="203">
        <v>4.6122448979591786</v>
      </c>
      <c r="AT10" s="203">
        <v>0</v>
      </c>
      <c r="AU10" s="203">
        <v>0</v>
      </c>
      <c r="AV10" s="203">
        <v>0</v>
      </c>
      <c r="AW10" s="203">
        <v>1.8677685950413223</v>
      </c>
      <c r="AX10" s="203">
        <v>52.44067796610171</v>
      </c>
      <c r="AY10" s="203">
        <v>10.547945205479451</v>
      </c>
      <c r="AZ10" s="203">
        <v>16.876712328767137</v>
      </c>
      <c r="BA10" s="203">
        <v>55.135596868884562</v>
      </c>
      <c r="BB10" s="203">
        <v>0</v>
      </c>
      <c r="BC10" s="203">
        <v>0</v>
      </c>
      <c r="BD10" s="203">
        <v>0</v>
      </c>
      <c r="BE10" s="203">
        <v>0</v>
      </c>
      <c r="BF10" s="203">
        <v>0</v>
      </c>
      <c r="BG10" s="203">
        <v>0.58472012139534901</v>
      </c>
      <c r="BH10" s="203">
        <v>0</v>
      </c>
      <c r="BI10" s="203">
        <v>0</v>
      </c>
      <c r="BJ10" s="203">
        <v>1</v>
      </c>
      <c r="BK10" s="203">
        <v>0</v>
      </c>
      <c r="BL10" s="203"/>
      <c r="BM10" s="203"/>
      <c r="BN10" s="203"/>
      <c r="BO10" s="449">
        <v>0</v>
      </c>
      <c r="BP10" s="449">
        <v>0</v>
      </c>
      <c r="BQ10" s="449">
        <v>0</v>
      </c>
      <c r="BR10" s="203"/>
    </row>
    <row r="11" spans="1:70" ht="15" x14ac:dyDescent="0.25">
      <c r="A11" s="169">
        <v>460</v>
      </c>
      <c r="B11" s="207">
        <v>124538</v>
      </c>
      <c r="C11" s="207">
        <v>9352012</v>
      </c>
      <c r="D11" s="206" t="s">
        <v>726</v>
      </c>
      <c r="E11" s="205" t="s">
        <v>46</v>
      </c>
      <c r="F11" s="204">
        <v>0</v>
      </c>
      <c r="G11" s="203">
        <v>1</v>
      </c>
      <c r="H11" s="203">
        <v>0</v>
      </c>
      <c r="I11" s="203">
        <v>0</v>
      </c>
      <c r="J11" s="203">
        <v>7</v>
      </c>
      <c r="K11" s="203">
        <v>0</v>
      </c>
      <c r="L11" s="203">
        <v>92</v>
      </c>
      <c r="M11" s="203">
        <v>92</v>
      </c>
      <c r="N11" s="203">
        <v>13</v>
      </c>
      <c r="O11" s="203">
        <v>58</v>
      </c>
      <c r="P11" s="203">
        <v>21</v>
      </c>
      <c r="Q11" s="203">
        <v>0</v>
      </c>
      <c r="R11" s="203">
        <v>0</v>
      </c>
      <c r="S11" s="203">
        <v>0</v>
      </c>
      <c r="T11" s="203">
        <v>0</v>
      </c>
      <c r="U11" s="203">
        <v>0</v>
      </c>
      <c r="V11" s="203">
        <v>0</v>
      </c>
      <c r="W11" s="203">
        <v>92</v>
      </c>
      <c r="X11" s="203">
        <v>13.142857142857142</v>
      </c>
      <c r="Y11" s="203">
        <v>7.9999999999999973</v>
      </c>
      <c r="Z11" s="203">
        <v>14.526315789473683</v>
      </c>
      <c r="AA11" s="203">
        <v>0</v>
      </c>
      <c r="AB11" s="203">
        <v>0</v>
      </c>
      <c r="AC11" s="203">
        <v>88.000000000000028</v>
      </c>
      <c r="AD11" s="203">
        <v>2.9999999999999987</v>
      </c>
      <c r="AE11" s="203">
        <v>0.99999999999999967</v>
      </c>
      <c r="AF11" s="203">
        <v>0</v>
      </c>
      <c r="AG11" s="203">
        <v>0</v>
      </c>
      <c r="AH11" s="203">
        <v>0</v>
      </c>
      <c r="AI11" s="203">
        <v>0</v>
      </c>
      <c r="AJ11" s="203">
        <v>0</v>
      </c>
      <c r="AK11" s="203">
        <v>0</v>
      </c>
      <c r="AL11" s="203">
        <v>0</v>
      </c>
      <c r="AM11" s="203">
        <v>0</v>
      </c>
      <c r="AN11" s="203">
        <v>0</v>
      </c>
      <c r="AO11" s="203">
        <v>0</v>
      </c>
      <c r="AP11" s="203">
        <v>0</v>
      </c>
      <c r="AQ11" s="203">
        <v>0</v>
      </c>
      <c r="AR11" s="203">
        <v>0</v>
      </c>
      <c r="AS11" s="203">
        <v>0</v>
      </c>
      <c r="AT11" s="203">
        <v>0</v>
      </c>
      <c r="AU11" s="203">
        <v>0</v>
      </c>
      <c r="AV11" s="203">
        <v>0</v>
      </c>
      <c r="AW11" s="203">
        <v>0</v>
      </c>
      <c r="AX11" s="203">
        <v>23.821428571428587</v>
      </c>
      <c r="AY11" s="203">
        <v>2.1</v>
      </c>
      <c r="AZ11" s="203">
        <v>2.1</v>
      </c>
      <c r="BA11" s="203">
        <v>18.813001808318276</v>
      </c>
      <c r="BB11" s="203">
        <v>0</v>
      </c>
      <c r="BC11" s="203">
        <v>0</v>
      </c>
      <c r="BD11" s="203">
        <v>0</v>
      </c>
      <c r="BE11" s="203">
        <v>0</v>
      </c>
      <c r="BF11" s="203">
        <v>0</v>
      </c>
      <c r="BG11" s="203">
        <v>2.31301664747475</v>
      </c>
      <c r="BH11" s="203">
        <v>0</v>
      </c>
      <c r="BI11" s="203">
        <v>1</v>
      </c>
      <c r="BJ11" s="203">
        <v>1</v>
      </c>
      <c r="BK11" s="203">
        <v>0</v>
      </c>
      <c r="BL11" s="203"/>
      <c r="BM11" s="203"/>
      <c r="BN11" s="203"/>
      <c r="BO11" s="449">
        <v>0</v>
      </c>
      <c r="BP11" s="449">
        <v>0</v>
      </c>
      <c r="BQ11" s="449">
        <v>0</v>
      </c>
      <c r="BR11" s="203"/>
    </row>
    <row r="12" spans="1:70" ht="15" x14ac:dyDescent="0.25">
      <c r="A12" s="169">
        <v>466</v>
      </c>
      <c r="B12" s="207">
        <v>124539</v>
      </c>
      <c r="C12" s="207">
        <v>9352013</v>
      </c>
      <c r="D12" s="206" t="s">
        <v>725</v>
      </c>
      <c r="E12" s="205" t="s">
        <v>46</v>
      </c>
      <c r="F12" s="204">
        <v>0</v>
      </c>
      <c r="G12" s="203">
        <v>1</v>
      </c>
      <c r="H12" s="203">
        <v>0</v>
      </c>
      <c r="I12" s="203">
        <v>0</v>
      </c>
      <c r="J12" s="203">
        <v>7</v>
      </c>
      <c r="K12" s="203">
        <v>0</v>
      </c>
      <c r="L12" s="203">
        <v>301</v>
      </c>
      <c r="M12" s="203">
        <v>301</v>
      </c>
      <c r="N12" s="203">
        <v>50</v>
      </c>
      <c r="O12" s="203">
        <v>183</v>
      </c>
      <c r="P12" s="203">
        <v>68</v>
      </c>
      <c r="Q12" s="203">
        <v>0</v>
      </c>
      <c r="R12" s="203">
        <v>0</v>
      </c>
      <c r="S12" s="203">
        <v>0</v>
      </c>
      <c r="T12" s="203">
        <v>0</v>
      </c>
      <c r="U12" s="203">
        <v>0</v>
      </c>
      <c r="V12" s="203">
        <v>0</v>
      </c>
      <c r="W12" s="203">
        <v>301</v>
      </c>
      <c r="X12" s="203">
        <v>43</v>
      </c>
      <c r="Y12" s="203">
        <v>41.999999999999936</v>
      </c>
      <c r="Z12" s="203">
        <v>77.23026315789474</v>
      </c>
      <c r="AA12" s="203">
        <v>0</v>
      </c>
      <c r="AB12" s="203">
        <v>0</v>
      </c>
      <c r="AC12" s="203">
        <v>297.00000000000011</v>
      </c>
      <c r="AD12" s="203">
        <v>4.0000000000000009</v>
      </c>
      <c r="AE12" s="203">
        <v>0</v>
      </c>
      <c r="AF12" s="203">
        <v>0</v>
      </c>
      <c r="AG12" s="203">
        <v>0</v>
      </c>
      <c r="AH12" s="203">
        <v>0</v>
      </c>
      <c r="AI12" s="203">
        <v>0</v>
      </c>
      <c r="AJ12" s="203">
        <v>0</v>
      </c>
      <c r="AK12" s="203">
        <v>0</v>
      </c>
      <c r="AL12" s="203">
        <v>0</v>
      </c>
      <c r="AM12" s="203">
        <v>0</v>
      </c>
      <c r="AN12" s="203">
        <v>0</v>
      </c>
      <c r="AO12" s="203">
        <v>0</v>
      </c>
      <c r="AP12" s="203">
        <v>0</v>
      </c>
      <c r="AQ12" s="203">
        <v>2.3984063745019921</v>
      </c>
      <c r="AR12" s="203">
        <v>3.597609561753</v>
      </c>
      <c r="AS12" s="203">
        <v>4.7968127490039896</v>
      </c>
      <c r="AT12" s="203">
        <v>0</v>
      </c>
      <c r="AU12" s="203">
        <v>0</v>
      </c>
      <c r="AV12" s="203">
        <v>0</v>
      </c>
      <c r="AW12" s="203">
        <v>1.9802631578947367</v>
      </c>
      <c r="AX12" s="203">
        <v>70.062857142857169</v>
      </c>
      <c r="AY12" s="203">
        <v>6.5806451612903221</v>
      </c>
      <c r="AZ12" s="203">
        <v>9.8709677419355071</v>
      </c>
      <c r="BA12" s="203">
        <v>61.40886091761989</v>
      </c>
      <c r="BB12" s="203">
        <v>0</v>
      </c>
      <c r="BC12" s="203">
        <v>0</v>
      </c>
      <c r="BD12" s="203">
        <v>0</v>
      </c>
      <c r="BE12" s="203">
        <v>1.9000000000000032</v>
      </c>
      <c r="BF12" s="203">
        <v>0</v>
      </c>
      <c r="BG12" s="203">
        <v>3.2977149627717401</v>
      </c>
      <c r="BH12" s="203">
        <v>0</v>
      </c>
      <c r="BI12" s="203">
        <v>0</v>
      </c>
      <c r="BJ12" s="203">
        <v>1</v>
      </c>
      <c r="BK12" s="203">
        <v>0</v>
      </c>
      <c r="BL12" s="203"/>
      <c r="BM12" s="203"/>
      <c r="BN12" s="203"/>
      <c r="BO12" s="449">
        <v>0</v>
      </c>
      <c r="BP12" s="449">
        <v>0</v>
      </c>
      <c r="BQ12" s="449">
        <v>0</v>
      </c>
      <c r="BR12" s="203"/>
    </row>
    <row r="13" spans="1:70" ht="15" x14ac:dyDescent="0.25">
      <c r="A13" s="169">
        <v>467</v>
      </c>
      <c r="B13" s="207">
        <v>124540</v>
      </c>
      <c r="C13" s="207">
        <v>9352015</v>
      </c>
      <c r="D13" s="206" t="s">
        <v>724</v>
      </c>
      <c r="E13" s="205" t="s">
        <v>46</v>
      </c>
      <c r="F13" s="204">
        <v>0</v>
      </c>
      <c r="G13" s="203">
        <v>1</v>
      </c>
      <c r="H13" s="203">
        <v>0</v>
      </c>
      <c r="I13" s="203">
        <v>0</v>
      </c>
      <c r="J13" s="203">
        <v>7</v>
      </c>
      <c r="K13" s="203">
        <v>0</v>
      </c>
      <c r="L13" s="203">
        <v>105</v>
      </c>
      <c r="M13" s="203">
        <v>105</v>
      </c>
      <c r="N13" s="203">
        <v>15</v>
      </c>
      <c r="O13" s="203">
        <v>60</v>
      </c>
      <c r="P13" s="203">
        <v>30</v>
      </c>
      <c r="Q13" s="203">
        <v>0</v>
      </c>
      <c r="R13" s="203">
        <v>0</v>
      </c>
      <c r="S13" s="203">
        <v>0</v>
      </c>
      <c r="T13" s="203">
        <v>0</v>
      </c>
      <c r="U13" s="203">
        <v>0</v>
      </c>
      <c r="V13" s="203">
        <v>0</v>
      </c>
      <c r="W13" s="203">
        <v>105</v>
      </c>
      <c r="X13" s="203">
        <v>15</v>
      </c>
      <c r="Y13" s="203">
        <v>4.9999999999999982</v>
      </c>
      <c r="Z13" s="203">
        <v>13.486238532110093</v>
      </c>
      <c r="AA13" s="203">
        <v>0</v>
      </c>
      <c r="AB13" s="203">
        <v>0</v>
      </c>
      <c r="AC13" s="203">
        <v>101.99999999999996</v>
      </c>
      <c r="AD13" s="203">
        <v>0</v>
      </c>
      <c r="AE13" s="203">
        <v>0</v>
      </c>
      <c r="AF13" s="203">
        <v>1.9999999999999951</v>
      </c>
      <c r="AG13" s="203">
        <v>0.99999999999999956</v>
      </c>
      <c r="AH13" s="203">
        <v>0</v>
      </c>
      <c r="AI13" s="203">
        <v>0</v>
      </c>
      <c r="AJ13" s="203">
        <v>0</v>
      </c>
      <c r="AK13" s="203">
        <v>0</v>
      </c>
      <c r="AL13" s="203">
        <v>0</v>
      </c>
      <c r="AM13" s="203">
        <v>0</v>
      </c>
      <c r="AN13" s="203">
        <v>0</v>
      </c>
      <c r="AO13" s="203">
        <v>0</v>
      </c>
      <c r="AP13" s="203">
        <v>0</v>
      </c>
      <c r="AQ13" s="203">
        <v>0</v>
      </c>
      <c r="AR13" s="203">
        <v>0</v>
      </c>
      <c r="AS13" s="203">
        <v>0</v>
      </c>
      <c r="AT13" s="203">
        <v>0</v>
      </c>
      <c r="AU13" s="203">
        <v>0</v>
      </c>
      <c r="AV13" s="203">
        <v>0</v>
      </c>
      <c r="AW13" s="203">
        <v>0</v>
      </c>
      <c r="AX13" s="203">
        <v>11.18644067796612</v>
      </c>
      <c r="AY13" s="203">
        <v>1.0344827586206911</v>
      </c>
      <c r="AZ13" s="203">
        <v>1.0344827586206911</v>
      </c>
      <c r="BA13" s="203">
        <v>8.9068965517241523</v>
      </c>
      <c r="BB13" s="203">
        <v>0</v>
      </c>
      <c r="BC13" s="203">
        <v>0</v>
      </c>
      <c r="BD13" s="203">
        <v>0</v>
      </c>
      <c r="BE13" s="203">
        <v>0.50000000000002442</v>
      </c>
      <c r="BF13" s="203">
        <v>0</v>
      </c>
      <c r="BG13" s="203">
        <v>2.9516642513761502</v>
      </c>
      <c r="BH13" s="203">
        <v>0</v>
      </c>
      <c r="BI13" s="203">
        <v>1</v>
      </c>
      <c r="BJ13" s="203">
        <v>1</v>
      </c>
      <c r="BK13" s="203">
        <v>0</v>
      </c>
      <c r="BL13" s="203"/>
      <c r="BM13" s="203"/>
      <c r="BN13" s="203"/>
      <c r="BO13" s="449">
        <v>0</v>
      </c>
      <c r="BP13" s="449">
        <v>0</v>
      </c>
      <c r="BQ13" s="449">
        <v>0</v>
      </c>
      <c r="BR13" s="203"/>
    </row>
    <row r="14" spans="1:70" ht="15" x14ac:dyDescent="0.25">
      <c r="A14" s="169">
        <v>508</v>
      </c>
      <c r="B14" s="207">
        <v>140623</v>
      </c>
      <c r="C14" s="207">
        <v>9352016</v>
      </c>
      <c r="D14" s="206" t="s">
        <v>723</v>
      </c>
      <c r="E14" s="205" t="s">
        <v>46</v>
      </c>
      <c r="F14" s="204">
        <v>0</v>
      </c>
      <c r="G14" s="203">
        <v>1</v>
      </c>
      <c r="H14" s="203">
        <v>0</v>
      </c>
      <c r="I14" s="203">
        <v>0</v>
      </c>
      <c r="J14" s="203">
        <v>4</v>
      </c>
      <c r="K14" s="203">
        <v>0</v>
      </c>
      <c r="L14" s="203">
        <v>72</v>
      </c>
      <c r="M14" s="203">
        <v>72</v>
      </c>
      <c r="N14" s="203">
        <v>34</v>
      </c>
      <c r="O14" s="203">
        <v>38</v>
      </c>
      <c r="P14" s="203">
        <v>0</v>
      </c>
      <c r="Q14" s="203">
        <v>0</v>
      </c>
      <c r="R14" s="203">
        <v>0</v>
      </c>
      <c r="S14" s="203">
        <v>0</v>
      </c>
      <c r="T14" s="203">
        <v>0</v>
      </c>
      <c r="U14" s="203">
        <v>0</v>
      </c>
      <c r="V14" s="203">
        <v>0</v>
      </c>
      <c r="W14" s="203">
        <v>72</v>
      </c>
      <c r="X14" s="203">
        <v>18</v>
      </c>
      <c r="Y14" s="203">
        <v>5.9999999999999973</v>
      </c>
      <c r="Z14" s="203">
        <v>14.4</v>
      </c>
      <c r="AA14" s="203">
        <v>0</v>
      </c>
      <c r="AB14" s="203">
        <v>0</v>
      </c>
      <c r="AC14" s="203">
        <v>56.000000000000014</v>
      </c>
      <c r="AD14" s="203">
        <v>1.0000000000000009</v>
      </c>
      <c r="AE14" s="203">
        <v>0</v>
      </c>
      <c r="AF14" s="203">
        <v>14.999999999999977</v>
      </c>
      <c r="AG14" s="203">
        <v>0</v>
      </c>
      <c r="AH14" s="203">
        <v>0</v>
      </c>
      <c r="AI14" s="203">
        <v>0</v>
      </c>
      <c r="AJ14" s="203">
        <v>0</v>
      </c>
      <c r="AK14" s="203">
        <v>0</v>
      </c>
      <c r="AL14" s="203">
        <v>0</v>
      </c>
      <c r="AM14" s="203">
        <v>0</v>
      </c>
      <c r="AN14" s="203">
        <v>0</v>
      </c>
      <c r="AO14" s="203">
        <v>0</v>
      </c>
      <c r="AP14" s="203">
        <v>0</v>
      </c>
      <c r="AQ14" s="203">
        <v>0</v>
      </c>
      <c r="AR14" s="203">
        <v>1.8947368421052624</v>
      </c>
      <c r="AS14" s="203">
        <v>1.8947368421052624</v>
      </c>
      <c r="AT14" s="203">
        <v>0</v>
      </c>
      <c r="AU14" s="203">
        <v>0</v>
      </c>
      <c r="AV14" s="203">
        <v>0</v>
      </c>
      <c r="AW14" s="203">
        <v>0</v>
      </c>
      <c r="AX14" s="203">
        <v>8.0000000000000124</v>
      </c>
      <c r="AY14" s="203">
        <v>0</v>
      </c>
      <c r="AZ14" s="203">
        <v>0</v>
      </c>
      <c r="BA14" s="203">
        <v>8.9431578947368564</v>
      </c>
      <c r="BB14" s="203">
        <v>0</v>
      </c>
      <c r="BC14" s="203">
        <v>0</v>
      </c>
      <c r="BD14" s="203">
        <v>0</v>
      </c>
      <c r="BE14" s="203">
        <v>0</v>
      </c>
      <c r="BF14" s="203">
        <v>0</v>
      </c>
      <c r="BG14" s="203">
        <v>0.42565370632911398</v>
      </c>
      <c r="BH14" s="203">
        <v>0</v>
      </c>
      <c r="BI14" s="203">
        <v>0</v>
      </c>
      <c r="BJ14" s="203">
        <v>1</v>
      </c>
      <c r="BK14" s="203">
        <v>0</v>
      </c>
      <c r="BL14" s="203"/>
      <c r="BM14" s="203"/>
      <c r="BN14" s="203"/>
      <c r="BO14" s="449">
        <v>0</v>
      </c>
      <c r="BP14" s="449">
        <v>0</v>
      </c>
      <c r="BQ14" s="449">
        <v>0</v>
      </c>
      <c r="BR14" s="203"/>
    </row>
    <row r="15" spans="1:70" ht="15" x14ac:dyDescent="0.25">
      <c r="A15" s="169">
        <v>473</v>
      </c>
      <c r="B15" s="207">
        <v>124541</v>
      </c>
      <c r="C15" s="207">
        <v>9352018</v>
      </c>
      <c r="D15" s="206" t="s">
        <v>722</v>
      </c>
      <c r="E15" s="205" t="s">
        <v>46</v>
      </c>
      <c r="F15" s="204">
        <v>0</v>
      </c>
      <c r="G15" s="203">
        <v>1</v>
      </c>
      <c r="H15" s="203">
        <v>0</v>
      </c>
      <c r="I15" s="203">
        <v>0</v>
      </c>
      <c r="J15" s="203">
        <v>7</v>
      </c>
      <c r="K15" s="203">
        <v>0</v>
      </c>
      <c r="L15" s="203">
        <v>185</v>
      </c>
      <c r="M15" s="203">
        <v>185</v>
      </c>
      <c r="N15" s="203">
        <v>53</v>
      </c>
      <c r="O15" s="203">
        <v>94</v>
      </c>
      <c r="P15" s="203">
        <v>38</v>
      </c>
      <c r="Q15" s="203">
        <v>0</v>
      </c>
      <c r="R15" s="203">
        <v>0</v>
      </c>
      <c r="S15" s="203">
        <v>0</v>
      </c>
      <c r="T15" s="203">
        <v>0</v>
      </c>
      <c r="U15" s="203">
        <v>0</v>
      </c>
      <c r="V15" s="203">
        <v>0</v>
      </c>
      <c r="W15" s="203">
        <v>185</v>
      </c>
      <c r="X15" s="203">
        <v>26.428571428571427</v>
      </c>
      <c r="Y15" s="203">
        <v>27.999999999999936</v>
      </c>
      <c r="Z15" s="203">
        <v>34.184782608695649</v>
      </c>
      <c r="AA15" s="203">
        <v>0</v>
      </c>
      <c r="AB15" s="203">
        <v>0</v>
      </c>
      <c r="AC15" s="203">
        <v>180</v>
      </c>
      <c r="AD15" s="203">
        <v>0</v>
      </c>
      <c r="AE15" s="203">
        <v>0</v>
      </c>
      <c r="AF15" s="203">
        <v>4.9999999999999956</v>
      </c>
      <c r="AG15" s="203">
        <v>0</v>
      </c>
      <c r="AH15" s="203">
        <v>0</v>
      </c>
      <c r="AI15" s="203">
        <v>0</v>
      </c>
      <c r="AJ15" s="203">
        <v>0</v>
      </c>
      <c r="AK15" s="203">
        <v>0</v>
      </c>
      <c r="AL15" s="203">
        <v>0</v>
      </c>
      <c r="AM15" s="203">
        <v>0</v>
      </c>
      <c r="AN15" s="203">
        <v>0</v>
      </c>
      <c r="AO15" s="203">
        <v>0</v>
      </c>
      <c r="AP15" s="203">
        <v>0</v>
      </c>
      <c r="AQ15" s="203">
        <v>2.8030303030303121</v>
      </c>
      <c r="AR15" s="203">
        <v>5.6060606060606055</v>
      </c>
      <c r="AS15" s="203">
        <v>8.4090909090909172</v>
      </c>
      <c r="AT15" s="203">
        <v>0</v>
      </c>
      <c r="AU15" s="203">
        <v>0</v>
      </c>
      <c r="AV15" s="203">
        <v>0</v>
      </c>
      <c r="AW15" s="203">
        <v>1.0054347826086956</v>
      </c>
      <c r="AX15" s="203">
        <v>43.303370786516879</v>
      </c>
      <c r="AY15" s="203">
        <v>6.3333333333333455</v>
      </c>
      <c r="AZ15" s="203">
        <v>9.5</v>
      </c>
      <c r="BA15" s="203">
        <v>49.121688798093309</v>
      </c>
      <c r="BB15" s="203">
        <v>0</v>
      </c>
      <c r="BC15" s="203">
        <v>0</v>
      </c>
      <c r="BD15" s="203">
        <v>0</v>
      </c>
      <c r="BE15" s="203">
        <v>7.5000000000000826</v>
      </c>
      <c r="BF15" s="203">
        <v>0</v>
      </c>
      <c r="BG15" s="203">
        <v>1.5363701014545501</v>
      </c>
      <c r="BH15" s="203">
        <v>0</v>
      </c>
      <c r="BI15" s="203">
        <v>0</v>
      </c>
      <c r="BJ15" s="203">
        <v>1</v>
      </c>
      <c r="BK15" s="203">
        <v>0</v>
      </c>
      <c r="BL15" s="203"/>
      <c r="BM15" s="203"/>
      <c r="BN15" s="203"/>
      <c r="BO15" s="449">
        <v>0</v>
      </c>
      <c r="BP15" s="449">
        <v>0</v>
      </c>
      <c r="BQ15" s="449">
        <v>0</v>
      </c>
      <c r="BR15" s="203"/>
    </row>
    <row r="16" spans="1:70" ht="15" x14ac:dyDescent="0.25">
      <c r="A16" s="169">
        <v>476</v>
      </c>
      <c r="B16" s="207">
        <v>124542</v>
      </c>
      <c r="C16" s="207">
        <v>9352019</v>
      </c>
      <c r="D16" s="206" t="s">
        <v>721</v>
      </c>
      <c r="E16" s="205" t="s">
        <v>46</v>
      </c>
      <c r="F16" s="204">
        <v>0</v>
      </c>
      <c r="G16" s="203">
        <v>1</v>
      </c>
      <c r="H16" s="203">
        <v>0</v>
      </c>
      <c r="I16" s="203">
        <v>0</v>
      </c>
      <c r="J16" s="203">
        <v>7</v>
      </c>
      <c r="K16" s="203">
        <v>0</v>
      </c>
      <c r="L16" s="203">
        <v>238</v>
      </c>
      <c r="M16" s="203">
        <v>238</v>
      </c>
      <c r="N16" s="203">
        <v>53</v>
      </c>
      <c r="O16" s="203">
        <v>142</v>
      </c>
      <c r="P16" s="203">
        <v>43</v>
      </c>
      <c r="Q16" s="203">
        <v>0</v>
      </c>
      <c r="R16" s="203">
        <v>0</v>
      </c>
      <c r="S16" s="203">
        <v>0</v>
      </c>
      <c r="T16" s="203">
        <v>0</v>
      </c>
      <c r="U16" s="203">
        <v>0</v>
      </c>
      <c r="V16" s="203">
        <v>0</v>
      </c>
      <c r="W16" s="203">
        <v>238</v>
      </c>
      <c r="X16" s="203">
        <v>34</v>
      </c>
      <c r="Y16" s="203">
        <v>20.000000000000011</v>
      </c>
      <c r="Z16" s="203">
        <v>36.89</v>
      </c>
      <c r="AA16" s="203">
        <v>0</v>
      </c>
      <c r="AB16" s="203">
        <v>0</v>
      </c>
      <c r="AC16" s="203">
        <v>231.00000000000009</v>
      </c>
      <c r="AD16" s="203">
        <v>1.9999999999999987</v>
      </c>
      <c r="AE16" s="203">
        <v>0</v>
      </c>
      <c r="AF16" s="203">
        <v>4.9999999999999911</v>
      </c>
      <c r="AG16" s="203">
        <v>0</v>
      </c>
      <c r="AH16" s="203">
        <v>0</v>
      </c>
      <c r="AI16" s="203">
        <v>0</v>
      </c>
      <c r="AJ16" s="203">
        <v>0</v>
      </c>
      <c r="AK16" s="203">
        <v>0</v>
      </c>
      <c r="AL16" s="203">
        <v>0</v>
      </c>
      <c r="AM16" s="203">
        <v>0</v>
      </c>
      <c r="AN16" s="203">
        <v>0</v>
      </c>
      <c r="AO16" s="203">
        <v>0</v>
      </c>
      <c r="AP16" s="203">
        <v>0</v>
      </c>
      <c r="AQ16" s="203">
        <v>2.5729729729729702</v>
      </c>
      <c r="AR16" s="203">
        <v>2.5729729729729702</v>
      </c>
      <c r="AS16" s="203">
        <v>3.8594594594594556</v>
      </c>
      <c r="AT16" s="203">
        <v>0</v>
      </c>
      <c r="AU16" s="203">
        <v>0</v>
      </c>
      <c r="AV16" s="203">
        <v>0</v>
      </c>
      <c r="AW16" s="203">
        <v>3.57</v>
      </c>
      <c r="AX16" s="203">
        <v>56.366412213740432</v>
      </c>
      <c r="AY16" s="203">
        <v>3.7941176470588256</v>
      </c>
      <c r="AZ16" s="203">
        <v>5.0588235294117467</v>
      </c>
      <c r="BA16" s="203">
        <v>49.291738394883389</v>
      </c>
      <c r="BB16" s="203">
        <v>0</v>
      </c>
      <c r="BC16" s="203">
        <v>0</v>
      </c>
      <c r="BD16" s="203">
        <v>0</v>
      </c>
      <c r="BE16" s="203">
        <v>0</v>
      </c>
      <c r="BF16" s="203">
        <v>0</v>
      </c>
      <c r="BG16" s="203">
        <v>1.5866863646153799</v>
      </c>
      <c r="BH16" s="203">
        <v>0</v>
      </c>
      <c r="BI16" s="203">
        <v>0</v>
      </c>
      <c r="BJ16" s="203">
        <v>1</v>
      </c>
      <c r="BK16" s="203">
        <v>0</v>
      </c>
      <c r="BL16" s="203"/>
      <c r="BM16" s="203"/>
      <c r="BN16" s="203"/>
      <c r="BO16" s="449">
        <v>0</v>
      </c>
      <c r="BP16" s="449">
        <v>0</v>
      </c>
      <c r="BQ16" s="449">
        <v>0</v>
      </c>
      <c r="BR16" s="203"/>
    </row>
    <row r="17" spans="1:70" ht="15" x14ac:dyDescent="0.25">
      <c r="A17" s="169">
        <v>479</v>
      </c>
      <c r="B17" s="207">
        <v>124543</v>
      </c>
      <c r="C17" s="207">
        <v>9352020</v>
      </c>
      <c r="D17" s="206" t="s">
        <v>427</v>
      </c>
      <c r="E17" s="205" t="s">
        <v>46</v>
      </c>
      <c r="F17" s="204">
        <v>0</v>
      </c>
      <c r="G17" s="203">
        <v>1</v>
      </c>
      <c r="H17" s="203">
        <v>0</v>
      </c>
      <c r="I17" s="203">
        <v>0</v>
      </c>
      <c r="J17" s="203">
        <v>7</v>
      </c>
      <c r="K17" s="203">
        <v>0</v>
      </c>
      <c r="L17" s="203">
        <v>203</v>
      </c>
      <c r="M17" s="203">
        <v>203</v>
      </c>
      <c r="N17" s="203">
        <v>29</v>
      </c>
      <c r="O17" s="203">
        <v>117</v>
      </c>
      <c r="P17" s="203">
        <v>57</v>
      </c>
      <c r="Q17" s="203">
        <v>0</v>
      </c>
      <c r="R17" s="203">
        <v>0</v>
      </c>
      <c r="S17" s="203">
        <v>0</v>
      </c>
      <c r="T17" s="203">
        <v>0</v>
      </c>
      <c r="U17" s="203">
        <v>0</v>
      </c>
      <c r="V17" s="203">
        <v>0</v>
      </c>
      <c r="W17" s="203">
        <v>203</v>
      </c>
      <c r="X17" s="203">
        <v>29</v>
      </c>
      <c r="Y17" s="203">
        <v>5.0000000000000036</v>
      </c>
      <c r="Z17" s="203">
        <v>10.839805825242719</v>
      </c>
      <c r="AA17" s="203">
        <v>0</v>
      </c>
      <c r="AB17" s="203">
        <v>0</v>
      </c>
      <c r="AC17" s="203">
        <v>203</v>
      </c>
      <c r="AD17" s="203">
        <v>0</v>
      </c>
      <c r="AE17" s="203">
        <v>0</v>
      </c>
      <c r="AF17" s="203">
        <v>0</v>
      </c>
      <c r="AG17" s="203">
        <v>0</v>
      </c>
      <c r="AH17" s="203">
        <v>0</v>
      </c>
      <c r="AI17" s="203">
        <v>0</v>
      </c>
      <c r="AJ17" s="203">
        <v>0</v>
      </c>
      <c r="AK17" s="203">
        <v>0</v>
      </c>
      <c r="AL17" s="203">
        <v>0</v>
      </c>
      <c r="AM17" s="203">
        <v>0</v>
      </c>
      <c r="AN17" s="203">
        <v>0</v>
      </c>
      <c r="AO17" s="203">
        <v>0</v>
      </c>
      <c r="AP17" s="203">
        <v>0</v>
      </c>
      <c r="AQ17" s="203">
        <v>0</v>
      </c>
      <c r="AR17" s="203">
        <v>0</v>
      </c>
      <c r="AS17" s="203">
        <v>0</v>
      </c>
      <c r="AT17" s="203">
        <v>0</v>
      </c>
      <c r="AU17" s="203">
        <v>0</v>
      </c>
      <c r="AV17" s="203">
        <v>0</v>
      </c>
      <c r="AW17" s="203">
        <v>0</v>
      </c>
      <c r="AX17" s="203">
        <v>47.817391304347822</v>
      </c>
      <c r="AY17" s="203">
        <v>5.1818181818181808</v>
      </c>
      <c r="AZ17" s="203">
        <v>5.1818181818181808</v>
      </c>
      <c r="BA17" s="203">
        <v>38.959758893280629</v>
      </c>
      <c r="BB17" s="203">
        <v>0</v>
      </c>
      <c r="BC17" s="203">
        <v>0</v>
      </c>
      <c r="BD17" s="203">
        <v>0</v>
      </c>
      <c r="BE17" s="203">
        <v>0</v>
      </c>
      <c r="BF17" s="203">
        <v>0</v>
      </c>
      <c r="BG17" s="203">
        <v>1.8483552119718301</v>
      </c>
      <c r="BH17" s="203">
        <v>0</v>
      </c>
      <c r="BI17" s="203">
        <v>0</v>
      </c>
      <c r="BJ17" s="203">
        <v>1</v>
      </c>
      <c r="BK17" s="203">
        <v>0</v>
      </c>
      <c r="BL17" s="203"/>
      <c r="BM17" s="203"/>
      <c r="BN17" s="203"/>
      <c r="BO17" s="449">
        <v>0</v>
      </c>
      <c r="BP17" s="449">
        <v>0</v>
      </c>
      <c r="BQ17" s="449">
        <v>0</v>
      </c>
      <c r="BR17" s="203"/>
    </row>
    <row r="18" spans="1:70" ht="15" x14ac:dyDescent="0.25">
      <c r="A18" s="169">
        <v>482</v>
      </c>
      <c r="B18" s="207">
        <v>124544</v>
      </c>
      <c r="C18" s="207">
        <v>9352021</v>
      </c>
      <c r="D18" s="206" t="s">
        <v>430</v>
      </c>
      <c r="E18" s="205" t="s">
        <v>46</v>
      </c>
      <c r="F18" s="204">
        <v>0</v>
      </c>
      <c r="G18" s="203">
        <v>1</v>
      </c>
      <c r="H18" s="203">
        <v>0</v>
      </c>
      <c r="I18" s="203">
        <v>0</v>
      </c>
      <c r="J18" s="203">
        <v>7</v>
      </c>
      <c r="K18" s="203">
        <v>0</v>
      </c>
      <c r="L18" s="203">
        <v>202</v>
      </c>
      <c r="M18" s="203">
        <v>202</v>
      </c>
      <c r="N18" s="203">
        <v>30</v>
      </c>
      <c r="O18" s="203">
        <v>118</v>
      </c>
      <c r="P18" s="203">
        <v>54</v>
      </c>
      <c r="Q18" s="203">
        <v>0</v>
      </c>
      <c r="R18" s="203">
        <v>0</v>
      </c>
      <c r="S18" s="203">
        <v>0</v>
      </c>
      <c r="T18" s="203">
        <v>0</v>
      </c>
      <c r="U18" s="203">
        <v>0</v>
      </c>
      <c r="V18" s="203">
        <v>0</v>
      </c>
      <c r="W18" s="203">
        <v>202</v>
      </c>
      <c r="X18" s="203">
        <v>28.857142857142858</v>
      </c>
      <c r="Y18" s="203">
        <v>9.0000000000000089</v>
      </c>
      <c r="Z18" s="203">
        <v>26.391959798994979</v>
      </c>
      <c r="AA18" s="203">
        <v>0</v>
      </c>
      <c r="AB18" s="203">
        <v>0</v>
      </c>
      <c r="AC18" s="203">
        <v>195.97014925373128</v>
      </c>
      <c r="AD18" s="203">
        <v>6.0298507462686528</v>
      </c>
      <c r="AE18" s="203">
        <v>0</v>
      </c>
      <c r="AF18" s="203">
        <v>0</v>
      </c>
      <c r="AG18" s="203">
        <v>0</v>
      </c>
      <c r="AH18" s="203">
        <v>0</v>
      </c>
      <c r="AI18" s="203">
        <v>0</v>
      </c>
      <c r="AJ18" s="203">
        <v>0</v>
      </c>
      <c r="AK18" s="203">
        <v>0</v>
      </c>
      <c r="AL18" s="203">
        <v>0</v>
      </c>
      <c r="AM18" s="203">
        <v>0</v>
      </c>
      <c r="AN18" s="203">
        <v>0</v>
      </c>
      <c r="AO18" s="203">
        <v>0</v>
      </c>
      <c r="AP18" s="203">
        <v>0</v>
      </c>
      <c r="AQ18" s="203">
        <v>0</v>
      </c>
      <c r="AR18" s="203">
        <v>1.1744186046511622</v>
      </c>
      <c r="AS18" s="203">
        <v>4.6976744186046568</v>
      </c>
      <c r="AT18" s="203">
        <v>0</v>
      </c>
      <c r="AU18" s="203">
        <v>0</v>
      </c>
      <c r="AV18" s="203">
        <v>0</v>
      </c>
      <c r="AW18" s="203">
        <v>0</v>
      </c>
      <c r="AX18" s="203">
        <v>32.273504273504329</v>
      </c>
      <c r="AY18" s="203">
        <v>5.0943396226415079</v>
      </c>
      <c r="AZ18" s="203">
        <v>8.1509433962264097</v>
      </c>
      <c r="BA18" s="203">
        <v>31.935155845081287</v>
      </c>
      <c r="BB18" s="203">
        <v>0</v>
      </c>
      <c r="BC18" s="203">
        <v>0</v>
      </c>
      <c r="BD18" s="203">
        <v>0</v>
      </c>
      <c r="BE18" s="203">
        <v>0</v>
      </c>
      <c r="BF18" s="203">
        <v>0</v>
      </c>
      <c r="BG18" s="203">
        <v>1.0954649569536401</v>
      </c>
      <c r="BH18" s="203">
        <v>0</v>
      </c>
      <c r="BI18" s="203">
        <v>0</v>
      </c>
      <c r="BJ18" s="203">
        <v>1</v>
      </c>
      <c r="BK18" s="203">
        <v>0</v>
      </c>
      <c r="BL18" s="203"/>
      <c r="BM18" s="203"/>
      <c r="BN18" s="203"/>
      <c r="BO18" s="449">
        <v>0</v>
      </c>
      <c r="BP18" s="449">
        <v>0</v>
      </c>
      <c r="BQ18" s="449">
        <v>0</v>
      </c>
      <c r="BR18" s="203"/>
    </row>
    <row r="19" spans="1:70" ht="15" x14ac:dyDescent="0.25">
      <c r="A19" s="169">
        <v>499</v>
      </c>
      <c r="B19" s="207">
        <v>124547</v>
      </c>
      <c r="C19" s="207">
        <v>9352026</v>
      </c>
      <c r="D19" s="206" t="s">
        <v>720</v>
      </c>
      <c r="E19" s="205" t="s">
        <v>46</v>
      </c>
      <c r="F19" s="204">
        <v>0</v>
      </c>
      <c r="G19" s="203">
        <v>1</v>
      </c>
      <c r="H19" s="203">
        <v>0</v>
      </c>
      <c r="I19" s="203">
        <v>0</v>
      </c>
      <c r="J19" s="203">
        <v>7</v>
      </c>
      <c r="K19" s="203">
        <v>0</v>
      </c>
      <c r="L19" s="203">
        <v>178</v>
      </c>
      <c r="M19" s="203">
        <v>178</v>
      </c>
      <c r="N19" s="203">
        <v>22</v>
      </c>
      <c r="O19" s="203">
        <v>110</v>
      </c>
      <c r="P19" s="203">
        <v>46</v>
      </c>
      <c r="Q19" s="203">
        <v>0</v>
      </c>
      <c r="R19" s="203">
        <v>0</v>
      </c>
      <c r="S19" s="203">
        <v>0</v>
      </c>
      <c r="T19" s="203">
        <v>0</v>
      </c>
      <c r="U19" s="203">
        <v>0</v>
      </c>
      <c r="V19" s="203">
        <v>0</v>
      </c>
      <c r="W19" s="203">
        <v>178</v>
      </c>
      <c r="X19" s="203">
        <v>25.428571428571427</v>
      </c>
      <c r="Y19" s="203">
        <v>20.000000000000043</v>
      </c>
      <c r="Z19" s="203">
        <v>35.403314917127069</v>
      </c>
      <c r="AA19" s="203">
        <v>0</v>
      </c>
      <c r="AB19" s="203">
        <v>0</v>
      </c>
      <c r="AC19" s="203">
        <v>178</v>
      </c>
      <c r="AD19" s="203">
        <v>0</v>
      </c>
      <c r="AE19" s="203">
        <v>0</v>
      </c>
      <c r="AF19" s="203">
        <v>0</v>
      </c>
      <c r="AG19" s="203">
        <v>0</v>
      </c>
      <c r="AH19" s="203">
        <v>0</v>
      </c>
      <c r="AI19" s="203">
        <v>0</v>
      </c>
      <c r="AJ19" s="203">
        <v>0</v>
      </c>
      <c r="AK19" s="203">
        <v>0</v>
      </c>
      <c r="AL19" s="203">
        <v>0</v>
      </c>
      <c r="AM19" s="203">
        <v>0</v>
      </c>
      <c r="AN19" s="203">
        <v>0</v>
      </c>
      <c r="AO19" s="203">
        <v>0</v>
      </c>
      <c r="AP19" s="203">
        <v>0</v>
      </c>
      <c r="AQ19" s="203">
        <v>0</v>
      </c>
      <c r="AR19" s="203">
        <v>0</v>
      </c>
      <c r="AS19" s="203">
        <v>0</v>
      </c>
      <c r="AT19" s="203">
        <v>0</v>
      </c>
      <c r="AU19" s="203">
        <v>0</v>
      </c>
      <c r="AV19" s="203">
        <v>0</v>
      </c>
      <c r="AW19" s="203">
        <v>1.9668508287292816</v>
      </c>
      <c r="AX19" s="203">
        <v>39.722222222222207</v>
      </c>
      <c r="AY19" s="203">
        <v>6.4186046511627808</v>
      </c>
      <c r="AZ19" s="203">
        <v>11.767441860465112</v>
      </c>
      <c r="BA19" s="203">
        <v>40.168156595772864</v>
      </c>
      <c r="BB19" s="203">
        <v>0</v>
      </c>
      <c r="BC19" s="203">
        <v>0</v>
      </c>
      <c r="BD19" s="203">
        <v>0</v>
      </c>
      <c r="BE19" s="203">
        <v>12.200000000000067</v>
      </c>
      <c r="BF19" s="203">
        <v>0</v>
      </c>
      <c r="BG19" s="203">
        <v>1.62492739130435</v>
      </c>
      <c r="BH19" s="203">
        <v>0</v>
      </c>
      <c r="BI19" s="203">
        <v>0</v>
      </c>
      <c r="BJ19" s="203">
        <v>1</v>
      </c>
      <c r="BK19" s="203">
        <v>0</v>
      </c>
      <c r="BL19" s="203"/>
      <c r="BM19" s="203"/>
      <c r="BN19" s="203"/>
      <c r="BO19" s="449">
        <v>21.6</v>
      </c>
      <c r="BP19" s="449">
        <v>13</v>
      </c>
      <c r="BQ19" s="449">
        <v>17.399999999999999</v>
      </c>
      <c r="BR19" s="203"/>
    </row>
    <row r="20" spans="1:70" ht="15" x14ac:dyDescent="0.25">
      <c r="A20" s="169">
        <v>415</v>
      </c>
      <c r="B20" s="207">
        <v>124550</v>
      </c>
      <c r="C20" s="207">
        <v>9352032</v>
      </c>
      <c r="D20" s="206" t="s">
        <v>719</v>
      </c>
      <c r="E20" s="205" t="s">
        <v>46</v>
      </c>
      <c r="F20" s="204">
        <v>0</v>
      </c>
      <c r="G20" s="203">
        <v>1</v>
      </c>
      <c r="H20" s="203">
        <v>0</v>
      </c>
      <c r="I20" s="203">
        <v>0</v>
      </c>
      <c r="J20" s="203">
        <v>7</v>
      </c>
      <c r="K20" s="203">
        <v>0</v>
      </c>
      <c r="L20" s="203">
        <v>374</v>
      </c>
      <c r="M20" s="203">
        <v>374</v>
      </c>
      <c r="N20" s="203">
        <v>59</v>
      </c>
      <c r="O20" s="203">
        <v>229</v>
      </c>
      <c r="P20" s="203">
        <v>86</v>
      </c>
      <c r="Q20" s="203">
        <v>0</v>
      </c>
      <c r="R20" s="203">
        <v>0</v>
      </c>
      <c r="S20" s="203">
        <v>0</v>
      </c>
      <c r="T20" s="203">
        <v>0</v>
      </c>
      <c r="U20" s="203">
        <v>0</v>
      </c>
      <c r="V20" s="203">
        <v>0</v>
      </c>
      <c r="W20" s="203">
        <v>374</v>
      </c>
      <c r="X20" s="203">
        <v>53.428571428571431</v>
      </c>
      <c r="Y20" s="203">
        <v>33.000000000000014</v>
      </c>
      <c r="Z20" s="203">
        <v>55.103448275862064</v>
      </c>
      <c r="AA20" s="203">
        <v>0</v>
      </c>
      <c r="AB20" s="203">
        <v>0</v>
      </c>
      <c r="AC20" s="203">
        <v>319.8552278820377</v>
      </c>
      <c r="AD20" s="203">
        <v>51.136729222520017</v>
      </c>
      <c r="AE20" s="203">
        <v>0</v>
      </c>
      <c r="AF20" s="203">
        <v>3.0080428954423595</v>
      </c>
      <c r="AG20" s="203">
        <v>0</v>
      </c>
      <c r="AH20" s="203">
        <v>0</v>
      </c>
      <c r="AI20" s="203">
        <v>0</v>
      </c>
      <c r="AJ20" s="203">
        <v>0</v>
      </c>
      <c r="AK20" s="203">
        <v>0</v>
      </c>
      <c r="AL20" s="203">
        <v>0</v>
      </c>
      <c r="AM20" s="203">
        <v>0</v>
      </c>
      <c r="AN20" s="203">
        <v>0</v>
      </c>
      <c r="AO20" s="203">
        <v>0</v>
      </c>
      <c r="AP20" s="203">
        <v>0</v>
      </c>
      <c r="AQ20" s="203">
        <v>11.873015873015857</v>
      </c>
      <c r="AR20" s="203">
        <v>16.622222222222206</v>
      </c>
      <c r="AS20" s="203">
        <v>24.933333333333344</v>
      </c>
      <c r="AT20" s="203">
        <v>0</v>
      </c>
      <c r="AU20" s="203">
        <v>0</v>
      </c>
      <c r="AV20" s="203">
        <v>0</v>
      </c>
      <c r="AW20" s="203">
        <v>0</v>
      </c>
      <c r="AX20" s="203">
        <v>86.158415841584102</v>
      </c>
      <c r="AY20" s="203">
        <v>14.333333333333361</v>
      </c>
      <c r="AZ20" s="203">
        <v>16.538461538461512</v>
      </c>
      <c r="BA20" s="203">
        <v>79.990795730122386</v>
      </c>
      <c r="BB20" s="203">
        <v>0</v>
      </c>
      <c r="BC20" s="203">
        <v>0</v>
      </c>
      <c r="BD20" s="203">
        <v>0</v>
      </c>
      <c r="BE20" s="203">
        <v>0</v>
      </c>
      <c r="BF20" s="203">
        <v>0</v>
      </c>
      <c r="BG20" s="203">
        <v>0.47494056047904198</v>
      </c>
      <c r="BH20" s="203">
        <v>0</v>
      </c>
      <c r="BI20" s="203">
        <v>0</v>
      </c>
      <c r="BJ20" s="203">
        <v>1</v>
      </c>
      <c r="BK20" s="203">
        <v>0</v>
      </c>
      <c r="BL20" s="203"/>
      <c r="BM20" s="203"/>
      <c r="BN20" s="203"/>
      <c r="BO20" s="449">
        <v>0</v>
      </c>
      <c r="BP20" s="449">
        <v>0</v>
      </c>
      <c r="BQ20" s="449">
        <v>0</v>
      </c>
      <c r="BR20" s="203"/>
    </row>
    <row r="21" spans="1:70" ht="15" x14ac:dyDescent="0.25">
      <c r="A21" s="169">
        <v>424</v>
      </c>
      <c r="B21" s="207">
        <v>124552</v>
      </c>
      <c r="C21" s="207">
        <v>9352034</v>
      </c>
      <c r="D21" s="206" t="s">
        <v>718</v>
      </c>
      <c r="E21" s="205" t="s">
        <v>46</v>
      </c>
      <c r="F21" s="204">
        <v>0</v>
      </c>
      <c r="G21" s="203">
        <v>1</v>
      </c>
      <c r="H21" s="203">
        <v>0</v>
      </c>
      <c r="I21" s="203">
        <v>0</v>
      </c>
      <c r="J21" s="203">
        <v>7</v>
      </c>
      <c r="K21" s="203">
        <v>0</v>
      </c>
      <c r="L21" s="203">
        <v>328</v>
      </c>
      <c r="M21" s="203">
        <v>328</v>
      </c>
      <c r="N21" s="203">
        <v>49</v>
      </c>
      <c r="O21" s="203">
        <v>206</v>
      </c>
      <c r="P21" s="203">
        <v>88</v>
      </c>
      <c r="Q21" s="203">
        <v>0</v>
      </c>
      <c r="R21" s="203">
        <v>0</v>
      </c>
      <c r="S21" s="203">
        <v>0</v>
      </c>
      <c r="T21" s="203">
        <v>0</v>
      </c>
      <c r="U21" s="203">
        <v>0</v>
      </c>
      <c r="V21" s="203">
        <v>0</v>
      </c>
      <c r="W21" s="203">
        <v>328</v>
      </c>
      <c r="X21" s="203">
        <v>46.857142857142854</v>
      </c>
      <c r="Y21" s="203">
        <v>67.895043731778443</v>
      </c>
      <c r="Z21" s="203">
        <v>86.82352941176471</v>
      </c>
      <c r="AA21" s="203">
        <v>0</v>
      </c>
      <c r="AB21" s="203">
        <v>0</v>
      </c>
      <c r="AC21" s="203">
        <v>219.94169096209902</v>
      </c>
      <c r="AD21" s="203">
        <v>100.40816326530619</v>
      </c>
      <c r="AE21" s="203">
        <v>0</v>
      </c>
      <c r="AF21" s="203">
        <v>5.7376093294460677</v>
      </c>
      <c r="AG21" s="203">
        <v>0</v>
      </c>
      <c r="AH21" s="203">
        <v>1.9125364431486869</v>
      </c>
      <c r="AI21" s="203">
        <v>0</v>
      </c>
      <c r="AJ21" s="203">
        <v>0</v>
      </c>
      <c r="AK21" s="203">
        <v>0</v>
      </c>
      <c r="AL21" s="203">
        <v>0</v>
      </c>
      <c r="AM21" s="203">
        <v>0</v>
      </c>
      <c r="AN21" s="203">
        <v>0</v>
      </c>
      <c r="AO21" s="203">
        <v>0</v>
      </c>
      <c r="AP21" s="203">
        <v>0</v>
      </c>
      <c r="AQ21" s="203">
        <v>6.6938775510204005</v>
      </c>
      <c r="AR21" s="203">
        <v>8.9251700680272119</v>
      </c>
      <c r="AS21" s="203">
        <v>11.156462585034024</v>
      </c>
      <c r="AT21" s="203">
        <v>0</v>
      </c>
      <c r="AU21" s="203">
        <v>0</v>
      </c>
      <c r="AV21" s="203">
        <v>0</v>
      </c>
      <c r="AW21" s="203">
        <v>1.0718954248366013</v>
      </c>
      <c r="AX21" s="203">
        <v>68.6666666666666</v>
      </c>
      <c r="AY21" s="203">
        <v>24.000000000000021</v>
      </c>
      <c r="AZ21" s="203">
        <v>30.000000000000007</v>
      </c>
      <c r="BA21" s="203">
        <v>78.66793650793646</v>
      </c>
      <c r="BB21" s="203">
        <v>0</v>
      </c>
      <c r="BC21" s="203">
        <v>0</v>
      </c>
      <c r="BD21" s="203">
        <v>0</v>
      </c>
      <c r="BE21" s="203">
        <v>0</v>
      </c>
      <c r="BF21" s="203">
        <v>0</v>
      </c>
      <c r="BG21" s="203">
        <v>0.63053204242424199</v>
      </c>
      <c r="BH21" s="203">
        <v>0</v>
      </c>
      <c r="BI21" s="203">
        <v>0</v>
      </c>
      <c r="BJ21" s="203">
        <v>1</v>
      </c>
      <c r="BK21" s="203">
        <v>0</v>
      </c>
      <c r="BL21" s="203">
        <v>15</v>
      </c>
      <c r="BM21" s="203"/>
      <c r="BN21" s="203"/>
      <c r="BO21" s="449">
        <v>24</v>
      </c>
      <c r="BP21" s="449">
        <v>14</v>
      </c>
      <c r="BQ21" s="449">
        <v>18</v>
      </c>
      <c r="BR21" s="203"/>
    </row>
    <row r="22" spans="1:70" ht="15" x14ac:dyDescent="0.25">
      <c r="A22" s="169">
        <v>422</v>
      </c>
      <c r="B22" s="207">
        <v>124553</v>
      </c>
      <c r="C22" s="207">
        <v>9352035</v>
      </c>
      <c r="D22" s="206" t="s">
        <v>717</v>
      </c>
      <c r="E22" s="205" t="s">
        <v>46</v>
      </c>
      <c r="F22" s="204">
        <v>0</v>
      </c>
      <c r="G22" s="203">
        <v>1</v>
      </c>
      <c r="H22" s="203">
        <v>0</v>
      </c>
      <c r="I22" s="203">
        <v>0</v>
      </c>
      <c r="J22" s="203">
        <v>7</v>
      </c>
      <c r="K22" s="203">
        <v>0</v>
      </c>
      <c r="L22" s="203">
        <v>163</v>
      </c>
      <c r="M22" s="203">
        <v>163</v>
      </c>
      <c r="N22" s="203">
        <v>30</v>
      </c>
      <c r="O22" s="203">
        <v>118</v>
      </c>
      <c r="P22" s="203">
        <v>15</v>
      </c>
      <c r="Q22" s="203">
        <v>0</v>
      </c>
      <c r="R22" s="203">
        <v>0</v>
      </c>
      <c r="S22" s="203">
        <v>0</v>
      </c>
      <c r="T22" s="203">
        <v>0</v>
      </c>
      <c r="U22" s="203">
        <v>0</v>
      </c>
      <c r="V22" s="203">
        <v>0</v>
      </c>
      <c r="W22" s="203">
        <v>163</v>
      </c>
      <c r="X22" s="203">
        <v>23.285714285714285</v>
      </c>
      <c r="Y22" s="203">
        <v>21.000000000000025</v>
      </c>
      <c r="Z22" s="203">
        <v>34.315789473684205</v>
      </c>
      <c r="AA22" s="203">
        <v>0</v>
      </c>
      <c r="AB22" s="203">
        <v>0</v>
      </c>
      <c r="AC22" s="203">
        <v>119.00000000000007</v>
      </c>
      <c r="AD22" s="203">
        <v>29.000000000000021</v>
      </c>
      <c r="AE22" s="203">
        <v>0</v>
      </c>
      <c r="AF22" s="203">
        <v>14.999999999999996</v>
      </c>
      <c r="AG22" s="203">
        <v>0</v>
      </c>
      <c r="AH22" s="203">
        <v>0</v>
      </c>
      <c r="AI22" s="203">
        <v>0</v>
      </c>
      <c r="AJ22" s="203">
        <v>0</v>
      </c>
      <c r="AK22" s="203">
        <v>0</v>
      </c>
      <c r="AL22" s="203">
        <v>0</v>
      </c>
      <c r="AM22" s="203">
        <v>0</v>
      </c>
      <c r="AN22" s="203">
        <v>0</v>
      </c>
      <c r="AO22" s="203">
        <v>0</v>
      </c>
      <c r="AP22" s="203">
        <v>0</v>
      </c>
      <c r="AQ22" s="203">
        <v>2.451127819548871</v>
      </c>
      <c r="AR22" s="203">
        <v>9.8045112781954842</v>
      </c>
      <c r="AS22" s="203">
        <v>15.932330827067664</v>
      </c>
      <c r="AT22" s="203">
        <v>0</v>
      </c>
      <c r="AU22" s="203">
        <v>0</v>
      </c>
      <c r="AV22" s="203">
        <v>0</v>
      </c>
      <c r="AW22" s="203">
        <v>0</v>
      </c>
      <c r="AX22" s="203">
        <v>39.333333333333293</v>
      </c>
      <c r="AY22" s="203">
        <v>3</v>
      </c>
      <c r="AZ22" s="203">
        <v>4.0000000000000053</v>
      </c>
      <c r="BA22" s="203">
        <v>33.343508771929805</v>
      </c>
      <c r="BB22" s="203">
        <v>0</v>
      </c>
      <c r="BC22" s="203">
        <v>0</v>
      </c>
      <c r="BD22" s="203">
        <v>0</v>
      </c>
      <c r="BE22" s="203">
        <v>4.7000000000000224</v>
      </c>
      <c r="BF22" s="203">
        <v>0</v>
      </c>
      <c r="BG22" s="203">
        <v>0.73384846823529404</v>
      </c>
      <c r="BH22" s="203">
        <v>0</v>
      </c>
      <c r="BI22" s="203">
        <v>0</v>
      </c>
      <c r="BJ22" s="203">
        <v>1</v>
      </c>
      <c r="BK22" s="203">
        <v>0</v>
      </c>
      <c r="BL22" s="203"/>
      <c r="BM22" s="203"/>
      <c r="BN22" s="203"/>
      <c r="BO22" s="449">
        <v>26</v>
      </c>
      <c r="BP22" s="449">
        <v>23.8</v>
      </c>
      <c r="BQ22" s="449">
        <v>26</v>
      </c>
      <c r="BR22" s="203"/>
    </row>
    <row r="23" spans="1:70" ht="15" x14ac:dyDescent="0.25">
      <c r="A23" s="169">
        <v>269</v>
      </c>
      <c r="B23" s="207">
        <v>141125</v>
      </c>
      <c r="C23" s="207">
        <v>9352037</v>
      </c>
      <c r="D23" s="206" t="s">
        <v>716</v>
      </c>
      <c r="E23" s="205" t="s">
        <v>46</v>
      </c>
      <c r="F23" s="204">
        <v>0</v>
      </c>
      <c r="G23" s="203">
        <v>1</v>
      </c>
      <c r="H23" s="203">
        <v>0</v>
      </c>
      <c r="I23" s="203">
        <v>0</v>
      </c>
      <c r="J23" s="203">
        <v>7</v>
      </c>
      <c r="K23" s="203">
        <v>0</v>
      </c>
      <c r="L23" s="203">
        <v>354</v>
      </c>
      <c r="M23" s="203">
        <v>354</v>
      </c>
      <c r="N23" s="203">
        <v>53</v>
      </c>
      <c r="O23" s="203">
        <v>209</v>
      </c>
      <c r="P23" s="203">
        <v>92</v>
      </c>
      <c r="Q23" s="203">
        <v>0</v>
      </c>
      <c r="R23" s="203">
        <v>0</v>
      </c>
      <c r="S23" s="203">
        <v>0</v>
      </c>
      <c r="T23" s="203">
        <v>0</v>
      </c>
      <c r="U23" s="203">
        <v>0</v>
      </c>
      <c r="V23" s="203">
        <v>0</v>
      </c>
      <c r="W23" s="203">
        <v>354</v>
      </c>
      <c r="X23" s="203">
        <v>50.571428571428569</v>
      </c>
      <c r="Y23" s="203">
        <v>75</v>
      </c>
      <c r="Z23" s="203">
        <v>131.57522123893807</v>
      </c>
      <c r="AA23" s="203">
        <v>0</v>
      </c>
      <c r="AB23" s="203">
        <v>0</v>
      </c>
      <c r="AC23" s="203">
        <v>69.999999999999901</v>
      </c>
      <c r="AD23" s="203">
        <v>6.9999999999999893</v>
      </c>
      <c r="AE23" s="203">
        <v>34</v>
      </c>
      <c r="AF23" s="203">
        <v>86.000000000000128</v>
      </c>
      <c r="AG23" s="203">
        <v>144.99999999999991</v>
      </c>
      <c r="AH23" s="203">
        <v>12.000000000000012</v>
      </c>
      <c r="AI23" s="203">
        <v>0</v>
      </c>
      <c r="AJ23" s="203">
        <v>0</v>
      </c>
      <c r="AK23" s="203">
        <v>0</v>
      </c>
      <c r="AL23" s="203">
        <v>0</v>
      </c>
      <c r="AM23" s="203">
        <v>0</v>
      </c>
      <c r="AN23" s="203">
        <v>0</v>
      </c>
      <c r="AO23" s="203">
        <v>0</v>
      </c>
      <c r="AP23" s="203">
        <v>0</v>
      </c>
      <c r="AQ23" s="203">
        <v>12.936877076411971</v>
      </c>
      <c r="AR23" s="203">
        <v>21.169435215946827</v>
      </c>
      <c r="AS23" s="203">
        <v>27.049833887043199</v>
      </c>
      <c r="AT23" s="203">
        <v>0</v>
      </c>
      <c r="AU23" s="203">
        <v>0</v>
      </c>
      <c r="AV23" s="203">
        <v>0</v>
      </c>
      <c r="AW23" s="203">
        <v>1.0442477876106195</v>
      </c>
      <c r="AX23" s="203">
        <v>133.55609756097553</v>
      </c>
      <c r="AY23" s="203">
        <v>33.733333333333363</v>
      </c>
      <c r="AZ23" s="203">
        <v>40.888888888888843</v>
      </c>
      <c r="BA23" s="203">
        <v>140.76143921346178</v>
      </c>
      <c r="BB23" s="203">
        <v>0</v>
      </c>
      <c r="BC23" s="203">
        <v>0</v>
      </c>
      <c r="BD23" s="203">
        <v>0</v>
      </c>
      <c r="BE23" s="203">
        <v>0</v>
      </c>
      <c r="BF23" s="203">
        <v>0</v>
      </c>
      <c r="BG23" s="203">
        <v>0.32003893667820099</v>
      </c>
      <c r="BH23" s="203">
        <v>0</v>
      </c>
      <c r="BI23" s="203">
        <v>0</v>
      </c>
      <c r="BJ23" s="203">
        <v>1</v>
      </c>
      <c r="BK23" s="203">
        <v>0</v>
      </c>
      <c r="BL23" s="203"/>
      <c r="BM23" s="203"/>
      <c r="BN23" s="203"/>
      <c r="BO23" s="449">
        <v>46.2</v>
      </c>
      <c r="BP23" s="449">
        <v>39</v>
      </c>
      <c r="BQ23" s="449">
        <v>45</v>
      </c>
      <c r="BR23" s="203"/>
    </row>
    <row r="24" spans="1:70" ht="15" x14ac:dyDescent="0.25">
      <c r="A24" s="169">
        <v>417</v>
      </c>
      <c r="B24" s="207">
        <v>124555</v>
      </c>
      <c r="C24" s="207">
        <v>9352038</v>
      </c>
      <c r="D24" s="206" t="s">
        <v>715</v>
      </c>
      <c r="E24" s="205" t="s">
        <v>46</v>
      </c>
      <c r="F24" s="204">
        <v>0</v>
      </c>
      <c r="G24" s="203">
        <v>1</v>
      </c>
      <c r="H24" s="203">
        <v>0</v>
      </c>
      <c r="I24" s="203">
        <v>0</v>
      </c>
      <c r="J24" s="203">
        <v>7</v>
      </c>
      <c r="K24" s="203">
        <v>0</v>
      </c>
      <c r="L24" s="203">
        <v>263</v>
      </c>
      <c r="M24" s="203">
        <v>263</v>
      </c>
      <c r="N24" s="203">
        <v>41</v>
      </c>
      <c r="O24" s="203">
        <v>146</v>
      </c>
      <c r="P24" s="203">
        <v>76</v>
      </c>
      <c r="Q24" s="203">
        <v>0</v>
      </c>
      <c r="R24" s="203">
        <v>0</v>
      </c>
      <c r="S24" s="203">
        <v>0</v>
      </c>
      <c r="T24" s="203">
        <v>0</v>
      </c>
      <c r="U24" s="203">
        <v>0</v>
      </c>
      <c r="V24" s="203">
        <v>0</v>
      </c>
      <c r="W24" s="203">
        <v>263</v>
      </c>
      <c r="X24" s="203">
        <v>37.571428571428569</v>
      </c>
      <c r="Y24" s="203">
        <v>69.999999999999872</v>
      </c>
      <c r="Z24" s="203">
        <v>115.8165137614679</v>
      </c>
      <c r="AA24" s="203">
        <v>0</v>
      </c>
      <c r="AB24" s="203">
        <v>0</v>
      </c>
      <c r="AC24" s="203">
        <v>91.000000000000085</v>
      </c>
      <c r="AD24" s="203">
        <v>112.99999999999997</v>
      </c>
      <c r="AE24" s="203">
        <v>0</v>
      </c>
      <c r="AF24" s="203">
        <v>58.999999999999929</v>
      </c>
      <c r="AG24" s="203">
        <v>0</v>
      </c>
      <c r="AH24" s="203">
        <v>0</v>
      </c>
      <c r="AI24" s="203">
        <v>0</v>
      </c>
      <c r="AJ24" s="203">
        <v>0</v>
      </c>
      <c r="AK24" s="203">
        <v>0</v>
      </c>
      <c r="AL24" s="203">
        <v>0</v>
      </c>
      <c r="AM24" s="203">
        <v>0</v>
      </c>
      <c r="AN24" s="203">
        <v>0</v>
      </c>
      <c r="AO24" s="203">
        <v>0</v>
      </c>
      <c r="AP24" s="203">
        <v>0</v>
      </c>
      <c r="AQ24" s="203">
        <v>4.7387387387387339</v>
      </c>
      <c r="AR24" s="203">
        <v>10.662162162162153</v>
      </c>
      <c r="AS24" s="203">
        <v>11.846846846846836</v>
      </c>
      <c r="AT24" s="203">
        <v>0</v>
      </c>
      <c r="AU24" s="203">
        <v>0</v>
      </c>
      <c r="AV24" s="203">
        <v>0</v>
      </c>
      <c r="AW24" s="203">
        <v>3.619266055045872</v>
      </c>
      <c r="AX24" s="203">
        <v>65.802816901408505</v>
      </c>
      <c r="AY24" s="203">
        <v>13.173333333333309</v>
      </c>
      <c r="AZ24" s="203">
        <v>22.293333333333308</v>
      </c>
      <c r="BA24" s="203">
        <v>72.40436831197394</v>
      </c>
      <c r="BB24" s="203">
        <v>0</v>
      </c>
      <c r="BC24" s="203">
        <v>0</v>
      </c>
      <c r="BD24" s="203">
        <v>0</v>
      </c>
      <c r="BE24" s="203">
        <v>0</v>
      </c>
      <c r="BF24" s="203">
        <v>0</v>
      </c>
      <c r="BG24" s="203">
        <v>0.83387628672199199</v>
      </c>
      <c r="BH24" s="203">
        <v>0</v>
      </c>
      <c r="BI24" s="203">
        <v>0</v>
      </c>
      <c r="BJ24" s="203">
        <v>1</v>
      </c>
      <c r="BK24" s="203">
        <v>0</v>
      </c>
      <c r="BL24" s="203"/>
      <c r="BM24" s="203"/>
      <c r="BN24" s="203"/>
      <c r="BO24" s="449">
        <v>43</v>
      </c>
      <c r="BP24" s="449">
        <v>16</v>
      </c>
      <c r="BQ24" s="449">
        <v>34</v>
      </c>
      <c r="BR24" s="203"/>
    </row>
    <row r="25" spans="1:70" ht="15" x14ac:dyDescent="0.25">
      <c r="A25" s="169">
        <v>452</v>
      </c>
      <c r="B25" s="207">
        <v>124556</v>
      </c>
      <c r="C25" s="207">
        <v>9352039</v>
      </c>
      <c r="D25" s="206" t="s">
        <v>408</v>
      </c>
      <c r="E25" s="205" t="s">
        <v>46</v>
      </c>
      <c r="F25" s="204">
        <v>0</v>
      </c>
      <c r="G25" s="203">
        <v>1</v>
      </c>
      <c r="H25" s="203">
        <v>0</v>
      </c>
      <c r="I25" s="203">
        <v>0</v>
      </c>
      <c r="J25" s="203">
        <v>7</v>
      </c>
      <c r="K25" s="203">
        <v>0</v>
      </c>
      <c r="L25" s="203">
        <v>274</v>
      </c>
      <c r="M25" s="203">
        <v>274</v>
      </c>
      <c r="N25" s="203">
        <v>40</v>
      </c>
      <c r="O25" s="203">
        <v>180</v>
      </c>
      <c r="P25" s="203">
        <v>54</v>
      </c>
      <c r="Q25" s="203">
        <v>0</v>
      </c>
      <c r="R25" s="203">
        <v>0</v>
      </c>
      <c r="S25" s="203">
        <v>0</v>
      </c>
      <c r="T25" s="203">
        <v>0</v>
      </c>
      <c r="U25" s="203">
        <v>0</v>
      </c>
      <c r="V25" s="203">
        <v>0</v>
      </c>
      <c r="W25" s="203">
        <v>274</v>
      </c>
      <c r="X25" s="203">
        <v>39.142857142857146</v>
      </c>
      <c r="Y25" s="203">
        <v>56.000000000000107</v>
      </c>
      <c r="Z25" s="203">
        <v>95.484848484848484</v>
      </c>
      <c r="AA25" s="203">
        <v>0</v>
      </c>
      <c r="AB25" s="203">
        <v>0</v>
      </c>
      <c r="AC25" s="203">
        <v>162.99999999999997</v>
      </c>
      <c r="AD25" s="203">
        <v>57.000000000000007</v>
      </c>
      <c r="AE25" s="203">
        <v>54.000000000000028</v>
      </c>
      <c r="AF25" s="203">
        <v>0</v>
      </c>
      <c r="AG25" s="203">
        <v>0</v>
      </c>
      <c r="AH25" s="203">
        <v>0</v>
      </c>
      <c r="AI25" s="203">
        <v>0</v>
      </c>
      <c r="AJ25" s="203">
        <v>0</v>
      </c>
      <c r="AK25" s="203">
        <v>0</v>
      </c>
      <c r="AL25" s="203">
        <v>0</v>
      </c>
      <c r="AM25" s="203">
        <v>0</v>
      </c>
      <c r="AN25" s="203">
        <v>0</v>
      </c>
      <c r="AO25" s="203">
        <v>0</v>
      </c>
      <c r="AP25" s="203">
        <v>0</v>
      </c>
      <c r="AQ25" s="203">
        <v>7.025641025641014</v>
      </c>
      <c r="AR25" s="203">
        <v>14.051282051282056</v>
      </c>
      <c r="AS25" s="203">
        <v>21.07692307692307</v>
      </c>
      <c r="AT25" s="203">
        <v>0</v>
      </c>
      <c r="AU25" s="203">
        <v>0</v>
      </c>
      <c r="AV25" s="203">
        <v>0</v>
      </c>
      <c r="AW25" s="203">
        <v>4.1515151515151514</v>
      </c>
      <c r="AX25" s="203">
        <v>80.581395348837177</v>
      </c>
      <c r="AY25" s="203">
        <v>9.7199999999999989</v>
      </c>
      <c r="AZ25" s="203">
        <v>15.120000000000001</v>
      </c>
      <c r="BA25" s="203">
        <v>73.374651162790684</v>
      </c>
      <c r="BB25" s="203">
        <v>0</v>
      </c>
      <c r="BC25" s="203">
        <v>0</v>
      </c>
      <c r="BD25" s="203">
        <v>0</v>
      </c>
      <c r="BE25" s="203">
        <v>0</v>
      </c>
      <c r="BF25" s="203">
        <v>0</v>
      </c>
      <c r="BG25" s="203">
        <v>0.426476983333333</v>
      </c>
      <c r="BH25" s="203">
        <v>0</v>
      </c>
      <c r="BI25" s="203">
        <v>0</v>
      </c>
      <c r="BJ25" s="203">
        <v>1</v>
      </c>
      <c r="BK25" s="203">
        <v>0</v>
      </c>
      <c r="BL25" s="203"/>
      <c r="BM25" s="203"/>
      <c r="BN25" s="203"/>
      <c r="BO25" s="449">
        <v>25</v>
      </c>
      <c r="BP25" s="449">
        <v>22</v>
      </c>
      <c r="BQ25" s="449">
        <v>24</v>
      </c>
      <c r="BR25" s="203"/>
    </row>
    <row r="26" spans="1:70" ht="15" x14ac:dyDescent="0.25">
      <c r="A26" s="169">
        <v>442</v>
      </c>
      <c r="B26" s="207">
        <v>124558</v>
      </c>
      <c r="C26" s="207">
        <v>9352041</v>
      </c>
      <c r="D26" s="206" t="s">
        <v>714</v>
      </c>
      <c r="E26" s="205" t="s">
        <v>46</v>
      </c>
      <c r="F26" s="204">
        <v>0</v>
      </c>
      <c r="G26" s="203">
        <v>1</v>
      </c>
      <c r="H26" s="203">
        <v>0</v>
      </c>
      <c r="I26" s="203">
        <v>0</v>
      </c>
      <c r="J26" s="203">
        <v>7</v>
      </c>
      <c r="K26" s="203">
        <v>0</v>
      </c>
      <c r="L26" s="203">
        <v>455</v>
      </c>
      <c r="M26" s="203">
        <v>455</v>
      </c>
      <c r="N26" s="203">
        <v>60</v>
      </c>
      <c r="O26" s="203">
        <v>238</v>
      </c>
      <c r="P26" s="203">
        <v>157</v>
      </c>
      <c r="Q26" s="203">
        <v>0</v>
      </c>
      <c r="R26" s="203">
        <v>0</v>
      </c>
      <c r="S26" s="203">
        <v>0</v>
      </c>
      <c r="T26" s="203">
        <v>0</v>
      </c>
      <c r="U26" s="203">
        <v>0</v>
      </c>
      <c r="V26" s="203">
        <v>0</v>
      </c>
      <c r="W26" s="203">
        <v>455</v>
      </c>
      <c r="X26" s="203">
        <v>65</v>
      </c>
      <c r="Y26" s="203">
        <v>60.000000000000064</v>
      </c>
      <c r="Z26" s="203">
        <v>109.39361702127658</v>
      </c>
      <c r="AA26" s="203">
        <v>0</v>
      </c>
      <c r="AB26" s="203">
        <v>0</v>
      </c>
      <c r="AC26" s="203">
        <v>319.99999999999989</v>
      </c>
      <c r="AD26" s="203">
        <v>47.999999999999773</v>
      </c>
      <c r="AE26" s="203">
        <v>2.0000000000000018</v>
      </c>
      <c r="AF26" s="203">
        <v>84.000000000000171</v>
      </c>
      <c r="AG26" s="203">
        <v>1.0000000000000009</v>
      </c>
      <c r="AH26" s="203">
        <v>0</v>
      </c>
      <c r="AI26" s="203">
        <v>0</v>
      </c>
      <c r="AJ26" s="203">
        <v>0</v>
      </c>
      <c r="AK26" s="203">
        <v>0</v>
      </c>
      <c r="AL26" s="203">
        <v>0</v>
      </c>
      <c r="AM26" s="203">
        <v>0</v>
      </c>
      <c r="AN26" s="203">
        <v>0</v>
      </c>
      <c r="AO26" s="203">
        <v>0</v>
      </c>
      <c r="AP26" s="203">
        <v>0</v>
      </c>
      <c r="AQ26" s="203">
        <v>4.6075949367088551</v>
      </c>
      <c r="AR26" s="203">
        <v>10.367088607594946</v>
      </c>
      <c r="AS26" s="203">
        <v>11.518987341772137</v>
      </c>
      <c r="AT26" s="203">
        <v>0</v>
      </c>
      <c r="AU26" s="203">
        <v>0</v>
      </c>
      <c r="AV26" s="203">
        <v>0</v>
      </c>
      <c r="AW26" s="203">
        <v>1.9361702127659575</v>
      </c>
      <c r="AX26" s="203">
        <v>82.738197424892761</v>
      </c>
      <c r="AY26" s="203">
        <v>32.623376623376657</v>
      </c>
      <c r="AZ26" s="203">
        <v>37.720779220779178</v>
      </c>
      <c r="BA26" s="203">
        <v>99.68107251687843</v>
      </c>
      <c r="BB26" s="203">
        <v>0</v>
      </c>
      <c r="BC26" s="203">
        <v>0</v>
      </c>
      <c r="BD26" s="203">
        <v>0</v>
      </c>
      <c r="BE26" s="203">
        <v>0</v>
      </c>
      <c r="BF26" s="203">
        <v>0</v>
      </c>
      <c r="BG26" s="203">
        <v>0.764372550239235</v>
      </c>
      <c r="BH26" s="203">
        <v>0</v>
      </c>
      <c r="BI26" s="203">
        <v>0</v>
      </c>
      <c r="BJ26" s="203">
        <v>1</v>
      </c>
      <c r="BK26" s="203">
        <v>0</v>
      </c>
      <c r="BL26" s="203"/>
      <c r="BM26" s="203"/>
      <c r="BN26" s="203"/>
      <c r="BO26" s="449">
        <v>48</v>
      </c>
      <c r="BP26" s="449">
        <v>25.2</v>
      </c>
      <c r="BQ26" s="449">
        <v>45</v>
      </c>
      <c r="BR26" s="203"/>
    </row>
    <row r="27" spans="1:70" ht="15" x14ac:dyDescent="0.25">
      <c r="A27" s="169">
        <v>239</v>
      </c>
      <c r="B27" s="207">
        <v>124559</v>
      </c>
      <c r="C27" s="207">
        <v>9352042</v>
      </c>
      <c r="D27" s="206" t="s">
        <v>287</v>
      </c>
      <c r="E27" s="205" t="s">
        <v>46</v>
      </c>
      <c r="F27" s="204">
        <v>0</v>
      </c>
      <c r="G27" s="203">
        <v>1</v>
      </c>
      <c r="H27" s="203">
        <v>0</v>
      </c>
      <c r="I27" s="203">
        <v>0</v>
      </c>
      <c r="J27" s="203">
        <v>7</v>
      </c>
      <c r="K27" s="203">
        <v>0</v>
      </c>
      <c r="L27" s="203">
        <v>521</v>
      </c>
      <c r="M27" s="203">
        <v>521</v>
      </c>
      <c r="N27" s="203">
        <v>65</v>
      </c>
      <c r="O27" s="203">
        <v>307</v>
      </c>
      <c r="P27" s="203">
        <v>149</v>
      </c>
      <c r="Q27" s="203">
        <v>0</v>
      </c>
      <c r="R27" s="203">
        <v>0</v>
      </c>
      <c r="S27" s="203">
        <v>0</v>
      </c>
      <c r="T27" s="203">
        <v>0</v>
      </c>
      <c r="U27" s="203">
        <v>0</v>
      </c>
      <c r="V27" s="203">
        <v>0</v>
      </c>
      <c r="W27" s="203">
        <v>521</v>
      </c>
      <c r="X27" s="203">
        <v>74.428571428571431</v>
      </c>
      <c r="Y27" s="203">
        <v>25.999999999999979</v>
      </c>
      <c r="Z27" s="203">
        <v>65.125</v>
      </c>
      <c r="AA27" s="203">
        <v>0</v>
      </c>
      <c r="AB27" s="203">
        <v>0</v>
      </c>
      <c r="AC27" s="203">
        <v>426</v>
      </c>
      <c r="AD27" s="203">
        <v>94.999999999999986</v>
      </c>
      <c r="AE27" s="203">
        <v>0</v>
      </c>
      <c r="AF27" s="203">
        <v>0</v>
      </c>
      <c r="AG27" s="203">
        <v>0</v>
      </c>
      <c r="AH27" s="203">
        <v>0</v>
      </c>
      <c r="AI27" s="203">
        <v>0</v>
      </c>
      <c r="AJ27" s="203">
        <v>0</v>
      </c>
      <c r="AK27" s="203">
        <v>0</v>
      </c>
      <c r="AL27" s="203">
        <v>0</v>
      </c>
      <c r="AM27" s="203">
        <v>0</v>
      </c>
      <c r="AN27" s="203">
        <v>0</v>
      </c>
      <c r="AO27" s="203">
        <v>0</v>
      </c>
      <c r="AP27" s="203">
        <v>0</v>
      </c>
      <c r="AQ27" s="203">
        <v>3.4276315789473668</v>
      </c>
      <c r="AR27" s="203">
        <v>7.9978070175438827</v>
      </c>
      <c r="AS27" s="203">
        <v>10.282894736842126</v>
      </c>
      <c r="AT27" s="203">
        <v>0</v>
      </c>
      <c r="AU27" s="203">
        <v>0</v>
      </c>
      <c r="AV27" s="203">
        <v>0</v>
      </c>
      <c r="AW27" s="203">
        <v>0.98674242424242431</v>
      </c>
      <c r="AX27" s="203">
        <v>65.426229508196826</v>
      </c>
      <c r="AY27" s="203">
        <v>7.2937062937063013</v>
      </c>
      <c r="AZ27" s="203">
        <v>9.3776223776223731</v>
      </c>
      <c r="BA27" s="203">
        <v>54.818223568565521</v>
      </c>
      <c r="BB27" s="203">
        <v>0</v>
      </c>
      <c r="BC27" s="203">
        <v>0</v>
      </c>
      <c r="BD27" s="203">
        <v>0</v>
      </c>
      <c r="BE27" s="203">
        <v>0</v>
      </c>
      <c r="BF27" s="203">
        <v>0</v>
      </c>
      <c r="BG27" s="203">
        <v>0.68356439596412499</v>
      </c>
      <c r="BH27" s="203">
        <v>0</v>
      </c>
      <c r="BI27" s="203">
        <v>0</v>
      </c>
      <c r="BJ27" s="203">
        <v>1</v>
      </c>
      <c r="BK27" s="203">
        <v>0</v>
      </c>
      <c r="BL27" s="203"/>
      <c r="BM27" s="203"/>
      <c r="BN27" s="203"/>
      <c r="BO27" s="449">
        <v>45</v>
      </c>
      <c r="BP27" s="449">
        <v>40</v>
      </c>
      <c r="BQ27" s="449">
        <v>40</v>
      </c>
      <c r="BR27" s="203"/>
    </row>
    <row r="28" spans="1:70" ht="15" x14ac:dyDescent="0.25">
      <c r="A28" s="169">
        <v>416</v>
      </c>
      <c r="B28" s="207">
        <v>124561</v>
      </c>
      <c r="C28" s="207">
        <v>9352045</v>
      </c>
      <c r="D28" s="206" t="s">
        <v>379</v>
      </c>
      <c r="E28" s="205" t="s">
        <v>46</v>
      </c>
      <c r="F28" s="204">
        <v>0</v>
      </c>
      <c r="G28" s="203">
        <v>1</v>
      </c>
      <c r="H28" s="203">
        <v>0</v>
      </c>
      <c r="I28" s="203">
        <v>0</v>
      </c>
      <c r="J28" s="203">
        <v>7</v>
      </c>
      <c r="K28" s="203">
        <v>0</v>
      </c>
      <c r="L28" s="203">
        <v>286</v>
      </c>
      <c r="M28" s="203">
        <v>286</v>
      </c>
      <c r="N28" s="203">
        <v>41</v>
      </c>
      <c r="O28" s="203">
        <v>177</v>
      </c>
      <c r="P28" s="203">
        <v>68</v>
      </c>
      <c r="Q28" s="203">
        <v>0</v>
      </c>
      <c r="R28" s="203">
        <v>0</v>
      </c>
      <c r="S28" s="203">
        <v>0</v>
      </c>
      <c r="T28" s="203">
        <v>0</v>
      </c>
      <c r="U28" s="203">
        <v>0</v>
      </c>
      <c r="V28" s="203">
        <v>0</v>
      </c>
      <c r="W28" s="203">
        <v>286</v>
      </c>
      <c r="X28" s="203">
        <v>40.857142857142854</v>
      </c>
      <c r="Y28" s="203">
        <v>20.999999999999993</v>
      </c>
      <c r="Z28" s="203">
        <v>27.713178294573645</v>
      </c>
      <c r="AA28" s="203">
        <v>0</v>
      </c>
      <c r="AB28" s="203">
        <v>0</v>
      </c>
      <c r="AC28" s="203">
        <v>282</v>
      </c>
      <c r="AD28" s="203">
        <v>4.0000000000000036</v>
      </c>
      <c r="AE28" s="203">
        <v>0</v>
      </c>
      <c r="AF28" s="203">
        <v>0</v>
      </c>
      <c r="AG28" s="203">
        <v>0</v>
      </c>
      <c r="AH28" s="203">
        <v>0</v>
      </c>
      <c r="AI28" s="203">
        <v>0</v>
      </c>
      <c r="AJ28" s="203">
        <v>0</v>
      </c>
      <c r="AK28" s="203">
        <v>0</v>
      </c>
      <c r="AL28" s="203">
        <v>0</v>
      </c>
      <c r="AM28" s="203">
        <v>0</v>
      </c>
      <c r="AN28" s="203">
        <v>0</v>
      </c>
      <c r="AO28" s="203">
        <v>0</v>
      </c>
      <c r="AP28" s="203">
        <v>0</v>
      </c>
      <c r="AQ28" s="203">
        <v>3.5020408163265384</v>
      </c>
      <c r="AR28" s="203">
        <v>14.008163265306123</v>
      </c>
      <c r="AS28" s="203">
        <v>19.844897959183669</v>
      </c>
      <c r="AT28" s="203">
        <v>0</v>
      </c>
      <c r="AU28" s="203">
        <v>0</v>
      </c>
      <c r="AV28" s="203">
        <v>0</v>
      </c>
      <c r="AW28" s="203">
        <v>0</v>
      </c>
      <c r="AX28" s="203">
        <v>55.839285714285637</v>
      </c>
      <c r="AY28" s="203">
        <v>11.507692307692292</v>
      </c>
      <c r="AZ28" s="203">
        <v>13.600000000000001</v>
      </c>
      <c r="BA28" s="203">
        <v>54.334371720116557</v>
      </c>
      <c r="BB28" s="203">
        <v>0</v>
      </c>
      <c r="BC28" s="203">
        <v>0</v>
      </c>
      <c r="BD28" s="203">
        <v>0</v>
      </c>
      <c r="BE28" s="203">
        <v>0</v>
      </c>
      <c r="BF28" s="203">
        <v>0</v>
      </c>
      <c r="BG28" s="203">
        <v>0.81731650753011997</v>
      </c>
      <c r="BH28" s="203">
        <v>0</v>
      </c>
      <c r="BI28" s="203">
        <v>0</v>
      </c>
      <c r="BJ28" s="203">
        <v>1</v>
      </c>
      <c r="BK28" s="203">
        <v>0</v>
      </c>
      <c r="BL28" s="203"/>
      <c r="BM28" s="203"/>
      <c r="BN28" s="203"/>
      <c r="BO28" s="449">
        <v>0</v>
      </c>
      <c r="BP28" s="449">
        <v>0</v>
      </c>
      <c r="BQ28" s="449">
        <v>0</v>
      </c>
      <c r="BR28" s="203"/>
    </row>
    <row r="29" spans="1:70" ht="15" x14ac:dyDescent="0.25">
      <c r="A29" s="169">
        <v>413</v>
      </c>
      <c r="B29" s="207">
        <v>124563</v>
      </c>
      <c r="C29" s="207">
        <v>9352049</v>
      </c>
      <c r="D29" s="206" t="s">
        <v>713</v>
      </c>
      <c r="E29" s="205" t="s">
        <v>46</v>
      </c>
      <c r="F29" s="204">
        <v>0</v>
      </c>
      <c r="G29" s="203">
        <v>1</v>
      </c>
      <c r="H29" s="203">
        <v>0</v>
      </c>
      <c r="I29" s="203">
        <v>0</v>
      </c>
      <c r="J29" s="203">
        <v>7</v>
      </c>
      <c r="K29" s="203">
        <v>0</v>
      </c>
      <c r="L29" s="203">
        <v>268</v>
      </c>
      <c r="M29" s="203">
        <v>268</v>
      </c>
      <c r="N29" s="203">
        <v>38</v>
      </c>
      <c r="O29" s="203">
        <v>179</v>
      </c>
      <c r="P29" s="203">
        <v>51</v>
      </c>
      <c r="Q29" s="203">
        <v>0</v>
      </c>
      <c r="R29" s="203">
        <v>0</v>
      </c>
      <c r="S29" s="203">
        <v>0</v>
      </c>
      <c r="T29" s="203">
        <v>0</v>
      </c>
      <c r="U29" s="203">
        <v>0</v>
      </c>
      <c r="V29" s="203">
        <v>0</v>
      </c>
      <c r="W29" s="203">
        <v>268</v>
      </c>
      <c r="X29" s="203">
        <v>38.285714285714285</v>
      </c>
      <c r="Y29" s="203">
        <v>45.999999999999972</v>
      </c>
      <c r="Z29" s="203">
        <v>75.849056603773576</v>
      </c>
      <c r="AA29" s="203">
        <v>0</v>
      </c>
      <c r="AB29" s="203">
        <v>0</v>
      </c>
      <c r="AC29" s="203">
        <v>234.75187969924809</v>
      </c>
      <c r="AD29" s="203">
        <v>33.248120300751921</v>
      </c>
      <c r="AE29" s="203">
        <v>0</v>
      </c>
      <c r="AF29" s="203">
        <v>0</v>
      </c>
      <c r="AG29" s="203">
        <v>0</v>
      </c>
      <c r="AH29" s="203">
        <v>0</v>
      </c>
      <c r="AI29" s="203">
        <v>0</v>
      </c>
      <c r="AJ29" s="203">
        <v>0</v>
      </c>
      <c r="AK29" s="203">
        <v>0</v>
      </c>
      <c r="AL29" s="203">
        <v>0</v>
      </c>
      <c r="AM29" s="203">
        <v>0</v>
      </c>
      <c r="AN29" s="203">
        <v>0</v>
      </c>
      <c r="AO29" s="203">
        <v>0</v>
      </c>
      <c r="AP29" s="203">
        <v>0</v>
      </c>
      <c r="AQ29" s="203">
        <v>11.652173913043475</v>
      </c>
      <c r="AR29" s="203">
        <v>32.626086956521846</v>
      </c>
      <c r="AS29" s="203">
        <v>43.113043478260785</v>
      </c>
      <c r="AT29" s="203">
        <v>0</v>
      </c>
      <c r="AU29" s="203">
        <v>0</v>
      </c>
      <c r="AV29" s="203">
        <v>0</v>
      </c>
      <c r="AW29" s="203">
        <v>1.0113207547169811</v>
      </c>
      <c r="AX29" s="203">
        <v>86.413793103448256</v>
      </c>
      <c r="AY29" s="203">
        <v>17.739130434782624</v>
      </c>
      <c r="AZ29" s="203">
        <v>21.065217391304369</v>
      </c>
      <c r="BA29" s="203">
        <v>83.95316185385569</v>
      </c>
      <c r="BB29" s="203">
        <v>0</v>
      </c>
      <c r="BC29" s="203">
        <v>0</v>
      </c>
      <c r="BD29" s="203">
        <v>0</v>
      </c>
      <c r="BE29" s="203">
        <v>0</v>
      </c>
      <c r="BF29" s="203">
        <v>0</v>
      </c>
      <c r="BG29" s="203">
        <v>0.45418010111731799</v>
      </c>
      <c r="BH29" s="203">
        <v>0</v>
      </c>
      <c r="BI29" s="203">
        <v>0</v>
      </c>
      <c r="BJ29" s="203">
        <v>1</v>
      </c>
      <c r="BK29" s="203">
        <v>0</v>
      </c>
      <c r="BL29" s="203"/>
      <c r="BM29" s="203"/>
      <c r="BN29" s="203"/>
      <c r="BO29" s="449">
        <v>0</v>
      </c>
      <c r="BP29" s="449">
        <v>0</v>
      </c>
      <c r="BQ29" s="449">
        <v>0</v>
      </c>
      <c r="BR29" s="203"/>
    </row>
    <row r="30" spans="1:70" ht="15" x14ac:dyDescent="0.25">
      <c r="A30" s="169">
        <v>486</v>
      </c>
      <c r="B30" s="207">
        <v>124565</v>
      </c>
      <c r="C30" s="207">
        <v>9352055</v>
      </c>
      <c r="D30" s="206" t="s">
        <v>433</v>
      </c>
      <c r="E30" s="205" t="s">
        <v>46</v>
      </c>
      <c r="F30" s="204">
        <v>0</v>
      </c>
      <c r="G30" s="203">
        <v>1</v>
      </c>
      <c r="H30" s="203">
        <v>0</v>
      </c>
      <c r="I30" s="203">
        <v>0</v>
      </c>
      <c r="J30" s="203">
        <v>7</v>
      </c>
      <c r="K30" s="203">
        <v>0</v>
      </c>
      <c r="L30" s="203">
        <v>199</v>
      </c>
      <c r="M30" s="203">
        <v>199</v>
      </c>
      <c r="N30" s="203">
        <v>29</v>
      </c>
      <c r="O30" s="203">
        <v>114</v>
      </c>
      <c r="P30" s="203">
        <v>56</v>
      </c>
      <c r="Q30" s="203">
        <v>0</v>
      </c>
      <c r="R30" s="203">
        <v>0</v>
      </c>
      <c r="S30" s="203">
        <v>0</v>
      </c>
      <c r="T30" s="203">
        <v>0</v>
      </c>
      <c r="U30" s="203">
        <v>0</v>
      </c>
      <c r="V30" s="203">
        <v>0</v>
      </c>
      <c r="W30" s="203">
        <v>199</v>
      </c>
      <c r="X30" s="203">
        <v>28.428571428571427</v>
      </c>
      <c r="Y30" s="203">
        <v>14.999999999999991</v>
      </c>
      <c r="Z30" s="203">
        <v>34.563157894736847</v>
      </c>
      <c r="AA30" s="203">
        <v>0</v>
      </c>
      <c r="AB30" s="203">
        <v>0</v>
      </c>
      <c r="AC30" s="203">
        <v>176.99999999999991</v>
      </c>
      <c r="AD30" s="203">
        <v>19.999999999999986</v>
      </c>
      <c r="AE30" s="203">
        <v>0</v>
      </c>
      <c r="AF30" s="203">
        <v>1.9999999999999987</v>
      </c>
      <c r="AG30" s="203">
        <v>0</v>
      </c>
      <c r="AH30" s="203">
        <v>0</v>
      </c>
      <c r="AI30" s="203">
        <v>0</v>
      </c>
      <c r="AJ30" s="203">
        <v>0</v>
      </c>
      <c r="AK30" s="203">
        <v>0</v>
      </c>
      <c r="AL30" s="203">
        <v>0</v>
      </c>
      <c r="AM30" s="203">
        <v>0</v>
      </c>
      <c r="AN30" s="203">
        <v>0</v>
      </c>
      <c r="AO30" s="203">
        <v>0</v>
      </c>
      <c r="AP30" s="203">
        <v>0</v>
      </c>
      <c r="AQ30" s="203">
        <v>8.1941176470588246</v>
      </c>
      <c r="AR30" s="203">
        <v>16.388235294117649</v>
      </c>
      <c r="AS30" s="203">
        <v>19.900000000000002</v>
      </c>
      <c r="AT30" s="203">
        <v>0</v>
      </c>
      <c r="AU30" s="203">
        <v>0</v>
      </c>
      <c r="AV30" s="203">
        <v>0</v>
      </c>
      <c r="AW30" s="203">
        <v>0</v>
      </c>
      <c r="AX30" s="203">
        <v>36.566037735849051</v>
      </c>
      <c r="AY30" s="203">
        <v>7.6862745098039031</v>
      </c>
      <c r="AZ30" s="203">
        <v>7.6862745098039031</v>
      </c>
      <c r="BA30" s="203">
        <v>34.251688929511843</v>
      </c>
      <c r="BB30" s="203">
        <v>0</v>
      </c>
      <c r="BC30" s="203">
        <v>0</v>
      </c>
      <c r="BD30" s="203">
        <v>0</v>
      </c>
      <c r="BE30" s="203">
        <v>0</v>
      </c>
      <c r="BF30" s="203">
        <v>0</v>
      </c>
      <c r="BG30" s="203">
        <v>0.36717399280000002</v>
      </c>
      <c r="BH30" s="203">
        <v>0</v>
      </c>
      <c r="BI30" s="203">
        <v>0</v>
      </c>
      <c r="BJ30" s="203">
        <v>1</v>
      </c>
      <c r="BK30" s="203">
        <v>0</v>
      </c>
      <c r="BL30" s="203"/>
      <c r="BM30" s="203"/>
      <c r="BN30" s="203"/>
      <c r="BO30" s="449">
        <v>0</v>
      </c>
      <c r="BP30" s="449">
        <v>0</v>
      </c>
      <c r="BQ30" s="449">
        <v>0</v>
      </c>
      <c r="BR30" s="203"/>
    </row>
    <row r="31" spans="1:70" ht="15" x14ac:dyDescent="0.25">
      <c r="A31" s="169">
        <v>1</v>
      </c>
      <c r="B31" s="207">
        <v>124566</v>
      </c>
      <c r="C31" s="207">
        <v>9352058</v>
      </c>
      <c r="D31" s="206" t="s">
        <v>712</v>
      </c>
      <c r="E31" s="205" t="s">
        <v>46</v>
      </c>
      <c r="F31" s="204">
        <v>0</v>
      </c>
      <c r="G31" s="203">
        <v>1</v>
      </c>
      <c r="H31" s="203">
        <v>0</v>
      </c>
      <c r="I31" s="203">
        <v>0</v>
      </c>
      <c r="J31" s="203">
        <v>7</v>
      </c>
      <c r="K31" s="203">
        <v>0</v>
      </c>
      <c r="L31" s="203">
        <v>103</v>
      </c>
      <c r="M31" s="203">
        <v>103</v>
      </c>
      <c r="N31" s="203">
        <v>15</v>
      </c>
      <c r="O31" s="203">
        <v>62</v>
      </c>
      <c r="P31" s="203">
        <v>26</v>
      </c>
      <c r="Q31" s="203">
        <v>0</v>
      </c>
      <c r="R31" s="203">
        <v>0</v>
      </c>
      <c r="S31" s="203">
        <v>0</v>
      </c>
      <c r="T31" s="203">
        <v>0</v>
      </c>
      <c r="U31" s="203">
        <v>0</v>
      </c>
      <c r="V31" s="203">
        <v>0</v>
      </c>
      <c r="W31" s="203">
        <v>103</v>
      </c>
      <c r="X31" s="203">
        <v>14.714285714285714</v>
      </c>
      <c r="Y31" s="203">
        <v>13.000000000000032</v>
      </c>
      <c r="Z31" s="203">
        <v>16.646464646464647</v>
      </c>
      <c r="AA31" s="203">
        <v>0</v>
      </c>
      <c r="AB31" s="203">
        <v>0</v>
      </c>
      <c r="AC31" s="203">
        <v>103</v>
      </c>
      <c r="AD31" s="203">
        <v>0</v>
      </c>
      <c r="AE31" s="203">
        <v>0</v>
      </c>
      <c r="AF31" s="203">
        <v>0</v>
      </c>
      <c r="AG31" s="203">
        <v>0</v>
      </c>
      <c r="AH31" s="203">
        <v>0</v>
      </c>
      <c r="AI31" s="203">
        <v>0</v>
      </c>
      <c r="AJ31" s="203">
        <v>0</v>
      </c>
      <c r="AK31" s="203">
        <v>0</v>
      </c>
      <c r="AL31" s="203">
        <v>0</v>
      </c>
      <c r="AM31" s="203">
        <v>0</v>
      </c>
      <c r="AN31" s="203">
        <v>0</v>
      </c>
      <c r="AO31" s="203">
        <v>0</v>
      </c>
      <c r="AP31" s="203">
        <v>0</v>
      </c>
      <c r="AQ31" s="203">
        <v>0</v>
      </c>
      <c r="AR31" s="203">
        <v>1.1704545454545492</v>
      </c>
      <c r="AS31" s="203">
        <v>2.3409090909090882</v>
      </c>
      <c r="AT31" s="203">
        <v>0</v>
      </c>
      <c r="AU31" s="203">
        <v>0</v>
      </c>
      <c r="AV31" s="203">
        <v>0</v>
      </c>
      <c r="AW31" s="203">
        <v>0</v>
      </c>
      <c r="AX31" s="203">
        <v>19.633333333333354</v>
      </c>
      <c r="AY31" s="203">
        <v>3.25</v>
      </c>
      <c r="AZ31" s="203">
        <v>5.4166666666666581</v>
      </c>
      <c r="BA31" s="203">
        <v>19.898117424242429</v>
      </c>
      <c r="BB31" s="203">
        <v>0</v>
      </c>
      <c r="BC31" s="203">
        <v>0</v>
      </c>
      <c r="BD31" s="203">
        <v>0</v>
      </c>
      <c r="BE31" s="203">
        <v>0.69999999999996165</v>
      </c>
      <c r="BF31" s="203">
        <v>0</v>
      </c>
      <c r="BG31" s="203">
        <v>2.5197424765957401</v>
      </c>
      <c r="BH31" s="203">
        <v>0</v>
      </c>
      <c r="BI31" s="203">
        <v>1</v>
      </c>
      <c r="BJ31" s="203">
        <v>1</v>
      </c>
      <c r="BK31" s="203">
        <v>0</v>
      </c>
      <c r="BL31" s="203"/>
      <c r="BM31" s="203"/>
      <c r="BN31" s="203"/>
      <c r="BO31" s="449">
        <v>0</v>
      </c>
      <c r="BP31" s="449">
        <v>0</v>
      </c>
      <c r="BQ31" s="449">
        <v>0</v>
      </c>
      <c r="BR31" s="203"/>
    </row>
    <row r="32" spans="1:70" ht="15" x14ac:dyDescent="0.25">
      <c r="A32" s="169">
        <v>5</v>
      </c>
      <c r="B32" s="207">
        <v>124568</v>
      </c>
      <c r="C32" s="207">
        <v>9352061</v>
      </c>
      <c r="D32" s="206" t="s">
        <v>711</v>
      </c>
      <c r="E32" s="205" t="s">
        <v>46</v>
      </c>
      <c r="F32" s="204">
        <v>0</v>
      </c>
      <c r="G32" s="203">
        <v>1</v>
      </c>
      <c r="H32" s="203">
        <v>0</v>
      </c>
      <c r="I32" s="203">
        <v>0</v>
      </c>
      <c r="J32" s="203">
        <v>7</v>
      </c>
      <c r="K32" s="203">
        <v>0</v>
      </c>
      <c r="L32" s="203">
        <v>72</v>
      </c>
      <c r="M32" s="203">
        <v>72</v>
      </c>
      <c r="N32" s="203">
        <v>13</v>
      </c>
      <c r="O32" s="203">
        <v>41</v>
      </c>
      <c r="P32" s="203">
        <v>18</v>
      </c>
      <c r="Q32" s="203">
        <v>0</v>
      </c>
      <c r="R32" s="203">
        <v>0</v>
      </c>
      <c r="S32" s="203">
        <v>0</v>
      </c>
      <c r="T32" s="203">
        <v>0</v>
      </c>
      <c r="U32" s="203">
        <v>0</v>
      </c>
      <c r="V32" s="203">
        <v>0</v>
      </c>
      <c r="W32" s="203">
        <v>72</v>
      </c>
      <c r="X32" s="203">
        <v>10.285714285714286</v>
      </c>
      <c r="Y32" s="203">
        <v>9</v>
      </c>
      <c r="Z32" s="203">
        <v>9.1428571428571423</v>
      </c>
      <c r="AA32" s="203">
        <v>0</v>
      </c>
      <c r="AB32" s="203">
        <v>0</v>
      </c>
      <c r="AC32" s="203">
        <v>61.999999999999993</v>
      </c>
      <c r="AD32" s="203">
        <v>1.0000000000000009</v>
      </c>
      <c r="AE32" s="203">
        <v>0</v>
      </c>
      <c r="AF32" s="203">
        <v>7.9999999999999911</v>
      </c>
      <c r="AG32" s="203">
        <v>0</v>
      </c>
      <c r="AH32" s="203">
        <v>1.0000000000000009</v>
      </c>
      <c r="AI32" s="203">
        <v>0</v>
      </c>
      <c r="AJ32" s="203">
        <v>0</v>
      </c>
      <c r="AK32" s="203">
        <v>0</v>
      </c>
      <c r="AL32" s="203">
        <v>0</v>
      </c>
      <c r="AM32" s="203">
        <v>0</v>
      </c>
      <c r="AN32" s="203">
        <v>0</v>
      </c>
      <c r="AO32" s="203">
        <v>0</v>
      </c>
      <c r="AP32" s="203">
        <v>0</v>
      </c>
      <c r="AQ32" s="203">
        <v>0</v>
      </c>
      <c r="AR32" s="203">
        <v>0</v>
      </c>
      <c r="AS32" s="203">
        <v>0</v>
      </c>
      <c r="AT32" s="203">
        <v>0</v>
      </c>
      <c r="AU32" s="203">
        <v>0</v>
      </c>
      <c r="AV32" s="203">
        <v>0</v>
      </c>
      <c r="AW32" s="203">
        <v>0</v>
      </c>
      <c r="AX32" s="203">
        <v>13.666666666666652</v>
      </c>
      <c r="AY32" s="203">
        <v>1.0588235294117645</v>
      </c>
      <c r="AZ32" s="203">
        <v>1.0588235294117645</v>
      </c>
      <c r="BA32" s="203">
        <v>11.13212362911265</v>
      </c>
      <c r="BB32" s="203">
        <v>0</v>
      </c>
      <c r="BC32" s="203">
        <v>0</v>
      </c>
      <c r="BD32" s="203">
        <v>0</v>
      </c>
      <c r="BE32" s="203">
        <v>3.8000000000000167</v>
      </c>
      <c r="BF32" s="203">
        <v>0</v>
      </c>
      <c r="BG32" s="203">
        <v>1.93959846989247</v>
      </c>
      <c r="BH32" s="203">
        <v>0</v>
      </c>
      <c r="BI32" s="203">
        <v>0</v>
      </c>
      <c r="BJ32" s="203">
        <v>1</v>
      </c>
      <c r="BK32" s="203">
        <v>0</v>
      </c>
      <c r="BL32" s="203"/>
      <c r="BM32" s="203"/>
      <c r="BN32" s="203"/>
      <c r="BO32" s="449">
        <v>0</v>
      </c>
      <c r="BP32" s="449">
        <v>0</v>
      </c>
      <c r="BQ32" s="449">
        <v>0</v>
      </c>
      <c r="BR32" s="203"/>
    </row>
    <row r="33" spans="1:70" ht="15" x14ac:dyDescent="0.25">
      <c r="A33" s="169">
        <v>211</v>
      </c>
      <c r="B33" s="207">
        <v>124572</v>
      </c>
      <c r="C33" s="207">
        <v>9352066</v>
      </c>
      <c r="D33" s="206" t="s">
        <v>270</v>
      </c>
      <c r="E33" s="205" t="s">
        <v>46</v>
      </c>
      <c r="F33" s="204">
        <v>0</v>
      </c>
      <c r="G33" s="203">
        <v>1</v>
      </c>
      <c r="H33" s="203">
        <v>0</v>
      </c>
      <c r="I33" s="203">
        <v>0</v>
      </c>
      <c r="J33" s="203">
        <v>7</v>
      </c>
      <c r="K33" s="203">
        <v>0</v>
      </c>
      <c r="L33" s="203">
        <v>98</v>
      </c>
      <c r="M33" s="203">
        <v>98</v>
      </c>
      <c r="N33" s="203">
        <v>16</v>
      </c>
      <c r="O33" s="203">
        <v>55</v>
      </c>
      <c r="P33" s="203">
        <v>27</v>
      </c>
      <c r="Q33" s="203">
        <v>0</v>
      </c>
      <c r="R33" s="203">
        <v>0</v>
      </c>
      <c r="S33" s="203">
        <v>0</v>
      </c>
      <c r="T33" s="203">
        <v>0</v>
      </c>
      <c r="U33" s="203">
        <v>0</v>
      </c>
      <c r="V33" s="203">
        <v>0</v>
      </c>
      <c r="W33" s="203">
        <v>98</v>
      </c>
      <c r="X33" s="203">
        <v>14</v>
      </c>
      <c r="Y33" s="203">
        <v>4.9999999999999991</v>
      </c>
      <c r="Z33" s="203">
        <v>8.1666666666666661</v>
      </c>
      <c r="AA33" s="203">
        <v>0</v>
      </c>
      <c r="AB33" s="203">
        <v>0</v>
      </c>
      <c r="AC33" s="203">
        <v>78.000000000000028</v>
      </c>
      <c r="AD33" s="203">
        <v>4.9999999999999991</v>
      </c>
      <c r="AE33" s="203">
        <v>8</v>
      </c>
      <c r="AF33" s="203">
        <v>0</v>
      </c>
      <c r="AG33" s="203">
        <v>6.9999999999999964</v>
      </c>
      <c r="AH33" s="203">
        <v>0</v>
      </c>
      <c r="AI33" s="203">
        <v>0</v>
      </c>
      <c r="AJ33" s="203">
        <v>0</v>
      </c>
      <c r="AK33" s="203">
        <v>0</v>
      </c>
      <c r="AL33" s="203">
        <v>0</v>
      </c>
      <c r="AM33" s="203">
        <v>0</v>
      </c>
      <c r="AN33" s="203">
        <v>0</v>
      </c>
      <c r="AO33" s="203">
        <v>0</v>
      </c>
      <c r="AP33" s="203">
        <v>0</v>
      </c>
      <c r="AQ33" s="203">
        <v>0</v>
      </c>
      <c r="AR33" s="203">
        <v>0</v>
      </c>
      <c r="AS33" s="203">
        <v>0</v>
      </c>
      <c r="AT33" s="203">
        <v>0</v>
      </c>
      <c r="AU33" s="203">
        <v>0</v>
      </c>
      <c r="AV33" s="203">
        <v>0</v>
      </c>
      <c r="AW33" s="203">
        <v>0</v>
      </c>
      <c r="AX33" s="203">
        <v>11.999999999999991</v>
      </c>
      <c r="AY33" s="203">
        <v>6.75</v>
      </c>
      <c r="AZ33" s="203">
        <v>6.75</v>
      </c>
      <c r="BA33" s="203">
        <v>16.528536585365845</v>
      </c>
      <c r="BB33" s="203">
        <v>0</v>
      </c>
      <c r="BC33" s="203">
        <v>0</v>
      </c>
      <c r="BD33" s="203">
        <v>0</v>
      </c>
      <c r="BE33" s="203">
        <v>4.2000000000000126</v>
      </c>
      <c r="BF33" s="203">
        <v>0</v>
      </c>
      <c r="BG33" s="203">
        <v>1.78264656060606</v>
      </c>
      <c r="BH33" s="203">
        <v>0</v>
      </c>
      <c r="BI33" s="203">
        <v>0</v>
      </c>
      <c r="BJ33" s="203">
        <v>1</v>
      </c>
      <c r="BK33" s="203">
        <v>0</v>
      </c>
      <c r="BL33" s="203"/>
      <c r="BM33" s="203"/>
      <c r="BN33" s="203"/>
      <c r="BO33" s="449">
        <v>0</v>
      </c>
      <c r="BP33" s="449">
        <v>0</v>
      </c>
      <c r="BQ33" s="449">
        <v>0</v>
      </c>
      <c r="BR33" s="203"/>
    </row>
    <row r="34" spans="1:70" ht="15" x14ac:dyDescent="0.25">
      <c r="A34" s="169">
        <v>15</v>
      </c>
      <c r="B34" s="207">
        <v>124573</v>
      </c>
      <c r="C34" s="207">
        <v>9352067</v>
      </c>
      <c r="D34" s="206" t="s">
        <v>145</v>
      </c>
      <c r="E34" s="205" t="s">
        <v>46</v>
      </c>
      <c r="F34" s="204">
        <v>0</v>
      </c>
      <c r="G34" s="203">
        <v>1</v>
      </c>
      <c r="H34" s="203">
        <v>0</v>
      </c>
      <c r="I34" s="203">
        <v>0</v>
      </c>
      <c r="J34" s="203">
        <v>7</v>
      </c>
      <c r="K34" s="203">
        <v>0</v>
      </c>
      <c r="L34" s="203">
        <v>197</v>
      </c>
      <c r="M34" s="203">
        <v>197</v>
      </c>
      <c r="N34" s="203">
        <v>28</v>
      </c>
      <c r="O34" s="203">
        <v>111</v>
      </c>
      <c r="P34" s="203">
        <v>58</v>
      </c>
      <c r="Q34" s="203">
        <v>0</v>
      </c>
      <c r="R34" s="203">
        <v>0</v>
      </c>
      <c r="S34" s="203">
        <v>0</v>
      </c>
      <c r="T34" s="203">
        <v>0</v>
      </c>
      <c r="U34" s="203">
        <v>0</v>
      </c>
      <c r="V34" s="203">
        <v>0</v>
      </c>
      <c r="W34" s="203">
        <v>197</v>
      </c>
      <c r="X34" s="203">
        <v>28.142857142857142</v>
      </c>
      <c r="Y34" s="203">
        <v>44.000000000000078</v>
      </c>
      <c r="Z34" s="203">
        <v>64.239130434782609</v>
      </c>
      <c r="AA34" s="203">
        <v>0</v>
      </c>
      <c r="AB34" s="203">
        <v>0</v>
      </c>
      <c r="AC34" s="203">
        <v>116.00000000000006</v>
      </c>
      <c r="AD34" s="203">
        <v>79.000000000000014</v>
      </c>
      <c r="AE34" s="203">
        <v>0</v>
      </c>
      <c r="AF34" s="203">
        <v>0</v>
      </c>
      <c r="AG34" s="203">
        <v>0</v>
      </c>
      <c r="AH34" s="203">
        <v>2.0000000000000018</v>
      </c>
      <c r="AI34" s="203">
        <v>0</v>
      </c>
      <c r="AJ34" s="203">
        <v>0</v>
      </c>
      <c r="AK34" s="203">
        <v>0</v>
      </c>
      <c r="AL34" s="203">
        <v>0</v>
      </c>
      <c r="AM34" s="203">
        <v>0</v>
      </c>
      <c r="AN34" s="203">
        <v>0</v>
      </c>
      <c r="AO34" s="203">
        <v>0</v>
      </c>
      <c r="AP34" s="203">
        <v>0</v>
      </c>
      <c r="AQ34" s="203">
        <v>5.8284023668638962</v>
      </c>
      <c r="AR34" s="203">
        <v>8.1597633136094743</v>
      </c>
      <c r="AS34" s="203">
        <v>11.656804733727812</v>
      </c>
      <c r="AT34" s="203">
        <v>0</v>
      </c>
      <c r="AU34" s="203">
        <v>0</v>
      </c>
      <c r="AV34" s="203">
        <v>0</v>
      </c>
      <c r="AW34" s="203">
        <v>3.2119565217391304</v>
      </c>
      <c r="AX34" s="203">
        <v>49.899082568807373</v>
      </c>
      <c r="AY34" s="203">
        <v>10.74074074074073</v>
      </c>
      <c r="AZ34" s="203">
        <v>17.185185185185169</v>
      </c>
      <c r="BA34" s="203">
        <v>54.350602653573723</v>
      </c>
      <c r="BB34" s="203">
        <v>0</v>
      </c>
      <c r="BC34" s="203">
        <v>0</v>
      </c>
      <c r="BD34" s="203">
        <v>0</v>
      </c>
      <c r="BE34" s="203">
        <v>1.3000000000000782</v>
      </c>
      <c r="BF34" s="203">
        <v>0</v>
      </c>
      <c r="BG34" s="203">
        <v>0.60133982061538505</v>
      </c>
      <c r="BH34" s="203">
        <v>0</v>
      </c>
      <c r="BI34" s="203">
        <v>0</v>
      </c>
      <c r="BJ34" s="203">
        <v>1</v>
      </c>
      <c r="BK34" s="203">
        <v>0</v>
      </c>
      <c r="BL34" s="203"/>
      <c r="BM34" s="203"/>
      <c r="BN34" s="203"/>
      <c r="BO34" s="449">
        <v>28</v>
      </c>
      <c r="BP34" s="449">
        <v>21</v>
      </c>
      <c r="BQ34" s="449">
        <v>25</v>
      </c>
      <c r="BR34" s="203"/>
    </row>
    <row r="35" spans="1:70" ht="15" x14ac:dyDescent="0.25">
      <c r="A35" s="169">
        <v>19</v>
      </c>
      <c r="B35" s="207">
        <v>124574</v>
      </c>
      <c r="C35" s="207">
        <v>9352068</v>
      </c>
      <c r="D35" s="206" t="s">
        <v>710</v>
      </c>
      <c r="E35" s="205" t="s">
        <v>46</v>
      </c>
      <c r="F35" s="204">
        <v>0</v>
      </c>
      <c r="G35" s="203">
        <v>1</v>
      </c>
      <c r="H35" s="203">
        <v>0</v>
      </c>
      <c r="I35" s="203">
        <v>0</v>
      </c>
      <c r="J35" s="203">
        <v>7</v>
      </c>
      <c r="K35" s="203">
        <v>0</v>
      </c>
      <c r="L35" s="203">
        <v>416</v>
      </c>
      <c r="M35" s="203">
        <v>416</v>
      </c>
      <c r="N35" s="203">
        <v>60</v>
      </c>
      <c r="O35" s="203">
        <v>238</v>
      </c>
      <c r="P35" s="203">
        <v>118</v>
      </c>
      <c r="Q35" s="203">
        <v>0</v>
      </c>
      <c r="R35" s="203">
        <v>0</v>
      </c>
      <c r="S35" s="203">
        <v>0</v>
      </c>
      <c r="T35" s="203">
        <v>0</v>
      </c>
      <c r="U35" s="203">
        <v>0</v>
      </c>
      <c r="V35" s="203">
        <v>0</v>
      </c>
      <c r="W35" s="203">
        <v>416</v>
      </c>
      <c r="X35" s="203">
        <v>59.428571428571431</v>
      </c>
      <c r="Y35" s="203">
        <v>44.000000000000099</v>
      </c>
      <c r="Z35" s="203">
        <v>77.185542168674701</v>
      </c>
      <c r="AA35" s="203">
        <v>0</v>
      </c>
      <c r="AB35" s="203">
        <v>0</v>
      </c>
      <c r="AC35" s="203">
        <v>258.00000000000017</v>
      </c>
      <c r="AD35" s="203">
        <v>111.9999999999999</v>
      </c>
      <c r="AE35" s="203">
        <v>5.9999999999999902</v>
      </c>
      <c r="AF35" s="203">
        <v>35.000000000000007</v>
      </c>
      <c r="AG35" s="203">
        <v>2.9999999999999996</v>
      </c>
      <c r="AH35" s="203">
        <v>2.0000000000000009</v>
      </c>
      <c r="AI35" s="203">
        <v>0</v>
      </c>
      <c r="AJ35" s="203">
        <v>0</v>
      </c>
      <c r="AK35" s="203">
        <v>0</v>
      </c>
      <c r="AL35" s="203">
        <v>0</v>
      </c>
      <c r="AM35" s="203">
        <v>0</v>
      </c>
      <c r="AN35" s="203">
        <v>0</v>
      </c>
      <c r="AO35" s="203">
        <v>0</v>
      </c>
      <c r="AP35" s="203">
        <v>0</v>
      </c>
      <c r="AQ35" s="203">
        <v>3.5056179775280891</v>
      </c>
      <c r="AR35" s="203">
        <v>4.6741573033707962</v>
      </c>
      <c r="AS35" s="203">
        <v>5.8426966292134752</v>
      </c>
      <c r="AT35" s="203">
        <v>0</v>
      </c>
      <c r="AU35" s="203">
        <v>0</v>
      </c>
      <c r="AV35" s="203">
        <v>0</v>
      </c>
      <c r="AW35" s="203">
        <v>3.0072289156626506</v>
      </c>
      <c r="AX35" s="203">
        <v>76.320675105485208</v>
      </c>
      <c r="AY35" s="203">
        <v>13.22413793103444</v>
      </c>
      <c r="AZ35" s="203">
        <v>22.379310344827577</v>
      </c>
      <c r="BA35" s="203">
        <v>78.76949326218697</v>
      </c>
      <c r="BB35" s="203">
        <v>0</v>
      </c>
      <c r="BC35" s="203">
        <v>0</v>
      </c>
      <c r="BD35" s="203">
        <v>0</v>
      </c>
      <c r="BE35" s="203">
        <v>0</v>
      </c>
      <c r="BF35" s="203">
        <v>0</v>
      </c>
      <c r="BG35" s="203">
        <v>0.83663291830985898</v>
      </c>
      <c r="BH35" s="203">
        <v>0</v>
      </c>
      <c r="BI35" s="203">
        <v>0</v>
      </c>
      <c r="BJ35" s="203">
        <v>1</v>
      </c>
      <c r="BK35" s="203">
        <v>0</v>
      </c>
      <c r="BL35" s="203"/>
      <c r="BM35" s="203"/>
      <c r="BN35" s="203"/>
      <c r="BO35" s="449">
        <v>49</v>
      </c>
      <c r="BP35" s="449">
        <v>47</v>
      </c>
      <c r="BQ35" s="449">
        <v>49</v>
      </c>
      <c r="BR35" s="203"/>
    </row>
    <row r="36" spans="1:70" ht="15" x14ac:dyDescent="0.25">
      <c r="A36" s="169">
        <v>219</v>
      </c>
      <c r="B36" s="207">
        <v>124575</v>
      </c>
      <c r="C36" s="207">
        <v>9352069</v>
      </c>
      <c r="D36" s="206" t="s">
        <v>273</v>
      </c>
      <c r="E36" s="205" t="s">
        <v>46</v>
      </c>
      <c r="F36" s="204">
        <v>0</v>
      </c>
      <c r="G36" s="203">
        <v>1</v>
      </c>
      <c r="H36" s="203">
        <v>0</v>
      </c>
      <c r="I36" s="203">
        <v>0</v>
      </c>
      <c r="J36" s="203">
        <v>7</v>
      </c>
      <c r="K36" s="203">
        <v>0</v>
      </c>
      <c r="L36" s="203">
        <v>390</v>
      </c>
      <c r="M36" s="203">
        <v>390</v>
      </c>
      <c r="N36" s="203">
        <v>57</v>
      </c>
      <c r="O36" s="203">
        <v>233</v>
      </c>
      <c r="P36" s="203">
        <v>100</v>
      </c>
      <c r="Q36" s="203">
        <v>0</v>
      </c>
      <c r="R36" s="203">
        <v>0</v>
      </c>
      <c r="S36" s="203">
        <v>0</v>
      </c>
      <c r="T36" s="203">
        <v>0</v>
      </c>
      <c r="U36" s="203">
        <v>0</v>
      </c>
      <c r="V36" s="203">
        <v>0</v>
      </c>
      <c r="W36" s="203">
        <v>390</v>
      </c>
      <c r="X36" s="203">
        <v>55.714285714285715</v>
      </c>
      <c r="Y36" s="203">
        <v>49.000000000000142</v>
      </c>
      <c r="Z36" s="203">
        <v>69.896103896103895</v>
      </c>
      <c r="AA36" s="203">
        <v>0</v>
      </c>
      <c r="AB36" s="203">
        <v>0</v>
      </c>
      <c r="AC36" s="203">
        <v>360</v>
      </c>
      <c r="AD36" s="203">
        <v>2.0000000000000009</v>
      </c>
      <c r="AE36" s="203">
        <v>2.9999999999999991</v>
      </c>
      <c r="AF36" s="203">
        <v>6.9999999999999805</v>
      </c>
      <c r="AG36" s="203">
        <v>15.999999999999989</v>
      </c>
      <c r="AH36" s="203">
        <v>0</v>
      </c>
      <c r="AI36" s="203">
        <v>2.0000000000000009</v>
      </c>
      <c r="AJ36" s="203">
        <v>0</v>
      </c>
      <c r="AK36" s="203">
        <v>0</v>
      </c>
      <c r="AL36" s="203">
        <v>0</v>
      </c>
      <c r="AM36" s="203">
        <v>0</v>
      </c>
      <c r="AN36" s="203">
        <v>0</v>
      </c>
      <c r="AO36" s="203">
        <v>0</v>
      </c>
      <c r="AP36" s="203">
        <v>0</v>
      </c>
      <c r="AQ36" s="203">
        <v>0</v>
      </c>
      <c r="AR36" s="203">
        <v>0</v>
      </c>
      <c r="AS36" s="203">
        <v>0</v>
      </c>
      <c r="AT36" s="203">
        <v>0</v>
      </c>
      <c r="AU36" s="203">
        <v>0</v>
      </c>
      <c r="AV36" s="203">
        <v>0</v>
      </c>
      <c r="AW36" s="203">
        <v>0</v>
      </c>
      <c r="AX36" s="203">
        <v>66.571428571428626</v>
      </c>
      <c r="AY36" s="203">
        <v>3.06122448979592</v>
      </c>
      <c r="AZ36" s="203">
        <v>9.1836734693877595</v>
      </c>
      <c r="BA36" s="203">
        <v>56.755911013053911</v>
      </c>
      <c r="BB36" s="203">
        <v>0</v>
      </c>
      <c r="BC36" s="203">
        <v>0</v>
      </c>
      <c r="BD36" s="203">
        <v>0</v>
      </c>
      <c r="BE36" s="203">
        <v>0</v>
      </c>
      <c r="BF36" s="203">
        <v>0</v>
      </c>
      <c r="BG36" s="203">
        <v>2.0386690253926698</v>
      </c>
      <c r="BH36" s="203">
        <v>0</v>
      </c>
      <c r="BI36" s="203">
        <v>0</v>
      </c>
      <c r="BJ36" s="203">
        <v>1</v>
      </c>
      <c r="BK36" s="203">
        <v>0</v>
      </c>
      <c r="BL36" s="203"/>
      <c r="BM36" s="203"/>
      <c r="BN36" s="203"/>
      <c r="BO36" s="449">
        <v>25.333333333333332</v>
      </c>
      <c r="BP36" s="449">
        <v>26</v>
      </c>
      <c r="BQ36" s="449">
        <v>25.2</v>
      </c>
      <c r="BR36" s="203"/>
    </row>
    <row r="37" spans="1:70" ht="15" x14ac:dyDescent="0.25">
      <c r="A37" s="169">
        <v>431</v>
      </c>
      <c r="B37" s="207">
        <v>124576</v>
      </c>
      <c r="C37" s="207">
        <v>9352070</v>
      </c>
      <c r="D37" s="206" t="s">
        <v>709</v>
      </c>
      <c r="E37" s="205" t="s">
        <v>46</v>
      </c>
      <c r="F37" s="204">
        <v>0</v>
      </c>
      <c r="G37" s="203">
        <v>1</v>
      </c>
      <c r="H37" s="203">
        <v>0</v>
      </c>
      <c r="I37" s="203">
        <v>0</v>
      </c>
      <c r="J37" s="203">
        <v>7</v>
      </c>
      <c r="K37" s="203">
        <v>0</v>
      </c>
      <c r="L37" s="203">
        <v>407</v>
      </c>
      <c r="M37" s="203">
        <v>407</v>
      </c>
      <c r="N37" s="203">
        <v>60</v>
      </c>
      <c r="O37" s="203">
        <v>226</v>
      </c>
      <c r="P37" s="203">
        <v>121</v>
      </c>
      <c r="Q37" s="203">
        <v>0</v>
      </c>
      <c r="R37" s="203">
        <v>0</v>
      </c>
      <c r="S37" s="203">
        <v>0</v>
      </c>
      <c r="T37" s="203">
        <v>0</v>
      </c>
      <c r="U37" s="203">
        <v>0</v>
      </c>
      <c r="V37" s="203">
        <v>0</v>
      </c>
      <c r="W37" s="203">
        <v>407</v>
      </c>
      <c r="X37" s="203">
        <v>58.142857142857146</v>
      </c>
      <c r="Y37" s="203">
        <v>67.999999999999957</v>
      </c>
      <c r="Z37" s="203">
        <v>97.924812030075188</v>
      </c>
      <c r="AA37" s="203">
        <v>0</v>
      </c>
      <c r="AB37" s="203">
        <v>0</v>
      </c>
      <c r="AC37" s="203">
        <v>275.99999999999994</v>
      </c>
      <c r="AD37" s="203">
        <v>5.0000000000000062</v>
      </c>
      <c r="AE37" s="203">
        <v>1.9999999999999984</v>
      </c>
      <c r="AF37" s="203">
        <v>124.00000000000014</v>
      </c>
      <c r="AG37" s="203">
        <v>0</v>
      </c>
      <c r="AH37" s="203">
        <v>0</v>
      </c>
      <c r="AI37" s="203">
        <v>0</v>
      </c>
      <c r="AJ37" s="203">
        <v>0</v>
      </c>
      <c r="AK37" s="203">
        <v>0</v>
      </c>
      <c r="AL37" s="203">
        <v>0</v>
      </c>
      <c r="AM37" s="203">
        <v>0</v>
      </c>
      <c r="AN37" s="203">
        <v>0</v>
      </c>
      <c r="AO37" s="203">
        <v>0</v>
      </c>
      <c r="AP37" s="203">
        <v>0</v>
      </c>
      <c r="AQ37" s="203">
        <v>5.8645533141210411</v>
      </c>
      <c r="AR37" s="203">
        <v>10.556195965417858</v>
      </c>
      <c r="AS37" s="203">
        <v>12.902017291066265</v>
      </c>
      <c r="AT37" s="203">
        <v>0</v>
      </c>
      <c r="AU37" s="203">
        <v>0</v>
      </c>
      <c r="AV37" s="203">
        <v>0</v>
      </c>
      <c r="AW37" s="203">
        <v>1.0200501253132832</v>
      </c>
      <c r="AX37" s="203">
        <v>86.143497757847484</v>
      </c>
      <c r="AY37" s="203">
        <v>13.560344827586162</v>
      </c>
      <c r="AZ37" s="203">
        <v>15.646551724137906</v>
      </c>
      <c r="BA37" s="203">
        <v>77.964797315031817</v>
      </c>
      <c r="BB37" s="203">
        <v>0</v>
      </c>
      <c r="BC37" s="203">
        <v>0</v>
      </c>
      <c r="BD37" s="203">
        <v>0</v>
      </c>
      <c r="BE37" s="203">
        <v>0</v>
      </c>
      <c r="BF37" s="203">
        <v>0</v>
      </c>
      <c r="BG37" s="203">
        <v>0.61148370240963901</v>
      </c>
      <c r="BH37" s="203">
        <v>0</v>
      </c>
      <c r="BI37" s="203">
        <v>0</v>
      </c>
      <c r="BJ37" s="203">
        <v>1</v>
      </c>
      <c r="BK37" s="203">
        <v>0</v>
      </c>
      <c r="BL37" s="203"/>
      <c r="BM37" s="203"/>
      <c r="BN37" s="203"/>
      <c r="BO37" s="449">
        <v>0</v>
      </c>
      <c r="BP37" s="449">
        <v>0</v>
      </c>
      <c r="BQ37" s="449">
        <v>0</v>
      </c>
      <c r="BR37" s="203"/>
    </row>
    <row r="38" spans="1:70" ht="15" x14ac:dyDescent="0.25">
      <c r="A38" s="169">
        <v>220</v>
      </c>
      <c r="B38" s="207">
        <v>124577</v>
      </c>
      <c r="C38" s="207">
        <v>9352071</v>
      </c>
      <c r="D38" s="206" t="s">
        <v>274</v>
      </c>
      <c r="E38" s="205" t="s">
        <v>46</v>
      </c>
      <c r="F38" s="204">
        <v>0</v>
      </c>
      <c r="G38" s="203">
        <v>1</v>
      </c>
      <c r="H38" s="203">
        <v>0</v>
      </c>
      <c r="I38" s="203">
        <v>0</v>
      </c>
      <c r="J38" s="203">
        <v>7</v>
      </c>
      <c r="K38" s="203">
        <v>0</v>
      </c>
      <c r="L38" s="203">
        <v>78</v>
      </c>
      <c r="M38" s="203">
        <v>78</v>
      </c>
      <c r="N38" s="203">
        <v>12</v>
      </c>
      <c r="O38" s="203">
        <v>46</v>
      </c>
      <c r="P38" s="203">
        <v>20</v>
      </c>
      <c r="Q38" s="203">
        <v>0</v>
      </c>
      <c r="R38" s="203">
        <v>0</v>
      </c>
      <c r="S38" s="203">
        <v>0</v>
      </c>
      <c r="T38" s="203">
        <v>0</v>
      </c>
      <c r="U38" s="203">
        <v>0</v>
      </c>
      <c r="V38" s="203">
        <v>0</v>
      </c>
      <c r="W38" s="203">
        <v>78</v>
      </c>
      <c r="X38" s="203">
        <v>11.142857142857142</v>
      </c>
      <c r="Y38" s="203">
        <v>8.9999999999999698</v>
      </c>
      <c r="Z38" s="203">
        <v>11.753424657534246</v>
      </c>
      <c r="AA38" s="203">
        <v>0</v>
      </c>
      <c r="AB38" s="203">
        <v>0</v>
      </c>
      <c r="AC38" s="203">
        <v>67</v>
      </c>
      <c r="AD38" s="203">
        <v>0.99999999999999833</v>
      </c>
      <c r="AE38" s="203">
        <v>5</v>
      </c>
      <c r="AF38" s="203">
        <v>5</v>
      </c>
      <c r="AG38" s="203">
        <v>0</v>
      </c>
      <c r="AH38" s="203">
        <v>0</v>
      </c>
      <c r="AI38" s="203">
        <v>0</v>
      </c>
      <c r="AJ38" s="203">
        <v>0</v>
      </c>
      <c r="AK38" s="203">
        <v>0</v>
      </c>
      <c r="AL38" s="203">
        <v>0</v>
      </c>
      <c r="AM38" s="203">
        <v>0</v>
      </c>
      <c r="AN38" s="203">
        <v>0</v>
      </c>
      <c r="AO38" s="203">
        <v>0</v>
      </c>
      <c r="AP38" s="203">
        <v>0</v>
      </c>
      <c r="AQ38" s="203">
        <v>0</v>
      </c>
      <c r="AR38" s="203">
        <v>0</v>
      </c>
      <c r="AS38" s="203">
        <v>0</v>
      </c>
      <c r="AT38" s="203">
        <v>0</v>
      </c>
      <c r="AU38" s="203">
        <v>0</v>
      </c>
      <c r="AV38" s="203">
        <v>0</v>
      </c>
      <c r="AW38" s="203">
        <v>0</v>
      </c>
      <c r="AX38" s="203">
        <v>18</v>
      </c>
      <c r="AY38" s="203">
        <v>0</v>
      </c>
      <c r="AZ38" s="203">
        <v>2.1052631578947398</v>
      </c>
      <c r="BA38" s="203">
        <v>15.038947368421054</v>
      </c>
      <c r="BB38" s="203">
        <v>0</v>
      </c>
      <c r="BC38" s="203">
        <v>0</v>
      </c>
      <c r="BD38" s="203">
        <v>0</v>
      </c>
      <c r="BE38" s="203">
        <v>1.1999999999999698</v>
      </c>
      <c r="BF38" s="203">
        <v>0</v>
      </c>
      <c r="BG38" s="203">
        <v>1.35565657966102</v>
      </c>
      <c r="BH38" s="203">
        <v>0</v>
      </c>
      <c r="BI38" s="203">
        <v>0</v>
      </c>
      <c r="BJ38" s="203">
        <v>1</v>
      </c>
      <c r="BK38" s="203">
        <v>0</v>
      </c>
      <c r="BL38" s="203"/>
      <c r="BM38" s="203"/>
      <c r="BN38" s="203"/>
      <c r="BO38" s="449">
        <v>0</v>
      </c>
      <c r="BP38" s="449">
        <v>0</v>
      </c>
      <c r="BQ38" s="449">
        <v>0</v>
      </c>
      <c r="BR38" s="203"/>
    </row>
    <row r="39" spans="1:70" ht="15" x14ac:dyDescent="0.25">
      <c r="A39" s="169">
        <v>29</v>
      </c>
      <c r="B39" s="207">
        <v>124578</v>
      </c>
      <c r="C39" s="207">
        <v>9352072</v>
      </c>
      <c r="D39" s="206" t="s">
        <v>708</v>
      </c>
      <c r="E39" s="205" t="s">
        <v>46</v>
      </c>
      <c r="F39" s="204">
        <v>0</v>
      </c>
      <c r="G39" s="203">
        <v>1</v>
      </c>
      <c r="H39" s="203">
        <v>0</v>
      </c>
      <c r="I39" s="203">
        <v>0</v>
      </c>
      <c r="J39" s="203">
        <v>7</v>
      </c>
      <c r="K39" s="203">
        <v>0</v>
      </c>
      <c r="L39" s="203">
        <v>67</v>
      </c>
      <c r="M39" s="203">
        <v>67</v>
      </c>
      <c r="N39" s="203">
        <v>6</v>
      </c>
      <c r="O39" s="203">
        <v>39</v>
      </c>
      <c r="P39" s="203">
        <v>22</v>
      </c>
      <c r="Q39" s="203">
        <v>0</v>
      </c>
      <c r="R39" s="203">
        <v>0</v>
      </c>
      <c r="S39" s="203">
        <v>0</v>
      </c>
      <c r="T39" s="203">
        <v>0</v>
      </c>
      <c r="U39" s="203">
        <v>0</v>
      </c>
      <c r="V39" s="203">
        <v>0</v>
      </c>
      <c r="W39" s="203">
        <v>67</v>
      </c>
      <c r="X39" s="203">
        <v>9.5714285714285712</v>
      </c>
      <c r="Y39" s="203">
        <v>5.0000000000000009</v>
      </c>
      <c r="Z39" s="203">
        <v>14</v>
      </c>
      <c r="AA39" s="203">
        <v>0</v>
      </c>
      <c r="AB39" s="203">
        <v>0</v>
      </c>
      <c r="AC39" s="203">
        <v>67</v>
      </c>
      <c r="AD39" s="203">
        <v>0</v>
      </c>
      <c r="AE39" s="203">
        <v>0</v>
      </c>
      <c r="AF39" s="203">
        <v>0</v>
      </c>
      <c r="AG39" s="203">
        <v>0</v>
      </c>
      <c r="AH39" s="203">
        <v>0</v>
      </c>
      <c r="AI39" s="203">
        <v>0</v>
      </c>
      <c r="AJ39" s="203">
        <v>0</v>
      </c>
      <c r="AK39" s="203">
        <v>0</v>
      </c>
      <c r="AL39" s="203">
        <v>0</v>
      </c>
      <c r="AM39" s="203">
        <v>0</v>
      </c>
      <c r="AN39" s="203">
        <v>0</v>
      </c>
      <c r="AO39" s="203">
        <v>0</v>
      </c>
      <c r="AP39" s="203">
        <v>0</v>
      </c>
      <c r="AQ39" s="203">
        <v>0</v>
      </c>
      <c r="AR39" s="203">
        <v>0</v>
      </c>
      <c r="AS39" s="203">
        <v>0</v>
      </c>
      <c r="AT39" s="203">
        <v>0</v>
      </c>
      <c r="AU39" s="203">
        <v>0</v>
      </c>
      <c r="AV39" s="203">
        <v>0</v>
      </c>
      <c r="AW39" s="203">
        <v>0</v>
      </c>
      <c r="AX39" s="203">
        <v>12.999999999999986</v>
      </c>
      <c r="AY39" s="203">
        <v>1.0000000000000009</v>
      </c>
      <c r="AZ39" s="203">
        <v>1.9999999999999998</v>
      </c>
      <c r="BA39" s="203">
        <v>10.621147540983596</v>
      </c>
      <c r="BB39" s="203">
        <v>0</v>
      </c>
      <c r="BC39" s="203">
        <v>0</v>
      </c>
      <c r="BD39" s="203">
        <v>0</v>
      </c>
      <c r="BE39" s="203">
        <v>7.2999999999999989</v>
      </c>
      <c r="BF39" s="203">
        <v>0</v>
      </c>
      <c r="BG39" s="203">
        <v>2.19543217906977</v>
      </c>
      <c r="BH39" s="203">
        <v>0</v>
      </c>
      <c r="BI39" s="203">
        <v>1</v>
      </c>
      <c r="BJ39" s="203">
        <v>1</v>
      </c>
      <c r="BK39" s="203">
        <v>0</v>
      </c>
      <c r="BL39" s="203"/>
      <c r="BM39" s="203"/>
      <c r="BN39" s="203"/>
      <c r="BO39" s="449">
        <v>0</v>
      </c>
      <c r="BP39" s="449">
        <v>0</v>
      </c>
      <c r="BQ39" s="449">
        <v>0</v>
      </c>
      <c r="BR39" s="203"/>
    </row>
    <row r="40" spans="1:70" ht="15" x14ac:dyDescent="0.25">
      <c r="A40" s="169">
        <v>228</v>
      </c>
      <c r="B40" s="207">
        <v>124580</v>
      </c>
      <c r="C40" s="207">
        <v>9352074</v>
      </c>
      <c r="D40" s="206" t="s">
        <v>278</v>
      </c>
      <c r="E40" s="205" t="s">
        <v>46</v>
      </c>
      <c r="F40" s="204">
        <v>0</v>
      </c>
      <c r="G40" s="203">
        <v>1</v>
      </c>
      <c r="H40" s="203">
        <v>0</v>
      </c>
      <c r="I40" s="203">
        <v>0</v>
      </c>
      <c r="J40" s="203">
        <v>4</v>
      </c>
      <c r="K40" s="203">
        <v>0</v>
      </c>
      <c r="L40" s="203">
        <v>196</v>
      </c>
      <c r="M40" s="203">
        <v>196</v>
      </c>
      <c r="N40" s="203">
        <v>0</v>
      </c>
      <c r="O40" s="203">
        <v>117</v>
      </c>
      <c r="P40" s="203">
        <v>94</v>
      </c>
      <c r="Q40" s="203">
        <v>0</v>
      </c>
      <c r="R40" s="203">
        <v>0</v>
      </c>
      <c r="S40" s="203">
        <v>0</v>
      </c>
      <c r="T40" s="203">
        <v>0</v>
      </c>
      <c r="U40" s="203">
        <v>0</v>
      </c>
      <c r="V40" s="203">
        <v>0</v>
      </c>
      <c r="W40" s="203">
        <v>196</v>
      </c>
      <c r="X40" s="203">
        <v>49</v>
      </c>
      <c r="Y40" s="203">
        <v>60.379146919431335</v>
      </c>
      <c r="Z40" s="203">
        <v>93.504587155963307</v>
      </c>
      <c r="AA40" s="203">
        <v>0</v>
      </c>
      <c r="AB40" s="203">
        <v>0</v>
      </c>
      <c r="AC40" s="203">
        <v>42.729857819905256</v>
      </c>
      <c r="AD40" s="203">
        <v>18.5781990521327</v>
      </c>
      <c r="AE40" s="203">
        <v>87.317535545023787</v>
      </c>
      <c r="AF40" s="203">
        <v>46.445497630331801</v>
      </c>
      <c r="AG40" s="203">
        <v>0.928909952606636</v>
      </c>
      <c r="AH40" s="203">
        <v>0</v>
      </c>
      <c r="AI40" s="203">
        <v>0</v>
      </c>
      <c r="AJ40" s="203">
        <v>0</v>
      </c>
      <c r="AK40" s="203">
        <v>0</v>
      </c>
      <c r="AL40" s="203">
        <v>0</v>
      </c>
      <c r="AM40" s="203">
        <v>0</v>
      </c>
      <c r="AN40" s="203">
        <v>0</v>
      </c>
      <c r="AO40" s="203">
        <v>0</v>
      </c>
      <c r="AP40" s="203">
        <v>0</v>
      </c>
      <c r="AQ40" s="203">
        <v>2.7867298578199082</v>
      </c>
      <c r="AR40" s="203">
        <v>6.5023696682464518</v>
      </c>
      <c r="AS40" s="203">
        <v>15.791469194312793</v>
      </c>
      <c r="AT40" s="203">
        <v>0</v>
      </c>
      <c r="AU40" s="203">
        <v>0</v>
      </c>
      <c r="AV40" s="203">
        <v>0</v>
      </c>
      <c r="AW40" s="203">
        <v>0</v>
      </c>
      <c r="AX40" s="203">
        <v>60.666666666666615</v>
      </c>
      <c r="AY40" s="203">
        <v>15.302325581395387</v>
      </c>
      <c r="AZ40" s="203">
        <v>18.581395348837194</v>
      </c>
      <c r="BA40" s="203">
        <v>50.509226643153639</v>
      </c>
      <c r="BB40" s="203">
        <v>0</v>
      </c>
      <c r="BC40" s="203">
        <v>0</v>
      </c>
      <c r="BD40" s="203">
        <v>0</v>
      </c>
      <c r="BE40" s="203">
        <v>23.129857819905258</v>
      </c>
      <c r="BF40" s="203">
        <v>0</v>
      </c>
      <c r="BG40" s="203">
        <v>0.53672848771929804</v>
      </c>
      <c r="BH40" s="203">
        <v>0</v>
      </c>
      <c r="BI40" s="203">
        <v>0</v>
      </c>
      <c r="BJ40" s="203">
        <v>1</v>
      </c>
      <c r="BK40" s="203">
        <v>0</v>
      </c>
      <c r="BL40" s="203">
        <v>15</v>
      </c>
      <c r="BM40" s="203"/>
      <c r="BN40" s="203"/>
      <c r="BO40" s="449">
        <v>0</v>
      </c>
      <c r="BP40" s="449">
        <v>0</v>
      </c>
      <c r="BQ40" s="449">
        <v>0</v>
      </c>
      <c r="BR40" s="203"/>
    </row>
    <row r="41" spans="1:70" ht="15" x14ac:dyDescent="0.25">
      <c r="A41" s="169">
        <v>234</v>
      </c>
      <c r="B41" s="207">
        <v>124581</v>
      </c>
      <c r="C41" s="207">
        <v>9352075</v>
      </c>
      <c r="D41" s="206" t="s">
        <v>707</v>
      </c>
      <c r="E41" s="205" t="s">
        <v>46</v>
      </c>
      <c r="F41" s="204">
        <v>0</v>
      </c>
      <c r="G41" s="203">
        <v>1</v>
      </c>
      <c r="H41" s="203">
        <v>0</v>
      </c>
      <c r="I41" s="203">
        <v>0</v>
      </c>
      <c r="J41" s="203">
        <v>3</v>
      </c>
      <c r="K41" s="203">
        <v>0</v>
      </c>
      <c r="L41" s="203">
        <v>117</v>
      </c>
      <c r="M41" s="203">
        <v>117</v>
      </c>
      <c r="N41" s="203">
        <v>36</v>
      </c>
      <c r="O41" s="203">
        <v>91</v>
      </c>
      <c r="P41" s="203">
        <v>0</v>
      </c>
      <c r="Q41" s="203">
        <v>0</v>
      </c>
      <c r="R41" s="203">
        <v>0</v>
      </c>
      <c r="S41" s="203">
        <v>0</v>
      </c>
      <c r="T41" s="203">
        <v>0</v>
      </c>
      <c r="U41" s="203">
        <v>0</v>
      </c>
      <c r="V41" s="203">
        <v>0</v>
      </c>
      <c r="W41" s="203">
        <v>117</v>
      </c>
      <c r="X41" s="203">
        <v>39</v>
      </c>
      <c r="Y41" s="203">
        <v>40.535433070866162</v>
      </c>
      <c r="Z41" s="203">
        <v>44.46</v>
      </c>
      <c r="AA41" s="203">
        <v>0</v>
      </c>
      <c r="AB41" s="203">
        <v>0</v>
      </c>
      <c r="AC41" s="203">
        <v>26.71653543307082</v>
      </c>
      <c r="AD41" s="203">
        <v>9.2125984251968553</v>
      </c>
      <c r="AE41" s="203">
        <v>62.645669291338614</v>
      </c>
      <c r="AF41" s="203">
        <v>17.503937007873965</v>
      </c>
      <c r="AG41" s="203">
        <v>0.9212598425196854</v>
      </c>
      <c r="AH41" s="203">
        <v>0</v>
      </c>
      <c r="AI41" s="203">
        <v>0</v>
      </c>
      <c r="AJ41" s="203">
        <v>0</v>
      </c>
      <c r="AK41" s="203">
        <v>0</v>
      </c>
      <c r="AL41" s="203">
        <v>0</v>
      </c>
      <c r="AM41" s="203">
        <v>0</v>
      </c>
      <c r="AN41" s="203">
        <v>0</v>
      </c>
      <c r="AO41" s="203">
        <v>0</v>
      </c>
      <c r="AP41" s="203">
        <v>0</v>
      </c>
      <c r="AQ41" s="203">
        <v>10.285714285714285</v>
      </c>
      <c r="AR41" s="203">
        <v>20.571428571428594</v>
      </c>
      <c r="AS41" s="203">
        <v>20.571428571428594</v>
      </c>
      <c r="AT41" s="203">
        <v>0</v>
      </c>
      <c r="AU41" s="203">
        <v>0</v>
      </c>
      <c r="AV41" s="203">
        <v>0</v>
      </c>
      <c r="AW41" s="203">
        <v>0.78</v>
      </c>
      <c r="AX41" s="203">
        <v>31.02272727272728</v>
      </c>
      <c r="AY41" s="203">
        <v>0</v>
      </c>
      <c r="AZ41" s="203">
        <v>0</v>
      </c>
      <c r="BA41" s="203">
        <v>23.532954545454551</v>
      </c>
      <c r="BB41" s="203">
        <v>0</v>
      </c>
      <c r="BC41" s="203">
        <v>0</v>
      </c>
      <c r="BD41" s="203">
        <v>0</v>
      </c>
      <c r="BE41" s="203">
        <v>0</v>
      </c>
      <c r="BF41" s="203">
        <v>0</v>
      </c>
      <c r="BG41" s="203">
        <v>0.46059911968085099</v>
      </c>
      <c r="BH41" s="203">
        <v>0</v>
      </c>
      <c r="BI41" s="203">
        <v>0</v>
      </c>
      <c r="BJ41" s="203">
        <v>1</v>
      </c>
      <c r="BK41" s="203">
        <v>0</v>
      </c>
      <c r="BL41" s="203">
        <v>10</v>
      </c>
      <c r="BM41" s="203"/>
      <c r="BN41" s="203"/>
      <c r="BO41" s="449">
        <v>26</v>
      </c>
      <c r="BP41" s="449">
        <v>18</v>
      </c>
      <c r="BQ41" s="449">
        <v>26</v>
      </c>
      <c r="BR41" s="203"/>
    </row>
    <row r="42" spans="1:70" ht="15" x14ac:dyDescent="0.25">
      <c r="A42" s="169">
        <v>230</v>
      </c>
      <c r="B42" s="207">
        <v>124582</v>
      </c>
      <c r="C42" s="207">
        <v>9352076</v>
      </c>
      <c r="D42" s="206" t="s">
        <v>706</v>
      </c>
      <c r="E42" s="205" t="s">
        <v>46</v>
      </c>
      <c r="F42" s="204">
        <v>0</v>
      </c>
      <c r="G42" s="203">
        <v>1</v>
      </c>
      <c r="H42" s="203">
        <v>0</v>
      </c>
      <c r="I42" s="203">
        <v>0</v>
      </c>
      <c r="J42" s="203">
        <v>3</v>
      </c>
      <c r="K42" s="203">
        <v>0</v>
      </c>
      <c r="L42" s="203">
        <v>264</v>
      </c>
      <c r="M42" s="203">
        <v>264</v>
      </c>
      <c r="N42" s="203">
        <v>90</v>
      </c>
      <c r="O42" s="203">
        <v>174</v>
      </c>
      <c r="P42" s="203">
        <v>0</v>
      </c>
      <c r="Q42" s="203">
        <v>0</v>
      </c>
      <c r="R42" s="203">
        <v>0</v>
      </c>
      <c r="S42" s="203">
        <v>0</v>
      </c>
      <c r="T42" s="203">
        <v>0</v>
      </c>
      <c r="U42" s="203">
        <v>0</v>
      </c>
      <c r="V42" s="203">
        <v>0</v>
      </c>
      <c r="W42" s="203">
        <v>264</v>
      </c>
      <c r="X42" s="203">
        <v>88</v>
      </c>
      <c r="Y42" s="203">
        <v>17.000000000000004</v>
      </c>
      <c r="Z42" s="203">
        <v>22.572490706319702</v>
      </c>
      <c r="AA42" s="203">
        <v>0</v>
      </c>
      <c r="AB42" s="203">
        <v>0</v>
      </c>
      <c r="AC42" s="203">
        <v>198</v>
      </c>
      <c r="AD42" s="203">
        <v>12.999999999999989</v>
      </c>
      <c r="AE42" s="203">
        <v>33</v>
      </c>
      <c r="AF42" s="203">
        <v>20.000000000000011</v>
      </c>
      <c r="AG42" s="203">
        <v>0</v>
      </c>
      <c r="AH42" s="203">
        <v>0</v>
      </c>
      <c r="AI42" s="203">
        <v>0</v>
      </c>
      <c r="AJ42" s="203">
        <v>0</v>
      </c>
      <c r="AK42" s="203">
        <v>0</v>
      </c>
      <c r="AL42" s="203">
        <v>0</v>
      </c>
      <c r="AM42" s="203">
        <v>0</v>
      </c>
      <c r="AN42" s="203">
        <v>0</v>
      </c>
      <c r="AO42" s="203">
        <v>0</v>
      </c>
      <c r="AP42" s="203">
        <v>0</v>
      </c>
      <c r="AQ42" s="203">
        <v>12.137931034482765</v>
      </c>
      <c r="AR42" s="203">
        <v>22.758620689655164</v>
      </c>
      <c r="AS42" s="203">
        <v>22.758620689655164</v>
      </c>
      <c r="AT42" s="203">
        <v>0</v>
      </c>
      <c r="AU42" s="203">
        <v>0</v>
      </c>
      <c r="AV42" s="203">
        <v>0</v>
      </c>
      <c r="AW42" s="203">
        <v>0</v>
      </c>
      <c r="AX42" s="203">
        <v>58.335260115606872</v>
      </c>
      <c r="AY42" s="203">
        <v>0</v>
      </c>
      <c r="AZ42" s="203">
        <v>0</v>
      </c>
      <c r="BA42" s="203">
        <v>52.220115606936353</v>
      </c>
      <c r="BB42" s="203">
        <v>0</v>
      </c>
      <c r="BC42" s="203">
        <v>0</v>
      </c>
      <c r="BD42" s="203">
        <v>0</v>
      </c>
      <c r="BE42" s="203">
        <v>0</v>
      </c>
      <c r="BF42" s="203">
        <v>0</v>
      </c>
      <c r="BG42" s="203">
        <v>0.66294930440251598</v>
      </c>
      <c r="BH42" s="203">
        <v>0</v>
      </c>
      <c r="BI42" s="203">
        <v>0</v>
      </c>
      <c r="BJ42" s="203">
        <v>1</v>
      </c>
      <c r="BK42" s="203">
        <v>0</v>
      </c>
      <c r="BL42" s="203"/>
      <c r="BM42" s="203"/>
      <c r="BN42" s="203"/>
      <c r="BO42" s="449">
        <v>52</v>
      </c>
      <c r="BP42" s="449">
        <v>48</v>
      </c>
      <c r="BQ42" s="449">
        <v>52</v>
      </c>
      <c r="BR42" s="203"/>
    </row>
    <row r="43" spans="1:70" ht="15" x14ac:dyDescent="0.25">
      <c r="A43" s="169">
        <v>237</v>
      </c>
      <c r="B43" s="207">
        <v>124584</v>
      </c>
      <c r="C43" s="207">
        <v>9352079</v>
      </c>
      <c r="D43" s="206" t="s">
        <v>285</v>
      </c>
      <c r="E43" s="205" t="s">
        <v>46</v>
      </c>
      <c r="F43" s="204">
        <v>0</v>
      </c>
      <c r="G43" s="203">
        <v>1</v>
      </c>
      <c r="H43" s="203">
        <v>0</v>
      </c>
      <c r="I43" s="203">
        <v>0</v>
      </c>
      <c r="J43" s="203">
        <v>7</v>
      </c>
      <c r="K43" s="203">
        <v>0</v>
      </c>
      <c r="L43" s="203">
        <v>175</v>
      </c>
      <c r="M43" s="203">
        <v>175</v>
      </c>
      <c r="N43" s="203">
        <v>20</v>
      </c>
      <c r="O43" s="203">
        <v>100</v>
      </c>
      <c r="P43" s="203">
        <v>55</v>
      </c>
      <c r="Q43" s="203">
        <v>0</v>
      </c>
      <c r="R43" s="203">
        <v>0</v>
      </c>
      <c r="S43" s="203">
        <v>0</v>
      </c>
      <c r="T43" s="203">
        <v>0</v>
      </c>
      <c r="U43" s="203">
        <v>0</v>
      </c>
      <c r="V43" s="203">
        <v>0</v>
      </c>
      <c r="W43" s="203">
        <v>175</v>
      </c>
      <c r="X43" s="203">
        <v>25</v>
      </c>
      <c r="Y43" s="203">
        <v>13.000000000000004</v>
      </c>
      <c r="Z43" s="203">
        <v>30.029585798816566</v>
      </c>
      <c r="AA43" s="203">
        <v>0</v>
      </c>
      <c r="AB43" s="203">
        <v>0</v>
      </c>
      <c r="AC43" s="203">
        <v>172.97687861271683</v>
      </c>
      <c r="AD43" s="203">
        <v>2.0231213872832376</v>
      </c>
      <c r="AE43" s="203">
        <v>0</v>
      </c>
      <c r="AF43" s="203">
        <v>0</v>
      </c>
      <c r="AG43" s="203">
        <v>0</v>
      </c>
      <c r="AH43" s="203">
        <v>0</v>
      </c>
      <c r="AI43" s="203">
        <v>0</v>
      </c>
      <c r="AJ43" s="203">
        <v>0</v>
      </c>
      <c r="AK43" s="203">
        <v>0</v>
      </c>
      <c r="AL43" s="203">
        <v>0</v>
      </c>
      <c r="AM43" s="203">
        <v>0</v>
      </c>
      <c r="AN43" s="203">
        <v>0</v>
      </c>
      <c r="AO43" s="203">
        <v>0</v>
      </c>
      <c r="AP43" s="203">
        <v>0</v>
      </c>
      <c r="AQ43" s="203">
        <v>1.1290322580645167</v>
      </c>
      <c r="AR43" s="203">
        <v>1.1290322580645167</v>
      </c>
      <c r="AS43" s="203">
        <v>2.2580645161290303</v>
      </c>
      <c r="AT43" s="203">
        <v>0</v>
      </c>
      <c r="AU43" s="203">
        <v>0</v>
      </c>
      <c r="AV43" s="203">
        <v>0</v>
      </c>
      <c r="AW43" s="203">
        <v>1.0355029585798816</v>
      </c>
      <c r="AX43" s="203">
        <v>26.315789473684198</v>
      </c>
      <c r="AY43" s="203">
        <v>4.4000000000000004</v>
      </c>
      <c r="AZ43" s="203">
        <v>7.7000000000000011</v>
      </c>
      <c r="BA43" s="203">
        <v>26.223259762308988</v>
      </c>
      <c r="BB43" s="203">
        <v>0</v>
      </c>
      <c r="BC43" s="203">
        <v>0</v>
      </c>
      <c r="BD43" s="203">
        <v>0</v>
      </c>
      <c r="BE43" s="203">
        <v>0.50000000000002298</v>
      </c>
      <c r="BF43" s="203">
        <v>0</v>
      </c>
      <c r="BG43" s="203">
        <v>1.8442662425531899</v>
      </c>
      <c r="BH43" s="203">
        <v>0</v>
      </c>
      <c r="BI43" s="203">
        <v>0</v>
      </c>
      <c r="BJ43" s="203">
        <v>1</v>
      </c>
      <c r="BK43" s="203">
        <v>0</v>
      </c>
      <c r="BL43" s="203"/>
      <c r="BM43" s="203"/>
      <c r="BN43" s="203"/>
      <c r="BO43" s="449">
        <v>0</v>
      </c>
      <c r="BP43" s="449">
        <v>0</v>
      </c>
      <c r="BQ43" s="449">
        <v>0</v>
      </c>
      <c r="BR43" s="203"/>
    </row>
    <row r="44" spans="1:70" ht="15" x14ac:dyDescent="0.25">
      <c r="A44" s="169">
        <v>41</v>
      </c>
      <c r="B44" s="207">
        <v>124585</v>
      </c>
      <c r="C44" s="207">
        <v>9352080</v>
      </c>
      <c r="D44" s="206" t="s">
        <v>705</v>
      </c>
      <c r="E44" s="205" t="s">
        <v>46</v>
      </c>
      <c r="F44" s="204">
        <v>0</v>
      </c>
      <c r="G44" s="203">
        <v>1</v>
      </c>
      <c r="H44" s="203">
        <v>0</v>
      </c>
      <c r="I44" s="203">
        <v>0</v>
      </c>
      <c r="J44" s="203">
        <v>7</v>
      </c>
      <c r="K44" s="203">
        <v>0</v>
      </c>
      <c r="L44" s="203">
        <v>276</v>
      </c>
      <c r="M44" s="203">
        <v>276</v>
      </c>
      <c r="N44" s="203">
        <v>45</v>
      </c>
      <c r="O44" s="203">
        <v>163</v>
      </c>
      <c r="P44" s="203">
        <v>68</v>
      </c>
      <c r="Q44" s="203">
        <v>0</v>
      </c>
      <c r="R44" s="203">
        <v>0</v>
      </c>
      <c r="S44" s="203">
        <v>0</v>
      </c>
      <c r="T44" s="203">
        <v>0</v>
      </c>
      <c r="U44" s="203">
        <v>0</v>
      </c>
      <c r="V44" s="203">
        <v>0</v>
      </c>
      <c r="W44" s="203">
        <v>276</v>
      </c>
      <c r="X44" s="203">
        <v>39.428571428571431</v>
      </c>
      <c r="Y44" s="203">
        <v>38.000000000000036</v>
      </c>
      <c r="Z44" s="203">
        <v>61.449056603773585</v>
      </c>
      <c r="AA44" s="203">
        <v>0</v>
      </c>
      <c r="AB44" s="203">
        <v>0</v>
      </c>
      <c r="AC44" s="203">
        <v>227</v>
      </c>
      <c r="AD44" s="203">
        <v>49.000000000000014</v>
      </c>
      <c r="AE44" s="203">
        <v>0</v>
      </c>
      <c r="AF44" s="203">
        <v>0</v>
      </c>
      <c r="AG44" s="203">
        <v>0</v>
      </c>
      <c r="AH44" s="203">
        <v>0</v>
      </c>
      <c r="AI44" s="203">
        <v>0</v>
      </c>
      <c r="AJ44" s="203">
        <v>0</v>
      </c>
      <c r="AK44" s="203">
        <v>0</v>
      </c>
      <c r="AL44" s="203">
        <v>0</v>
      </c>
      <c r="AM44" s="203">
        <v>0</v>
      </c>
      <c r="AN44" s="203">
        <v>0</v>
      </c>
      <c r="AO44" s="203">
        <v>0</v>
      </c>
      <c r="AP44" s="203">
        <v>0</v>
      </c>
      <c r="AQ44" s="203">
        <v>2.38961038961039</v>
      </c>
      <c r="AR44" s="203">
        <v>2.38961038961039</v>
      </c>
      <c r="AS44" s="203">
        <v>3.5844155844155878</v>
      </c>
      <c r="AT44" s="203">
        <v>0</v>
      </c>
      <c r="AU44" s="203">
        <v>0</v>
      </c>
      <c r="AV44" s="203">
        <v>0</v>
      </c>
      <c r="AW44" s="203">
        <v>1.0415094339622641</v>
      </c>
      <c r="AX44" s="203">
        <v>65.807453416149045</v>
      </c>
      <c r="AY44" s="203">
        <v>9.4153846153845837</v>
      </c>
      <c r="AZ44" s="203">
        <v>11.507692307692292</v>
      </c>
      <c r="BA44" s="203">
        <v>60.139431996574814</v>
      </c>
      <c r="BB44" s="203">
        <v>0</v>
      </c>
      <c r="BC44" s="203">
        <v>0</v>
      </c>
      <c r="BD44" s="203">
        <v>0</v>
      </c>
      <c r="BE44" s="203">
        <v>0</v>
      </c>
      <c r="BF44" s="203">
        <v>0</v>
      </c>
      <c r="BG44" s="203">
        <v>1.2240553937293699</v>
      </c>
      <c r="BH44" s="203">
        <v>0</v>
      </c>
      <c r="BI44" s="203">
        <v>0</v>
      </c>
      <c r="BJ44" s="203">
        <v>1</v>
      </c>
      <c r="BK44" s="203">
        <v>0</v>
      </c>
      <c r="BL44" s="203"/>
      <c r="BM44" s="203"/>
      <c r="BN44" s="203"/>
      <c r="BO44" s="449">
        <v>25</v>
      </c>
      <c r="BP44" s="449">
        <v>25</v>
      </c>
      <c r="BQ44" s="449">
        <v>26</v>
      </c>
      <c r="BR44" s="203"/>
    </row>
    <row r="45" spans="1:70" ht="15" x14ac:dyDescent="0.25">
      <c r="A45" s="169">
        <v>42</v>
      </c>
      <c r="B45" s="207">
        <v>124586</v>
      </c>
      <c r="C45" s="207">
        <v>9352081</v>
      </c>
      <c r="D45" s="206" t="s">
        <v>704</v>
      </c>
      <c r="E45" s="205" t="s">
        <v>46</v>
      </c>
      <c r="F45" s="204">
        <v>0</v>
      </c>
      <c r="G45" s="203">
        <v>1</v>
      </c>
      <c r="H45" s="203">
        <v>0</v>
      </c>
      <c r="I45" s="203">
        <v>0</v>
      </c>
      <c r="J45" s="203">
        <v>7</v>
      </c>
      <c r="K45" s="203">
        <v>0</v>
      </c>
      <c r="L45" s="203">
        <v>51</v>
      </c>
      <c r="M45" s="203">
        <v>51</v>
      </c>
      <c r="N45" s="203">
        <v>4</v>
      </c>
      <c r="O45" s="203">
        <v>27</v>
      </c>
      <c r="P45" s="203">
        <v>20</v>
      </c>
      <c r="Q45" s="203">
        <v>0</v>
      </c>
      <c r="R45" s="203">
        <v>0</v>
      </c>
      <c r="S45" s="203">
        <v>0</v>
      </c>
      <c r="T45" s="203">
        <v>0</v>
      </c>
      <c r="U45" s="203">
        <v>0</v>
      </c>
      <c r="V45" s="203">
        <v>0</v>
      </c>
      <c r="W45" s="203">
        <v>51</v>
      </c>
      <c r="X45" s="203">
        <v>7.2857142857142856</v>
      </c>
      <c r="Y45" s="203">
        <v>4.9999999999999991</v>
      </c>
      <c r="Z45" s="203">
        <v>8.9473684210526319</v>
      </c>
      <c r="AA45" s="203">
        <v>0</v>
      </c>
      <c r="AB45" s="203">
        <v>0</v>
      </c>
      <c r="AC45" s="203">
        <v>51</v>
      </c>
      <c r="AD45" s="203">
        <v>0</v>
      </c>
      <c r="AE45" s="203">
        <v>0</v>
      </c>
      <c r="AF45" s="203">
        <v>0</v>
      </c>
      <c r="AG45" s="203">
        <v>0</v>
      </c>
      <c r="AH45" s="203">
        <v>0</v>
      </c>
      <c r="AI45" s="203">
        <v>0</v>
      </c>
      <c r="AJ45" s="203">
        <v>0</v>
      </c>
      <c r="AK45" s="203">
        <v>0</v>
      </c>
      <c r="AL45" s="203">
        <v>0</v>
      </c>
      <c r="AM45" s="203">
        <v>0</v>
      </c>
      <c r="AN45" s="203">
        <v>0</v>
      </c>
      <c r="AO45" s="203">
        <v>0</v>
      </c>
      <c r="AP45" s="203">
        <v>0</v>
      </c>
      <c r="AQ45" s="203">
        <v>0</v>
      </c>
      <c r="AR45" s="203">
        <v>0</v>
      </c>
      <c r="AS45" s="203">
        <v>0</v>
      </c>
      <c r="AT45" s="203">
        <v>0</v>
      </c>
      <c r="AU45" s="203">
        <v>0</v>
      </c>
      <c r="AV45" s="203">
        <v>0</v>
      </c>
      <c r="AW45" s="203">
        <v>0</v>
      </c>
      <c r="AX45" s="203">
        <v>11.423076923076922</v>
      </c>
      <c r="AY45" s="203">
        <v>2.1052631578947398</v>
      </c>
      <c r="AZ45" s="203">
        <v>3.1578947368421</v>
      </c>
      <c r="BA45" s="203">
        <v>10.739851408390034</v>
      </c>
      <c r="BB45" s="203">
        <v>0</v>
      </c>
      <c r="BC45" s="203">
        <v>0</v>
      </c>
      <c r="BD45" s="203">
        <v>0</v>
      </c>
      <c r="BE45" s="203">
        <v>0</v>
      </c>
      <c r="BF45" s="203">
        <v>0</v>
      </c>
      <c r="BG45" s="203">
        <v>2.30152292105263</v>
      </c>
      <c r="BH45" s="203">
        <v>0</v>
      </c>
      <c r="BI45" s="203">
        <v>1</v>
      </c>
      <c r="BJ45" s="203">
        <v>1</v>
      </c>
      <c r="BK45" s="203">
        <v>0</v>
      </c>
      <c r="BL45" s="203"/>
      <c r="BM45" s="203"/>
      <c r="BN45" s="203"/>
      <c r="BO45" s="449">
        <v>0</v>
      </c>
      <c r="BP45" s="449">
        <v>0</v>
      </c>
      <c r="BQ45" s="449">
        <v>0</v>
      </c>
      <c r="BR45" s="203"/>
    </row>
    <row r="46" spans="1:70" ht="15" x14ac:dyDescent="0.25">
      <c r="A46" s="169">
        <v>242</v>
      </c>
      <c r="B46" s="207">
        <v>124587</v>
      </c>
      <c r="C46" s="207">
        <v>9352083</v>
      </c>
      <c r="D46" s="206" t="s">
        <v>289</v>
      </c>
      <c r="E46" s="205" t="s">
        <v>46</v>
      </c>
      <c r="F46" s="204">
        <v>0</v>
      </c>
      <c r="G46" s="203">
        <v>1</v>
      </c>
      <c r="H46" s="203">
        <v>0</v>
      </c>
      <c r="I46" s="203">
        <v>0</v>
      </c>
      <c r="J46" s="203">
        <v>7</v>
      </c>
      <c r="K46" s="203">
        <v>0</v>
      </c>
      <c r="L46" s="203">
        <v>106</v>
      </c>
      <c r="M46" s="203">
        <v>106</v>
      </c>
      <c r="N46" s="203">
        <v>15</v>
      </c>
      <c r="O46" s="203">
        <v>62</v>
      </c>
      <c r="P46" s="203">
        <v>29</v>
      </c>
      <c r="Q46" s="203">
        <v>0</v>
      </c>
      <c r="R46" s="203">
        <v>0</v>
      </c>
      <c r="S46" s="203">
        <v>0</v>
      </c>
      <c r="T46" s="203">
        <v>0</v>
      </c>
      <c r="U46" s="203">
        <v>0</v>
      </c>
      <c r="V46" s="203">
        <v>0</v>
      </c>
      <c r="W46" s="203">
        <v>106</v>
      </c>
      <c r="X46" s="203">
        <v>15.142857142857142</v>
      </c>
      <c r="Y46" s="203">
        <v>7</v>
      </c>
      <c r="Z46" s="203">
        <v>6.8703703703703702</v>
      </c>
      <c r="AA46" s="203">
        <v>0</v>
      </c>
      <c r="AB46" s="203">
        <v>0</v>
      </c>
      <c r="AC46" s="203">
        <v>101.99999999999997</v>
      </c>
      <c r="AD46" s="203">
        <v>0.99999999999999956</v>
      </c>
      <c r="AE46" s="203">
        <v>0</v>
      </c>
      <c r="AF46" s="203">
        <v>0.99999999999999956</v>
      </c>
      <c r="AG46" s="203">
        <v>2.0000000000000013</v>
      </c>
      <c r="AH46" s="203">
        <v>0</v>
      </c>
      <c r="AI46" s="203">
        <v>0</v>
      </c>
      <c r="AJ46" s="203">
        <v>0</v>
      </c>
      <c r="AK46" s="203">
        <v>0</v>
      </c>
      <c r="AL46" s="203">
        <v>0</v>
      </c>
      <c r="AM46" s="203">
        <v>0</v>
      </c>
      <c r="AN46" s="203">
        <v>0</v>
      </c>
      <c r="AO46" s="203">
        <v>0</v>
      </c>
      <c r="AP46" s="203">
        <v>0</v>
      </c>
      <c r="AQ46" s="203">
        <v>0</v>
      </c>
      <c r="AR46" s="203">
        <v>0</v>
      </c>
      <c r="AS46" s="203">
        <v>0</v>
      </c>
      <c r="AT46" s="203">
        <v>0</v>
      </c>
      <c r="AU46" s="203">
        <v>0</v>
      </c>
      <c r="AV46" s="203">
        <v>0</v>
      </c>
      <c r="AW46" s="203">
        <v>0</v>
      </c>
      <c r="AX46" s="203">
        <v>17.000000000000014</v>
      </c>
      <c r="AY46" s="203">
        <v>0</v>
      </c>
      <c r="AZ46" s="203">
        <v>0</v>
      </c>
      <c r="BA46" s="203">
        <v>11.683296703296712</v>
      </c>
      <c r="BB46" s="203">
        <v>0</v>
      </c>
      <c r="BC46" s="203">
        <v>0</v>
      </c>
      <c r="BD46" s="203">
        <v>0</v>
      </c>
      <c r="BE46" s="203">
        <v>0</v>
      </c>
      <c r="BF46" s="203">
        <v>0</v>
      </c>
      <c r="BG46" s="203">
        <v>2.04840090952381</v>
      </c>
      <c r="BH46" s="203">
        <v>0</v>
      </c>
      <c r="BI46" s="203">
        <v>1</v>
      </c>
      <c r="BJ46" s="203">
        <v>1</v>
      </c>
      <c r="BK46" s="203">
        <v>0</v>
      </c>
      <c r="BL46" s="203"/>
      <c r="BM46" s="203"/>
      <c r="BN46" s="203"/>
      <c r="BO46" s="449">
        <v>0</v>
      </c>
      <c r="BP46" s="449">
        <v>0</v>
      </c>
      <c r="BQ46" s="449">
        <v>0</v>
      </c>
      <c r="BR46" s="203"/>
    </row>
    <row r="47" spans="1:70" ht="15" x14ac:dyDescent="0.25">
      <c r="A47" s="169">
        <v>245</v>
      </c>
      <c r="B47" s="207">
        <v>124588</v>
      </c>
      <c r="C47" s="207">
        <v>9352084</v>
      </c>
      <c r="D47" s="206" t="s">
        <v>291</v>
      </c>
      <c r="E47" s="205" t="s">
        <v>46</v>
      </c>
      <c r="F47" s="204">
        <v>0</v>
      </c>
      <c r="G47" s="203">
        <v>1</v>
      </c>
      <c r="H47" s="203">
        <v>0</v>
      </c>
      <c r="I47" s="203">
        <v>0</v>
      </c>
      <c r="J47" s="203">
        <v>7</v>
      </c>
      <c r="K47" s="203">
        <v>0</v>
      </c>
      <c r="L47" s="203">
        <v>162</v>
      </c>
      <c r="M47" s="203">
        <v>162</v>
      </c>
      <c r="N47" s="203">
        <v>24</v>
      </c>
      <c r="O47" s="203">
        <v>86</v>
      </c>
      <c r="P47" s="203">
        <v>52</v>
      </c>
      <c r="Q47" s="203">
        <v>0</v>
      </c>
      <c r="R47" s="203">
        <v>0</v>
      </c>
      <c r="S47" s="203">
        <v>0</v>
      </c>
      <c r="T47" s="203">
        <v>0</v>
      </c>
      <c r="U47" s="203">
        <v>0</v>
      </c>
      <c r="V47" s="203">
        <v>0</v>
      </c>
      <c r="W47" s="203">
        <v>162</v>
      </c>
      <c r="X47" s="203">
        <v>23.142857142857142</v>
      </c>
      <c r="Y47" s="203">
        <v>10</v>
      </c>
      <c r="Z47" s="203">
        <v>24.513157894736842</v>
      </c>
      <c r="AA47" s="203">
        <v>0</v>
      </c>
      <c r="AB47" s="203">
        <v>0</v>
      </c>
      <c r="AC47" s="203">
        <v>135.99999999999997</v>
      </c>
      <c r="AD47" s="203">
        <v>2.0000000000000031</v>
      </c>
      <c r="AE47" s="203">
        <v>7.0000000000000044</v>
      </c>
      <c r="AF47" s="203">
        <v>12.000000000000004</v>
      </c>
      <c r="AG47" s="203">
        <v>4.0000000000000062</v>
      </c>
      <c r="AH47" s="203">
        <v>1</v>
      </c>
      <c r="AI47" s="203">
        <v>0</v>
      </c>
      <c r="AJ47" s="203">
        <v>0</v>
      </c>
      <c r="AK47" s="203">
        <v>0</v>
      </c>
      <c r="AL47" s="203">
        <v>0</v>
      </c>
      <c r="AM47" s="203">
        <v>0</v>
      </c>
      <c r="AN47" s="203">
        <v>0</v>
      </c>
      <c r="AO47" s="203">
        <v>0</v>
      </c>
      <c r="AP47" s="203">
        <v>0</v>
      </c>
      <c r="AQ47" s="203">
        <v>0</v>
      </c>
      <c r="AR47" s="203">
        <v>1.1739130434782605</v>
      </c>
      <c r="AS47" s="203">
        <v>1.1739130434782605</v>
      </c>
      <c r="AT47" s="203">
        <v>0</v>
      </c>
      <c r="AU47" s="203">
        <v>0</v>
      </c>
      <c r="AV47" s="203">
        <v>0</v>
      </c>
      <c r="AW47" s="203">
        <v>0</v>
      </c>
      <c r="AX47" s="203">
        <v>29.341176470588213</v>
      </c>
      <c r="AY47" s="203">
        <v>2.08</v>
      </c>
      <c r="AZ47" s="203">
        <v>3.12</v>
      </c>
      <c r="BA47" s="203">
        <v>23.984562659846528</v>
      </c>
      <c r="BB47" s="203">
        <v>0</v>
      </c>
      <c r="BC47" s="203">
        <v>0</v>
      </c>
      <c r="BD47" s="203">
        <v>0</v>
      </c>
      <c r="BE47" s="203">
        <v>0</v>
      </c>
      <c r="BF47" s="203">
        <v>0</v>
      </c>
      <c r="BG47" s="203">
        <v>1.4618859403846201</v>
      </c>
      <c r="BH47" s="203">
        <v>0</v>
      </c>
      <c r="BI47" s="203">
        <v>0</v>
      </c>
      <c r="BJ47" s="203">
        <v>1</v>
      </c>
      <c r="BK47" s="203">
        <v>0</v>
      </c>
      <c r="BL47" s="203"/>
      <c r="BM47" s="203"/>
      <c r="BN47" s="203"/>
      <c r="BO47" s="449">
        <v>0</v>
      </c>
      <c r="BP47" s="449">
        <v>0</v>
      </c>
      <c r="BQ47" s="449">
        <v>0</v>
      </c>
      <c r="BR47" s="203"/>
    </row>
    <row r="48" spans="1:70" ht="15" x14ac:dyDescent="0.25">
      <c r="A48" s="169">
        <v>246</v>
      </c>
      <c r="B48" s="207">
        <v>124589</v>
      </c>
      <c r="C48" s="207">
        <v>9352085</v>
      </c>
      <c r="D48" s="206" t="s">
        <v>292</v>
      </c>
      <c r="E48" s="205" t="s">
        <v>46</v>
      </c>
      <c r="F48" s="204">
        <v>0</v>
      </c>
      <c r="G48" s="203">
        <v>1</v>
      </c>
      <c r="H48" s="203">
        <v>0</v>
      </c>
      <c r="I48" s="203">
        <v>0</v>
      </c>
      <c r="J48" s="203">
        <v>7</v>
      </c>
      <c r="K48" s="203">
        <v>0</v>
      </c>
      <c r="L48" s="203">
        <v>85</v>
      </c>
      <c r="M48" s="203">
        <v>85</v>
      </c>
      <c r="N48" s="203">
        <v>14</v>
      </c>
      <c r="O48" s="203">
        <v>42</v>
      </c>
      <c r="P48" s="203">
        <v>29</v>
      </c>
      <c r="Q48" s="203">
        <v>0</v>
      </c>
      <c r="R48" s="203">
        <v>0</v>
      </c>
      <c r="S48" s="203">
        <v>0</v>
      </c>
      <c r="T48" s="203">
        <v>0</v>
      </c>
      <c r="U48" s="203">
        <v>0</v>
      </c>
      <c r="V48" s="203">
        <v>0</v>
      </c>
      <c r="W48" s="203">
        <v>85</v>
      </c>
      <c r="X48" s="203">
        <v>12.142857142857142</v>
      </c>
      <c r="Y48" s="203">
        <v>4.0000000000000027</v>
      </c>
      <c r="Z48" s="203">
        <v>7</v>
      </c>
      <c r="AA48" s="203">
        <v>0</v>
      </c>
      <c r="AB48" s="203">
        <v>0</v>
      </c>
      <c r="AC48" s="203">
        <v>85</v>
      </c>
      <c r="AD48" s="203">
        <v>0</v>
      </c>
      <c r="AE48" s="203">
        <v>0</v>
      </c>
      <c r="AF48" s="203">
        <v>0</v>
      </c>
      <c r="AG48" s="203">
        <v>0</v>
      </c>
      <c r="AH48" s="203">
        <v>0</v>
      </c>
      <c r="AI48" s="203">
        <v>0</v>
      </c>
      <c r="AJ48" s="203">
        <v>0</v>
      </c>
      <c r="AK48" s="203">
        <v>0</v>
      </c>
      <c r="AL48" s="203">
        <v>0</v>
      </c>
      <c r="AM48" s="203">
        <v>0</v>
      </c>
      <c r="AN48" s="203">
        <v>0</v>
      </c>
      <c r="AO48" s="203">
        <v>0</v>
      </c>
      <c r="AP48" s="203">
        <v>0</v>
      </c>
      <c r="AQ48" s="203">
        <v>0</v>
      </c>
      <c r="AR48" s="203">
        <v>0</v>
      </c>
      <c r="AS48" s="203">
        <v>1.1971830985915475</v>
      </c>
      <c r="AT48" s="203">
        <v>0</v>
      </c>
      <c r="AU48" s="203">
        <v>0</v>
      </c>
      <c r="AV48" s="203">
        <v>0</v>
      </c>
      <c r="AW48" s="203">
        <v>0</v>
      </c>
      <c r="AX48" s="203">
        <v>13.00000000000002</v>
      </c>
      <c r="AY48" s="203">
        <v>3.1071428571428528</v>
      </c>
      <c r="AZ48" s="203">
        <v>5.1785714285714404</v>
      </c>
      <c r="BA48" s="203">
        <v>15.382092555332019</v>
      </c>
      <c r="BB48" s="203">
        <v>0</v>
      </c>
      <c r="BC48" s="203">
        <v>0</v>
      </c>
      <c r="BD48" s="203">
        <v>0</v>
      </c>
      <c r="BE48" s="203">
        <v>0</v>
      </c>
      <c r="BF48" s="203">
        <v>0</v>
      </c>
      <c r="BG48" s="203">
        <v>2.8984754808988802</v>
      </c>
      <c r="BH48" s="203">
        <v>0</v>
      </c>
      <c r="BI48" s="203">
        <v>1</v>
      </c>
      <c r="BJ48" s="203">
        <v>1</v>
      </c>
      <c r="BK48" s="203">
        <v>0</v>
      </c>
      <c r="BL48" s="203"/>
      <c r="BM48" s="203"/>
      <c r="BN48" s="203"/>
      <c r="BO48" s="449">
        <v>0</v>
      </c>
      <c r="BP48" s="449">
        <v>0</v>
      </c>
      <c r="BQ48" s="449">
        <v>0</v>
      </c>
      <c r="BR48" s="203"/>
    </row>
    <row r="49" spans="1:70" ht="15" x14ac:dyDescent="0.25">
      <c r="A49" s="169">
        <v>44</v>
      </c>
      <c r="B49" s="207">
        <v>124590</v>
      </c>
      <c r="C49" s="207">
        <v>9352086</v>
      </c>
      <c r="D49" s="206" t="s">
        <v>703</v>
      </c>
      <c r="E49" s="205" t="s">
        <v>46</v>
      </c>
      <c r="F49" s="204">
        <v>0</v>
      </c>
      <c r="G49" s="203">
        <v>1</v>
      </c>
      <c r="H49" s="203">
        <v>0</v>
      </c>
      <c r="I49" s="203">
        <v>0</v>
      </c>
      <c r="J49" s="203">
        <v>7</v>
      </c>
      <c r="K49" s="203">
        <v>0</v>
      </c>
      <c r="L49" s="203">
        <v>97</v>
      </c>
      <c r="M49" s="203">
        <v>97</v>
      </c>
      <c r="N49" s="203">
        <v>15</v>
      </c>
      <c r="O49" s="203">
        <v>56</v>
      </c>
      <c r="P49" s="203">
        <v>26</v>
      </c>
      <c r="Q49" s="203">
        <v>0</v>
      </c>
      <c r="R49" s="203">
        <v>0</v>
      </c>
      <c r="S49" s="203">
        <v>0</v>
      </c>
      <c r="T49" s="203">
        <v>0</v>
      </c>
      <c r="U49" s="203">
        <v>0</v>
      </c>
      <c r="V49" s="203">
        <v>0</v>
      </c>
      <c r="W49" s="203">
        <v>97</v>
      </c>
      <c r="X49" s="203">
        <v>13.857142857142858</v>
      </c>
      <c r="Y49" s="203">
        <v>10.999999999999991</v>
      </c>
      <c r="Z49" s="203">
        <v>25.797872340425531</v>
      </c>
      <c r="AA49" s="203">
        <v>0</v>
      </c>
      <c r="AB49" s="203">
        <v>0</v>
      </c>
      <c r="AC49" s="203">
        <v>86</v>
      </c>
      <c r="AD49" s="203">
        <v>10.999999999999991</v>
      </c>
      <c r="AE49" s="203">
        <v>0</v>
      </c>
      <c r="AF49" s="203">
        <v>0</v>
      </c>
      <c r="AG49" s="203">
        <v>0</v>
      </c>
      <c r="AH49" s="203">
        <v>0</v>
      </c>
      <c r="AI49" s="203">
        <v>0</v>
      </c>
      <c r="AJ49" s="203">
        <v>0</v>
      </c>
      <c r="AK49" s="203">
        <v>0</v>
      </c>
      <c r="AL49" s="203">
        <v>0</v>
      </c>
      <c r="AM49" s="203">
        <v>0</v>
      </c>
      <c r="AN49" s="203">
        <v>0</v>
      </c>
      <c r="AO49" s="203">
        <v>0</v>
      </c>
      <c r="AP49" s="203">
        <v>0</v>
      </c>
      <c r="AQ49" s="203">
        <v>0</v>
      </c>
      <c r="AR49" s="203">
        <v>0</v>
      </c>
      <c r="AS49" s="203">
        <v>0</v>
      </c>
      <c r="AT49" s="203">
        <v>0</v>
      </c>
      <c r="AU49" s="203">
        <v>0</v>
      </c>
      <c r="AV49" s="203">
        <v>0</v>
      </c>
      <c r="AW49" s="203">
        <v>0</v>
      </c>
      <c r="AX49" s="203">
        <v>18.999999999999986</v>
      </c>
      <c r="AY49" s="203">
        <v>0</v>
      </c>
      <c r="AZ49" s="203">
        <v>0</v>
      </c>
      <c r="BA49" s="203">
        <v>13.260609756097548</v>
      </c>
      <c r="BB49" s="203">
        <v>0</v>
      </c>
      <c r="BC49" s="203">
        <v>0</v>
      </c>
      <c r="BD49" s="203">
        <v>0</v>
      </c>
      <c r="BE49" s="203">
        <v>3.2999999999999963</v>
      </c>
      <c r="BF49" s="203">
        <v>0</v>
      </c>
      <c r="BG49" s="203">
        <v>0.93203511477272705</v>
      </c>
      <c r="BH49" s="203">
        <v>0</v>
      </c>
      <c r="BI49" s="203">
        <v>0</v>
      </c>
      <c r="BJ49" s="203">
        <v>1</v>
      </c>
      <c r="BK49" s="203">
        <v>0</v>
      </c>
      <c r="BL49" s="203"/>
      <c r="BM49" s="203"/>
      <c r="BN49" s="203"/>
      <c r="BO49" s="449">
        <v>0</v>
      </c>
      <c r="BP49" s="449">
        <v>0</v>
      </c>
      <c r="BQ49" s="449">
        <v>0</v>
      </c>
      <c r="BR49" s="203"/>
    </row>
    <row r="50" spans="1:70" ht="15" x14ac:dyDescent="0.25">
      <c r="A50" s="169">
        <v>48</v>
      </c>
      <c r="B50" s="207">
        <v>124592</v>
      </c>
      <c r="C50" s="207">
        <v>9352088</v>
      </c>
      <c r="D50" s="206" t="s">
        <v>702</v>
      </c>
      <c r="E50" s="205" t="s">
        <v>46</v>
      </c>
      <c r="F50" s="204">
        <v>0</v>
      </c>
      <c r="G50" s="203">
        <v>1</v>
      </c>
      <c r="H50" s="203">
        <v>0</v>
      </c>
      <c r="I50" s="203">
        <v>0</v>
      </c>
      <c r="J50" s="203">
        <v>7</v>
      </c>
      <c r="K50" s="203">
        <v>0</v>
      </c>
      <c r="L50" s="203">
        <v>105</v>
      </c>
      <c r="M50" s="203">
        <v>105</v>
      </c>
      <c r="N50" s="203">
        <v>15</v>
      </c>
      <c r="O50" s="203">
        <v>60</v>
      </c>
      <c r="P50" s="203">
        <v>30</v>
      </c>
      <c r="Q50" s="203">
        <v>0</v>
      </c>
      <c r="R50" s="203">
        <v>0</v>
      </c>
      <c r="S50" s="203">
        <v>0</v>
      </c>
      <c r="T50" s="203">
        <v>0</v>
      </c>
      <c r="U50" s="203">
        <v>0</v>
      </c>
      <c r="V50" s="203">
        <v>0</v>
      </c>
      <c r="W50" s="203">
        <v>105</v>
      </c>
      <c r="X50" s="203">
        <v>15</v>
      </c>
      <c r="Y50" s="203">
        <v>9.9999999999999964</v>
      </c>
      <c r="Z50" s="203">
        <v>14.554455445544555</v>
      </c>
      <c r="AA50" s="203">
        <v>0</v>
      </c>
      <c r="AB50" s="203">
        <v>0</v>
      </c>
      <c r="AC50" s="203">
        <v>101.00000000000001</v>
      </c>
      <c r="AD50" s="203">
        <v>3.0000000000000027</v>
      </c>
      <c r="AE50" s="203">
        <v>0</v>
      </c>
      <c r="AF50" s="203">
        <v>0</v>
      </c>
      <c r="AG50" s="203">
        <v>0</v>
      </c>
      <c r="AH50" s="203">
        <v>0.99999999999999956</v>
      </c>
      <c r="AI50" s="203">
        <v>0</v>
      </c>
      <c r="AJ50" s="203">
        <v>0</v>
      </c>
      <c r="AK50" s="203">
        <v>0</v>
      </c>
      <c r="AL50" s="203">
        <v>0</v>
      </c>
      <c r="AM50" s="203">
        <v>0</v>
      </c>
      <c r="AN50" s="203">
        <v>0</v>
      </c>
      <c r="AO50" s="203">
        <v>0</v>
      </c>
      <c r="AP50" s="203">
        <v>0</v>
      </c>
      <c r="AQ50" s="203">
        <v>0</v>
      </c>
      <c r="AR50" s="203">
        <v>0</v>
      </c>
      <c r="AS50" s="203">
        <v>0</v>
      </c>
      <c r="AT50" s="203">
        <v>0</v>
      </c>
      <c r="AU50" s="203">
        <v>0</v>
      </c>
      <c r="AV50" s="203">
        <v>0</v>
      </c>
      <c r="AW50" s="203">
        <v>1.0396039603960396</v>
      </c>
      <c r="AX50" s="203">
        <v>19.999999999999979</v>
      </c>
      <c r="AY50" s="203">
        <v>2.0000000000000009</v>
      </c>
      <c r="AZ50" s="203">
        <v>2.0000000000000009</v>
      </c>
      <c r="BA50" s="203">
        <v>16.099999999999984</v>
      </c>
      <c r="BB50" s="203">
        <v>0</v>
      </c>
      <c r="BC50" s="203">
        <v>0</v>
      </c>
      <c r="BD50" s="203">
        <v>0</v>
      </c>
      <c r="BE50" s="203">
        <v>0</v>
      </c>
      <c r="BF50" s="203">
        <v>0</v>
      </c>
      <c r="BG50" s="203">
        <v>2.8183061632911399</v>
      </c>
      <c r="BH50" s="203">
        <v>0</v>
      </c>
      <c r="BI50" s="203">
        <v>1</v>
      </c>
      <c r="BJ50" s="203">
        <v>1</v>
      </c>
      <c r="BK50" s="203">
        <v>0</v>
      </c>
      <c r="BL50" s="203"/>
      <c r="BM50" s="203"/>
      <c r="BN50" s="203"/>
      <c r="BO50" s="449">
        <v>0</v>
      </c>
      <c r="BP50" s="449">
        <v>0</v>
      </c>
      <c r="BQ50" s="449">
        <v>0</v>
      </c>
      <c r="BR50" s="203"/>
    </row>
    <row r="51" spans="1:70" ht="15" x14ac:dyDescent="0.25">
      <c r="A51" s="169">
        <v>309</v>
      </c>
      <c r="B51" s="207">
        <v>124593</v>
      </c>
      <c r="C51" s="207">
        <v>9352089</v>
      </c>
      <c r="D51" s="206" t="s">
        <v>328</v>
      </c>
      <c r="E51" s="205" t="s">
        <v>46</v>
      </c>
      <c r="F51" s="204">
        <v>0</v>
      </c>
      <c r="G51" s="203">
        <v>1</v>
      </c>
      <c r="H51" s="203">
        <v>0</v>
      </c>
      <c r="I51" s="203">
        <v>0</v>
      </c>
      <c r="J51" s="203">
        <v>7</v>
      </c>
      <c r="K51" s="203">
        <v>0</v>
      </c>
      <c r="L51" s="203">
        <v>560</v>
      </c>
      <c r="M51" s="203">
        <v>560</v>
      </c>
      <c r="N51" s="203">
        <v>91</v>
      </c>
      <c r="O51" s="203">
        <v>350</v>
      </c>
      <c r="P51" s="203">
        <v>119</v>
      </c>
      <c r="Q51" s="203">
        <v>0</v>
      </c>
      <c r="R51" s="203">
        <v>0</v>
      </c>
      <c r="S51" s="203">
        <v>0</v>
      </c>
      <c r="T51" s="203">
        <v>0</v>
      </c>
      <c r="U51" s="203">
        <v>0</v>
      </c>
      <c r="V51" s="203">
        <v>0</v>
      </c>
      <c r="W51" s="203">
        <v>560</v>
      </c>
      <c r="X51" s="203">
        <v>80</v>
      </c>
      <c r="Y51" s="203">
        <v>32.999999999999986</v>
      </c>
      <c r="Z51" s="203">
        <v>57.330895795246803</v>
      </c>
      <c r="AA51" s="203">
        <v>0</v>
      </c>
      <c r="AB51" s="203">
        <v>0</v>
      </c>
      <c r="AC51" s="203">
        <v>546.97674418604674</v>
      </c>
      <c r="AD51" s="203">
        <v>0</v>
      </c>
      <c r="AE51" s="203">
        <v>8.0143112701252157</v>
      </c>
      <c r="AF51" s="203">
        <v>2.0035778175313039</v>
      </c>
      <c r="AG51" s="203">
        <v>2.0035778175313039</v>
      </c>
      <c r="AH51" s="203">
        <v>1.001788908765652</v>
      </c>
      <c r="AI51" s="203">
        <v>0</v>
      </c>
      <c r="AJ51" s="203">
        <v>0</v>
      </c>
      <c r="AK51" s="203">
        <v>0</v>
      </c>
      <c r="AL51" s="203">
        <v>0</v>
      </c>
      <c r="AM51" s="203">
        <v>0</v>
      </c>
      <c r="AN51" s="203">
        <v>0</v>
      </c>
      <c r="AO51" s="203">
        <v>0</v>
      </c>
      <c r="AP51" s="203">
        <v>0</v>
      </c>
      <c r="AQ51" s="203">
        <v>10.746268656716433</v>
      </c>
      <c r="AR51" s="203">
        <v>17.910447761194014</v>
      </c>
      <c r="AS51" s="203">
        <v>26.268656716417919</v>
      </c>
      <c r="AT51" s="203">
        <v>0</v>
      </c>
      <c r="AU51" s="203">
        <v>0</v>
      </c>
      <c r="AV51" s="203">
        <v>0</v>
      </c>
      <c r="AW51" s="203">
        <v>0</v>
      </c>
      <c r="AX51" s="203">
        <v>107.77126099706751</v>
      </c>
      <c r="AY51" s="203">
        <v>6.3750000000000036</v>
      </c>
      <c r="AZ51" s="203">
        <v>12.749999999999982</v>
      </c>
      <c r="BA51" s="203">
        <v>91.146321180023648</v>
      </c>
      <c r="BB51" s="203">
        <v>0</v>
      </c>
      <c r="BC51" s="203">
        <v>0</v>
      </c>
      <c r="BD51" s="203">
        <v>0</v>
      </c>
      <c r="BE51" s="203">
        <v>0</v>
      </c>
      <c r="BF51" s="203">
        <v>0</v>
      </c>
      <c r="BG51" s="203">
        <v>0.69135467254902006</v>
      </c>
      <c r="BH51" s="203">
        <v>0</v>
      </c>
      <c r="BI51" s="203">
        <v>0</v>
      </c>
      <c r="BJ51" s="203">
        <v>1</v>
      </c>
      <c r="BK51" s="203">
        <v>0</v>
      </c>
      <c r="BL51" s="203"/>
      <c r="BM51" s="203"/>
      <c r="BN51" s="203"/>
      <c r="BO51" s="449">
        <v>52</v>
      </c>
      <c r="BP51" s="449">
        <v>35</v>
      </c>
      <c r="BQ51" s="449">
        <v>45</v>
      </c>
      <c r="BR51" s="203"/>
    </row>
    <row r="52" spans="1:70" ht="15" x14ac:dyDescent="0.25">
      <c r="A52" s="169">
        <v>310</v>
      </c>
      <c r="B52" s="207">
        <v>124595</v>
      </c>
      <c r="C52" s="207">
        <v>9352092</v>
      </c>
      <c r="D52" s="206" t="s">
        <v>329</v>
      </c>
      <c r="E52" s="205" t="s">
        <v>46</v>
      </c>
      <c r="F52" s="204">
        <v>0</v>
      </c>
      <c r="G52" s="203">
        <v>1</v>
      </c>
      <c r="H52" s="203">
        <v>0</v>
      </c>
      <c r="I52" s="203">
        <v>0</v>
      </c>
      <c r="J52" s="203">
        <v>7</v>
      </c>
      <c r="K52" s="203">
        <v>0</v>
      </c>
      <c r="L52" s="203">
        <v>102</v>
      </c>
      <c r="M52" s="203">
        <v>102</v>
      </c>
      <c r="N52" s="203">
        <v>16</v>
      </c>
      <c r="O52" s="203">
        <v>60</v>
      </c>
      <c r="P52" s="203">
        <v>26</v>
      </c>
      <c r="Q52" s="203">
        <v>0</v>
      </c>
      <c r="R52" s="203">
        <v>0</v>
      </c>
      <c r="S52" s="203">
        <v>0</v>
      </c>
      <c r="T52" s="203">
        <v>0</v>
      </c>
      <c r="U52" s="203">
        <v>0</v>
      </c>
      <c r="V52" s="203">
        <v>0</v>
      </c>
      <c r="W52" s="203">
        <v>102</v>
      </c>
      <c r="X52" s="203">
        <v>14.571428571428571</v>
      </c>
      <c r="Y52" s="203">
        <v>2</v>
      </c>
      <c r="Z52" s="203">
        <v>3.8857142857142861</v>
      </c>
      <c r="AA52" s="203">
        <v>0</v>
      </c>
      <c r="AB52" s="203">
        <v>0</v>
      </c>
      <c r="AC52" s="203">
        <v>97.000000000000028</v>
      </c>
      <c r="AD52" s="203">
        <v>1</v>
      </c>
      <c r="AE52" s="203">
        <v>2</v>
      </c>
      <c r="AF52" s="203">
        <v>0</v>
      </c>
      <c r="AG52" s="203">
        <v>2</v>
      </c>
      <c r="AH52" s="203">
        <v>0</v>
      </c>
      <c r="AI52" s="203">
        <v>0</v>
      </c>
      <c r="AJ52" s="203">
        <v>0</v>
      </c>
      <c r="AK52" s="203">
        <v>0</v>
      </c>
      <c r="AL52" s="203">
        <v>0</v>
      </c>
      <c r="AM52" s="203">
        <v>0</v>
      </c>
      <c r="AN52" s="203">
        <v>0</v>
      </c>
      <c r="AO52" s="203">
        <v>0</v>
      </c>
      <c r="AP52" s="203">
        <v>0</v>
      </c>
      <c r="AQ52" s="203">
        <v>0</v>
      </c>
      <c r="AR52" s="203">
        <v>0</v>
      </c>
      <c r="AS52" s="203">
        <v>0</v>
      </c>
      <c r="AT52" s="203">
        <v>0</v>
      </c>
      <c r="AU52" s="203">
        <v>0</v>
      </c>
      <c r="AV52" s="203">
        <v>0</v>
      </c>
      <c r="AW52" s="203">
        <v>1.9428571428571431</v>
      </c>
      <c r="AX52" s="203">
        <v>19.655172413793121</v>
      </c>
      <c r="AY52" s="203">
        <v>2.08</v>
      </c>
      <c r="AZ52" s="203">
        <v>3.12</v>
      </c>
      <c r="BA52" s="203">
        <v>17.454514835605465</v>
      </c>
      <c r="BB52" s="203">
        <v>0</v>
      </c>
      <c r="BC52" s="203">
        <v>0</v>
      </c>
      <c r="BD52" s="203">
        <v>0</v>
      </c>
      <c r="BE52" s="203">
        <v>0</v>
      </c>
      <c r="BF52" s="203">
        <v>0</v>
      </c>
      <c r="BG52" s="203">
        <v>1.2375580305084699</v>
      </c>
      <c r="BH52" s="203">
        <v>0</v>
      </c>
      <c r="BI52" s="203">
        <v>0</v>
      </c>
      <c r="BJ52" s="203">
        <v>1</v>
      </c>
      <c r="BK52" s="203">
        <v>0</v>
      </c>
      <c r="BL52" s="203"/>
      <c r="BM52" s="203"/>
      <c r="BN52" s="203"/>
      <c r="BO52" s="449">
        <v>0</v>
      </c>
      <c r="BP52" s="449">
        <v>0</v>
      </c>
      <c r="BQ52" s="449">
        <v>0</v>
      </c>
      <c r="BR52" s="203"/>
    </row>
    <row r="53" spans="1:70" ht="15" x14ac:dyDescent="0.25">
      <c r="A53" s="169">
        <v>314</v>
      </c>
      <c r="B53" s="207">
        <v>124597</v>
      </c>
      <c r="C53" s="207">
        <v>9352095</v>
      </c>
      <c r="D53" s="206" t="s">
        <v>701</v>
      </c>
      <c r="E53" s="205" t="s">
        <v>46</v>
      </c>
      <c r="F53" s="204">
        <v>0</v>
      </c>
      <c r="G53" s="203">
        <v>1</v>
      </c>
      <c r="H53" s="203">
        <v>0</v>
      </c>
      <c r="I53" s="203">
        <v>0</v>
      </c>
      <c r="J53" s="203">
        <v>7</v>
      </c>
      <c r="K53" s="203">
        <v>0</v>
      </c>
      <c r="L53" s="203">
        <v>153</v>
      </c>
      <c r="M53" s="203">
        <v>153</v>
      </c>
      <c r="N53" s="203">
        <v>19</v>
      </c>
      <c r="O53" s="203">
        <v>89</v>
      </c>
      <c r="P53" s="203">
        <v>45</v>
      </c>
      <c r="Q53" s="203">
        <v>0</v>
      </c>
      <c r="R53" s="203">
        <v>0</v>
      </c>
      <c r="S53" s="203">
        <v>0</v>
      </c>
      <c r="T53" s="203">
        <v>0</v>
      </c>
      <c r="U53" s="203">
        <v>0</v>
      </c>
      <c r="V53" s="203">
        <v>0</v>
      </c>
      <c r="W53" s="203">
        <v>153</v>
      </c>
      <c r="X53" s="203">
        <v>21.857142857142858</v>
      </c>
      <c r="Y53" s="203">
        <v>26.000000000000025</v>
      </c>
      <c r="Z53" s="203">
        <v>52</v>
      </c>
      <c r="AA53" s="203">
        <v>0</v>
      </c>
      <c r="AB53" s="203">
        <v>0</v>
      </c>
      <c r="AC53" s="203">
        <v>149.99999999999997</v>
      </c>
      <c r="AD53" s="203">
        <v>3</v>
      </c>
      <c r="AE53" s="203">
        <v>0</v>
      </c>
      <c r="AF53" s="203">
        <v>0</v>
      </c>
      <c r="AG53" s="203">
        <v>0</v>
      </c>
      <c r="AH53" s="203">
        <v>0</v>
      </c>
      <c r="AI53" s="203">
        <v>0</v>
      </c>
      <c r="AJ53" s="203">
        <v>0</v>
      </c>
      <c r="AK53" s="203">
        <v>0</v>
      </c>
      <c r="AL53" s="203">
        <v>0</v>
      </c>
      <c r="AM53" s="203">
        <v>0</v>
      </c>
      <c r="AN53" s="203">
        <v>0</v>
      </c>
      <c r="AO53" s="203">
        <v>0</v>
      </c>
      <c r="AP53" s="203">
        <v>0</v>
      </c>
      <c r="AQ53" s="203">
        <v>0</v>
      </c>
      <c r="AR53" s="203">
        <v>1.1417910447761195</v>
      </c>
      <c r="AS53" s="203">
        <v>2.2835820895522452</v>
      </c>
      <c r="AT53" s="203">
        <v>0</v>
      </c>
      <c r="AU53" s="203">
        <v>0</v>
      </c>
      <c r="AV53" s="203">
        <v>0</v>
      </c>
      <c r="AW53" s="203">
        <v>4</v>
      </c>
      <c r="AX53" s="203">
        <v>48.080459770114921</v>
      </c>
      <c r="AY53" s="203">
        <v>13.928571428571448</v>
      </c>
      <c r="AZ53" s="203">
        <v>20.35714285714284</v>
      </c>
      <c r="BA53" s="203">
        <v>55.633328064112902</v>
      </c>
      <c r="BB53" s="203">
        <v>0</v>
      </c>
      <c r="BC53" s="203">
        <v>0</v>
      </c>
      <c r="BD53" s="203">
        <v>0</v>
      </c>
      <c r="BE53" s="203">
        <v>6.700000000000057</v>
      </c>
      <c r="BF53" s="203">
        <v>0</v>
      </c>
      <c r="BG53" s="203">
        <v>1.0780827473958301</v>
      </c>
      <c r="BH53" s="203">
        <v>0</v>
      </c>
      <c r="BI53" s="203">
        <v>0</v>
      </c>
      <c r="BJ53" s="203">
        <v>1</v>
      </c>
      <c r="BK53" s="203">
        <v>0</v>
      </c>
      <c r="BL53" s="203"/>
      <c r="BM53" s="203"/>
      <c r="BN53" s="203"/>
      <c r="BO53" s="449">
        <v>0</v>
      </c>
      <c r="BP53" s="449">
        <v>0</v>
      </c>
      <c r="BQ53" s="449">
        <v>0</v>
      </c>
      <c r="BR53" s="203"/>
    </row>
    <row r="54" spans="1:70" ht="15" x14ac:dyDescent="0.25">
      <c r="A54" s="169">
        <v>84</v>
      </c>
      <c r="B54" s="207">
        <v>124601</v>
      </c>
      <c r="C54" s="207">
        <v>9352100</v>
      </c>
      <c r="D54" s="206" t="s">
        <v>227</v>
      </c>
      <c r="E54" s="205" t="s">
        <v>46</v>
      </c>
      <c r="F54" s="204">
        <v>0</v>
      </c>
      <c r="G54" s="203">
        <v>1</v>
      </c>
      <c r="H54" s="203">
        <v>0</v>
      </c>
      <c r="I54" s="203">
        <v>0</v>
      </c>
      <c r="J54" s="203">
        <v>7</v>
      </c>
      <c r="K54" s="203">
        <v>0</v>
      </c>
      <c r="L54" s="203">
        <v>64</v>
      </c>
      <c r="M54" s="203">
        <v>64</v>
      </c>
      <c r="N54" s="203">
        <v>7</v>
      </c>
      <c r="O54" s="203">
        <v>36</v>
      </c>
      <c r="P54" s="203">
        <v>21</v>
      </c>
      <c r="Q54" s="203">
        <v>0</v>
      </c>
      <c r="R54" s="203">
        <v>0</v>
      </c>
      <c r="S54" s="203">
        <v>0</v>
      </c>
      <c r="T54" s="203">
        <v>0</v>
      </c>
      <c r="U54" s="203">
        <v>0</v>
      </c>
      <c r="V54" s="203">
        <v>0</v>
      </c>
      <c r="W54" s="203">
        <v>64</v>
      </c>
      <c r="X54" s="203">
        <v>9.1428571428571423</v>
      </c>
      <c r="Y54" s="203">
        <v>9</v>
      </c>
      <c r="Z54" s="203">
        <v>8.3478260869565215</v>
      </c>
      <c r="AA54" s="203">
        <v>0</v>
      </c>
      <c r="AB54" s="203">
        <v>0</v>
      </c>
      <c r="AC54" s="203">
        <v>64</v>
      </c>
      <c r="AD54" s="203">
        <v>0</v>
      </c>
      <c r="AE54" s="203">
        <v>0</v>
      </c>
      <c r="AF54" s="203">
        <v>0</v>
      </c>
      <c r="AG54" s="203">
        <v>0</v>
      </c>
      <c r="AH54" s="203">
        <v>0</v>
      </c>
      <c r="AI54" s="203">
        <v>0</v>
      </c>
      <c r="AJ54" s="203">
        <v>0</v>
      </c>
      <c r="AK54" s="203">
        <v>0</v>
      </c>
      <c r="AL54" s="203">
        <v>0</v>
      </c>
      <c r="AM54" s="203">
        <v>0</v>
      </c>
      <c r="AN54" s="203">
        <v>0</v>
      </c>
      <c r="AO54" s="203">
        <v>0</v>
      </c>
      <c r="AP54" s="203">
        <v>0</v>
      </c>
      <c r="AQ54" s="203">
        <v>0</v>
      </c>
      <c r="AR54" s="203">
        <v>0</v>
      </c>
      <c r="AS54" s="203">
        <v>1.1228070175438591</v>
      </c>
      <c r="AT54" s="203">
        <v>0</v>
      </c>
      <c r="AU54" s="203">
        <v>0</v>
      </c>
      <c r="AV54" s="203">
        <v>0</v>
      </c>
      <c r="AW54" s="203">
        <v>0</v>
      </c>
      <c r="AX54" s="203">
        <v>15.428571428571443</v>
      </c>
      <c r="AY54" s="203">
        <v>2.1</v>
      </c>
      <c r="AZ54" s="203">
        <v>4.2</v>
      </c>
      <c r="BA54" s="203">
        <v>14.936541353383467</v>
      </c>
      <c r="BB54" s="203">
        <v>0</v>
      </c>
      <c r="BC54" s="203">
        <v>0</v>
      </c>
      <c r="BD54" s="203">
        <v>0</v>
      </c>
      <c r="BE54" s="203">
        <v>0</v>
      </c>
      <c r="BF54" s="203">
        <v>0</v>
      </c>
      <c r="BG54" s="203">
        <v>1.7871109181818201</v>
      </c>
      <c r="BH54" s="203">
        <v>0</v>
      </c>
      <c r="BI54" s="203">
        <v>0</v>
      </c>
      <c r="BJ54" s="203">
        <v>1</v>
      </c>
      <c r="BK54" s="203">
        <v>0</v>
      </c>
      <c r="BL54" s="203"/>
      <c r="BM54" s="203"/>
      <c r="BN54" s="203"/>
      <c r="BO54" s="449">
        <v>0</v>
      </c>
      <c r="BP54" s="449">
        <v>0</v>
      </c>
      <c r="BQ54" s="449">
        <v>0</v>
      </c>
      <c r="BR54" s="203"/>
    </row>
    <row r="55" spans="1:70" ht="15" x14ac:dyDescent="0.25">
      <c r="A55" s="169">
        <v>318</v>
      </c>
      <c r="B55" s="207">
        <v>124602</v>
      </c>
      <c r="C55" s="207">
        <v>9352101</v>
      </c>
      <c r="D55" s="206" t="s">
        <v>335</v>
      </c>
      <c r="E55" s="205" t="s">
        <v>46</v>
      </c>
      <c r="F55" s="204">
        <v>0</v>
      </c>
      <c r="G55" s="203">
        <v>1</v>
      </c>
      <c r="H55" s="203">
        <v>0</v>
      </c>
      <c r="I55" s="203">
        <v>0</v>
      </c>
      <c r="J55" s="203">
        <v>7</v>
      </c>
      <c r="K55" s="203">
        <v>0</v>
      </c>
      <c r="L55" s="203">
        <v>69</v>
      </c>
      <c r="M55" s="203">
        <v>69</v>
      </c>
      <c r="N55" s="203">
        <v>11</v>
      </c>
      <c r="O55" s="203">
        <v>37</v>
      </c>
      <c r="P55" s="203">
        <v>21</v>
      </c>
      <c r="Q55" s="203">
        <v>0</v>
      </c>
      <c r="R55" s="203">
        <v>0</v>
      </c>
      <c r="S55" s="203">
        <v>0</v>
      </c>
      <c r="T55" s="203">
        <v>0</v>
      </c>
      <c r="U55" s="203">
        <v>0</v>
      </c>
      <c r="V55" s="203">
        <v>0</v>
      </c>
      <c r="W55" s="203">
        <v>69</v>
      </c>
      <c r="X55" s="203">
        <v>9.8571428571428577</v>
      </c>
      <c r="Y55" s="203">
        <v>4.9999999999999982</v>
      </c>
      <c r="Z55" s="203">
        <v>9.8571428571428559</v>
      </c>
      <c r="AA55" s="203">
        <v>0</v>
      </c>
      <c r="AB55" s="203">
        <v>0</v>
      </c>
      <c r="AC55" s="203">
        <v>69</v>
      </c>
      <c r="AD55" s="203">
        <v>0</v>
      </c>
      <c r="AE55" s="203">
        <v>0</v>
      </c>
      <c r="AF55" s="203">
        <v>0</v>
      </c>
      <c r="AG55" s="203">
        <v>0</v>
      </c>
      <c r="AH55" s="203">
        <v>0</v>
      </c>
      <c r="AI55" s="203">
        <v>0</v>
      </c>
      <c r="AJ55" s="203">
        <v>0</v>
      </c>
      <c r="AK55" s="203">
        <v>0</v>
      </c>
      <c r="AL55" s="203">
        <v>0</v>
      </c>
      <c r="AM55" s="203">
        <v>0</v>
      </c>
      <c r="AN55" s="203">
        <v>0</v>
      </c>
      <c r="AO55" s="203">
        <v>0</v>
      </c>
      <c r="AP55" s="203">
        <v>0</v>
      </c>
      <c r="AQ55" s="203">
        <v>0</v>
      </c>
      <c r="AR55" s="203">
        <v>0</v>
      </c>
      <c r="AS55" s="203">
        <v>0</v>
      </c>
      <c r="AT55" s="203">
        <v>0</v>
      </c>
      <c r="AU55" s="203">
        <v>0</v>
      </c>
      <c r="AV55" s="203">
        <v>0</v>
      </c>
      <c r="AW55" s="203">
        <v>0</v>
      </c>
      <c r="AX55" s="203">
        <v>20.085714285714293</v>
      </c>
      <c r="AY55" s="203">
        <v>3.9999999999999898</v>
      </c>
      <c r="AZ55" s="203">
        <v>3.9999999999999898</v>
      </c>
      <c r="BA55" s="203">
        <v>18.856714285714276</v>
      </c>
      <c r="BB55" s="203">
        <v>0</v>
      </c>
      <c r="BC55" s="203">
        <v>0</v>
      </c>
      <c r="BD55" s="203">
        <v>0</v>
      </c>
      <c r="BE55" s="203">
        <v>1.0999999999999825</v>
      </c>
      <c r="BF55" s="203">
        <v>0</v>
      </c>
      <c r="BG55" s="203">
        <v>1.95868756781609</v>
      </c>
      <c r="BH55" s="203">
        <v>0</v>
      </c>
      <c r="BI55" s="203">
        <v>0</v>
      </c>
      <c r="BJ55" s="203">
        <v>1</v>
      </c>
      <c r="BK55" s="203">
        <v>0</v>
      </c>
      <c r="BL55" s="203"/>
      <c r="BM55" s="203"/>
      <c r="BN55" s="203"/>
      <c r="BO55" s="449">
        <v>0</v>
      </c>
      <c r="BP55" s="449">
        <v>0</v>
      </c>
      <c r="BQ55" s="449">
        <v>0</v>
      </c>
      <c r="BR55" s="203"/>
    </row>
    <row r="56" spans="1:70" ht="15" x14ac:dyDescent="0.25">
      <c r="A56" s="169">
        <v>494</v>
      </c>
      <c r="B56" s="207">
        <v>124604</v>
      </c>
      <c r="C56" s="207">
        <v>9352105</v>
      </c>
      <c r="D56" s="206" t="s">
        <v>438</v>
      </c>
      <c r="E56" s="205" t="s">
        <v>46</v>
      </c>
      <c r="F56" s="204">
        <v>0</v>
      </c>
      <c r="G56" s="203">
        <v>1</v>
      </c>
      <c r="H56" s="203">
        <v>0</v>
      </c>
      <c r="I56" s="203">
        <v>0</v>
      </c>
      <c r="J56" s="203">
        <v>7</v>
      </c>
      <c r="K56" s="203">
        <v>0</v>
      </c>
      <c r="L56" s="203">
        <v>103</v>
      </c>
      <c r="M56" s="203">
        <v>103</v>
      </c>
      <c r="N56" s="203">
        <v>25</v>
      </c>
      <c r="O56" s="203">
        <v>64</v>
      </c>
      <c r="P56" s="203">
        <v>14</v>
      </c>
      <c r="Q56" s="203">
        <v>0</v>
      </c>
      <c r="R56" s="203">
        <v>0</v>
      </c>
      <c r="S56" s="203">
        <v>0</v>
      </c>
      <c r="T56" s="203">
        <v>0</v>
      </c>
      <c r="U56" s="203">
        <v>0</v>
      </c>
      <c r="V56" s="203">
        <v>0</v>
      </c>
      <c r="W56" s="203">
        <v>103</v>
      </c>
      <c r="X56" s="203">
        <v>14.714285714285714</v>
      </c>
      <c r="Y56" s="203">
        <v>1</v>
      </c>
      <c r="Z56" s="203">
        <v>4.8584905660377364</v>
      </c>
      <c r="AA56" s="203">
        <v>0</v>
      </c>
      <c r="AB56" s="203">
        <v>0</v>
      </c>
      <c r="AC56" s="203">
        <v>101.99999999999997</v>
      </c>
      <c r="AD56" s="203">
        <v>1</v>
      </c>
      <c r="AE56" s="203">
        <v>0</v>
      </c>
      <c r="AF56" s="203">
        <v>0</v>
      </c>
      <c r="AG56" s="203">
        <v>0</v>
      </c>
      <c r="AH56" s="203">
        <v>0</v>
      </c>
      <c r="AI56" s="203">
        <v>0</v>
      </c>
      <c r="AJ56" s="203">
        <v>0</v>
      </c>
      <c r="AK56" s="203">
        <v>0</v>
      </c>
      <c r="AL56" s="203">
        <v>0</v>
      </c>
      <c r="AM56" s="203">
        <v>0</v>
      </c>
      <c r="AN56" s="203">
        <v>0</v>
      </c>
      <c r="AO56" s="203">
        <v>0</v>
      </c>
      <c r="AP56" s="203">
        <v>0</v>
      </c>
      <c r="AQ56" s="203">
        <v>3.9615384615384652</v>
      </c>
      <c r="AR56" s="203">
        <v>6.6025641025641022</v>
      </c>
      <c r="AS56" s="203">
        <v>10.56410256410261</v>
      </c>
      <c r="AT56" s="203">
        <v>0</v>
      </c>
      <c r="AU56" s="203">
        <v>0</v>
      </c>
      <c r="AV56" s="203">
        <v>0</v>
      </c>
      <c r="AW56" s="203">
        <v>0</v>
      </c>
      <c r="AX56" s="203">
        <v>14.596491228070144</v>
      </c>
      <c r="AY56" s="203">
        <v>2.5454545454545476</v>
      </c>
      <c r="AZ56" s="203">
        <v>3.8181818181818219</v>
      </c>
      <c r="BA56" s="203">
        <v>16.414121784648078</v>
      </c>
      <c r="BB56" s="203">
        <v>0</v>
      </c>
      <c r="BC56" s="203">
        <v>0</v>
      </c>
      <c r="BD56" s="203">
        <v>0</v>
      </c>
      <c r="BE56" s="203">
        <v>12.699999999999958</v>
      </c>
      <c r="BF56" s="203">
        <v>0</v>
      </c>
      <c r="BG56" s="203">
        <v>2.5900670654545399</v>
      </c>
      <c r="BH56" s="203">
        <v>0</v>
      </c>
      <c r="BI56" s="203">
        <v>1</v>
      </c>
      <c r="BJ56" s="203">
        <v>1</v>
      </c>
      <c r="BK56" s="203">
        <v>0</v>
      </c>
      <c r="BL56" s="203"/>
      <c r="BM56" s="203"/>
      <c r="BN56" s="203"/>
      <c r="BO56" s="449">
        <v>0</v>
      </c>
      <c r="BP56" s="449">
        <v>0</v>
      </c>
      <c r="BQ56" s="449">
        <v>0</v>
      </c>
      <c r="BR56" s="203"/>
    </row>
    <row r="57" spans="1:70" ht="15" x14ac:dyDescent="0.25">
      <c r="A57" s="169">
        <v>96</v>
      </c>
      <c r="B57" s="207">
        <v>124605</v>
      </c>
      <c r="C57" s="207">
        <v>9352106</v>
      </c>
      <c r="D57" s="206" t="s">
        <v>237</v>
      </c>
      <c r="E57" s="205" t="s">
        <v>46</v>
      </c>
      <c r="F57" s="204">
        <v>0</v>
      </c>
      <c r="G57" s="203">
        <v>1</v>
      </c>
      <c r="H57" s="203">
        <v>0</v>
      </c>
      <c r="I57" s="203">
        <v>0</v>
      </c>
      <c r="J57" s="203">
        <v>7</v>
      </c>
      <c r="K57" s="203">
        <v>0</v>
      </c>
      <c r="L57" s="203">
        <v>296</v>
      </c>
      <c r="M57" s="203">
        <v>296</v>
      </c>
      <c r="N57" s="203">
        <v>39</v>
      </c>
      <c r="O57" s="203">
        <v>174</v>
      </c>
      <c r="P57" s="203">
        <v>83</v>
      </c>
      <c r="Q57" s="203">
        <v>0</v>
      </c>
      <c r="R57" s="203">
        <v>0</v>
      </c>
      <c r="S57" s="203">
        <v>0</v>
      </c>
      <c r="T57" s="203">
        <v>0</v>
      </c>
      <c r="U57" s="203">
        <v>0</v>
      </c>
      <c r="V57" s="203">
        <v>0</v>
      </c>
      <c r="W57" s="203">
        <v>296</v>
      </c>
      <c r="X57" s="203">
        <v>42.285714285714285</v>
      </c>
      <c r="Y57" s="203">
        <v>42.999999999999922</v>
      </c>
      <c r="Z57" s="203">
        <v>68</v>
      </c>
      <c r="AA57" s="203">
        <v>0</v>
      </c>
      <c r="AB57" s="203">
        <v>0</v>
      </c>
      <c r="AC57" s="203">
        <v>292.98983050847448</v>
      </c>
      <c r="AD57" s="203">
        <v>3.0101694915254154</v>
      </c>
      <c r="AE57" s="203">
        <v>0</v>
      </c>
      <c r="AF57" s="203">
        <v>0</v>
      </c>
      <c r="AG57" s="203">
        <v>0</v>
      </c>
      <c r="AH57" s="203">
        <v>0</v>
      </c>
      <c r="AI57" s="203">
        <v>0</v>
      </c>
      <c r="AJ57" s="203">
        <v>0</v>
      </c>
      <c r="AK57" s="203">
        <v>0</v>
      </c>
      <c r="AL57" s="203">
        <v>0</v>
      </c>
      <c r="AM57" s="203">
        <v>0</v>
      </c>
      <c r="AN57" s="203">
        <v>0</v>
      </c>
      <c r="AO57" s="203">
        <v>0</v>
      </c>
      <c r="AP57" s="203">
        <v>0</v>
      </c>
      <c r="AQ57" s="203">
        <v>5.758754863813218</v>
      </c>
      <c r="AR57" s="203">
        <v>9.2140077821011666</v>
      </c>
      <c r="AS57" s="203">
        <v>10.365758754863817</v>
      </c>
      <c r="AT57" s="203">
        <v>0</v>
      </c>
      <c r="AU57" s="203">
        <v>0</v>
      </c>
      <c r="AV57" s="203">
        <v>0</v>
      </c>
      <c r="AW57" s="203">
        <v>2</v>
      </c>
      <c r="AX57" s="203">
        <v>83.438596491228054</v>
      </c>
      <c r="AY57" s="203">
        <v>12.769230769230781</v>
      </c>
      <c r="AZ57" s="203">
        <v>23.410256410256405</v>
      </c>
      <c r="BA57" s="203">
        <v>83.662071551221644</v>
      </c>
      <c r="BB57" s="203">
        <v>0</v>
      </c>
      <c r="BC57" s="203">
        <v>0</v>
      </c>
      <c r="BD57" s="203">
        <v>0</v>
      </c>
      <c r="BE57" s="203">
        <v>3.3999999999998542</v>
      </c>
      <c r="BF57" s="203">
        <v>0</v>
      </c>
      <c r="BG57" s="203">
        <v>0.86904517652811697</v>
      </c>
      <c r="BH57" s="203">
        <v>0</v>
      </c>
      <c r="BI57" s="203">
        <v>0</v>
      </c>
      <c r="BJ57" s="203">
        <v>1</v>
      </c>
      <c r="BK57" s="203">
        <v>0</v>
      </c>
      <c r="BL57" s="203"/>
      <c r="BM57" s="203"/>
      <c r="BN57" s="203"/>
      <c r="BO57" s="449">
        <v>0</v>
      </c>
      <c r="BP57" s="449">
        <v>0</v>
      </c>
      <c r="BQ57" s="449">
        <v>0</v>
      </c>
      <c r="BR57" s="203"/>
    </row>
    <row r="58" spans="1:70" ht="15" x14ac:dyDescent="0.25">
      <c r="A58" s="169">
        <v>322</v>
      </c>
      <c r="B58" s="207">
        <v>124606</v>
      </c>
      <c r="C58" s="207">
        <v>9352107</v>
      </c>
      <c r="D58" s="206" t="s">
        <v>700</v>
      </c>
      <c r="E58" s="205" t="s">
        <v>46</v>
      </c>
      <c r="F58" s="204">
        <v>0</v>
      </c>
      <c r="G58" s="203">
        <v>1</v>
      </c>
      <c r="H58" s="203">
        <v>0</v>
      </c>
      <c r="I58" s="203">
        <v>0</v>
      </c>
      <c r="J58" s="203">
        <v>7</v>
      </c>
      <c r="K58" s="203">
        <v>0</v>
      </c>
      <c r="L58" s="203">
        <v>141</v>
      </c>
      <c r="M58" s="203">
        <v>141</v>
      </c>
      <c r="N58" s="203">
        <v>27</v>
      </c>
      <c r="O58" s="203">
        <v>79</v>
      </c>
      <c r="P58" s="203">
        <v>35</v>
      </c>
      <c r="Q58" s="203">
        <v>0</v>
      </c>
      <c r="R58" s="203">
        <v>0</v>
      </c>
      <c r="S58" s="203">
        <v>0</v>
      </c>
      <c r="T58" s="203">
        <v>0</v>
      </c>
      <c r="U58" s="203">
        <v>0</v>
      </c>
      <c r="V58" s="203">
        <v>0</v>
      </c>
      <c r="W58" s="203">
        <v>141</v>
      </c>
      <c r="X58" s="203">
        <v>20.142857142857142</v>
      </c>
      <c r="Y58" s="203">
        <v>17.999999999999986</v>
      </c>
      <c r="Z58" s="203">
        <v>18.581395348837212</v>
      </c>
      <c r="AA58" s="203">
        <v>0</v>
      </c>
      <c r="AB58" s="203">
        <v>0</v>
      </c>
      <c r="AC58" s="203">
        <v>140.00000000000006</v>
      </c>
      <c r="AD58" s="203">
        <v>0</v>
      </c>
      <c r="AE58" s="203">
        <v>0.99999999999999944</v>
      </c>
      <c r="AF58" s="203">
        <v>0</v>
      </c>
      <c r="AG58" s="203">
        <v>0</v>
      </c>
      <c r="AH58" s="203">
        <v>0</v>
      </c>
      <c r="AI58" s="203">
        <v>0</v>
      </c>
      <c r="AJ58" s="203">
        <v>0</v>
      </c>
      <c r="AK58" s="203">
        <v>0</v>
      </c>
      <c r="AL58" s="203">
        <v>0</v>
      </c>
      <c r="AM58" s="203">
        <v>0</v>
      </c>
      <c r="AN58" s="203">
        <v>0</v>
      </c>
      <c r="AO58" s="203">
        <v>0</v>
      </c>
      <c r="AP58" s="203">
        <v>0</v>
      </c>
      <c r="AQ58" s="203">
        <v>0</v>
      </c>
      <c r="AR58" s="203">
        <v>0</v>
      </c>
      <c r="AS58" s="203">
        <v>3.7105263157894721</v>
      </c>
      <c r="AT58" s="203">
        <v>0</v>
      </c>
      <c r="AU58" s="203">
        <v>0</v>
      </c>
      <c r="AV58" s="203">
        <v>0</v>
      </c>
      <c r="AW58" s="203">
        <v>2.1860465116279069</v>
      </c>
      <c r="AX58" s="203">
        <v>39.5</v>
      </c>
      <c r="AY58" s="203">
        <v>3.0882352941176485</v>
      </c>
      <c r="AZ58" s="203">
        <v>5.1470588235294201</v>
      </c>
      <c r="BA58" s="203">
        <v>35.190704334365336</v>
      </c>
      <c r="BB58" s="203">
        <v>0</v>
      </c>
      <c r="BC58" s="203">
        <v>0</v>
      </c>
      <c r="BD58" s="203">
        <v>0</v>
      </c>
      <c r="BE58" s="203">
        <v>1.9000000000000634</v>
      </c>
      <c r="BF58" s="203">
        <v>0</v>
      </c>
      <c r="BG58" s="203">
        <v>1.81448036265823</v>
      </c>
      <c r="BH58" s="203">
        <v>0</v>
      </c>
      <c r="BI58" s="203">
        <v>0</v>
      </c>
      <c r="BJ58" s="203">
        <v>1</v>
      </c>
      <c r="BK58" s="203">
        <v>0</v>
      </c>
      <c r="BL58" s="203"/>
      <c r="BM58" s="203"/>
      <c r="BN58" s="203"/>
      <c r="BO58" s="449">
        <v>0</v>
      </c>
      <c r="BP58" s="449">
        <v>0</v>
      </c>
      <c r="BQ58" s="449">
        <v>0</v>
      </c>
      <c r="BR58" s="203"/>
    </row>
    <row r="59" spans="1:70" ht="15" x14ac:dyDescent="0.25">
      <c r="A59" s="169">
        <v>97</v>
      </c>
      <c r="B59" s="207">
        <v>124607</v>
      </c>
      <c r="C59" s="207">
        <v>9352108</v>
      </c>
      <c r="D59" s="206" t="s">
        <v>699</v>
      </c>
      <c r="E59" s="205" t="s">
        <v>46</v>
      </c>
      <c r="F59" s="204">
        <v>0</v>
      </c>
      <c r="G59" s="203">
        <v>1</v>
      </c>
      <c r="H59" s="203">
        <v>0</v>
      </c>
      <c r="I59" s="203">
        <v>0</v>
      </c>
      <c r="J59" s="203">
        <v>7</v>
      </c>
      <c r="K59" s="203">
        <v>0</v>
      </c>
      <c r="L59" s="203">
        <v>37</v>
      </c>
      <c r="M59" s="203">
        <v>37</v>
      </c>
      <c r="N59" s="203">
        <v>9</v>
      </c>
      <c r="O59" s="203">
        <v>18</v>
      </c>
      <c r="P59" s="203">
        <v>10</v>
      </c>
      <c r="Q59" s="203">
        <v>0</v>
      </c>
      <c r="R59" s="203">
        <v>0</v>
      </c>
      <c r="S59" s="203">
        <v>0</v>
      </c>
      <c r="T59" s="203">
        <v>0</v>
      </c>
      <c r="U59" s="203">
        <v>0</v>
      </c>
      <c r="V59" s="203">
        <v>0</v>
      </c>
      <c r="W59" s="203">
        <v>37</v>
      </c>
      <c r="X59" s="203">
        <v>5.2857142857142856</v>
      </c>
      <c r="Y59" s="203">
        <v>3.999999999999996</v>
      </c>
      <c r="Z59" s="203">
        <v>2.2424242424242427</v>
      </c>
      <c r="AA59" s="203">
        <v>0</v>
      </c>
      <c r="AB59" s="203">
        <v>0</v>
      </c>
      <c r="AC59" s="203">
        <v>36</v>
      </c>
      <c r="AD59" s="203">
        <v>0.999999999999999</v>
      </c>
      <c r="AE59" s="203">
        <v>0</v>
      </c>
      <c r="AF59" s="203">
        <v>0</v>
      </c>
      <c r="AG59" s="203">
        <v>0</v>
      </c>
      <c r="AH59" s="203">
        <v>0</v>
      </c>
      <c r="AI59" s="203">
        <v>0</v>
      </c>
      <c r="AJ59" s="203">
        <v>0</v>
      </c>
      <c r="AK59" s="203">
        <v>0</v>
      </c>
      <c r="AL59" s="203">
        <v>0</v>
      </c>
      <c r="AM59" s="203">
        <v>0</v>
      </c>
      <c r="AN59" s="203">
        <v>0</v>
      </c>
      <c r="AO59" s="203">
        <v>0</v>
      </c>
      <c r="AP59" s="203">
        <v>0</v>
      </c>
      <c r="AQ59" s="203">
        <v>0</v>
      </c>
      <c r="AR59" s="203">
        <v>0</v>
      </c>
      <c r="AS59" s="203">
        <v>0</v>
      </c>
      <c r="AT59" s="203">
        <v>0</v>
      </c>
      <c r="AU59" s="203">
        <v>0</v>
      </c>
      <c r="AV59" s="203">
        <v>0</v>
      </c>
      <c r="AW59" s="203">
        <v>0</v>
      </c>
      <c r="AX59" s="203">
        <v>12.999999999999996</v>
      </c>
      <c r="AY59" s="203">
        <v>0</v>
      </c>
      <c r="AZ59" s="203">
        <v>0</v>
      </c>
      <c r="BA59" s="203">
        <v>10.13535714285714</v>
      </c>
      <c r="BB59" s="203">
        <v>0</v>
      </c>
      <c r="BC59" s="203">
        <v>0</v>
      </c>
      <c r="BD59" s="203">
        <v>0</v>
      </c>
      <c r="BE59" s="203">
        <v>1.2999999999999949</v>
      </c>
      <c r="BF59" s="203">
        <v>0</v>
      </c>
      <c r="BG59" s="203">
        <v>2.2375464161290299</v>
      </c>
      <c r="BH59" s="203">
        <v>0</v>
      </c>
      <c r="BI59" s="203">
        <v>1</v>
      </c>
      <c r="BJ59" s="203">
        <v>1</v>
      </c>
      <c r="BK59" s="203">
        <v>0</v>
      </c>
      <c r="BL59" s="203"/>
      <c r="BM59" s="203"/>
      <c r="BN59" s="203"/>
      <c r="BO59" s="449">
        <v>0</v>
      </c>
      <c r="BP59" s="449">
        <v>0</v>
      </c>
      <c r="BQ59" s="449">
        <v>0</v>
      </c>
      <c r="BR59" s="203"/>
    </row>
    <row r="60" spans="1:70" ht="15" x14ac:dyDescent="0.25">
      <c r="A60" s="169">
        <v>98</v>
      </c>
      <c r="B60" s="207">
        <v>124608</v>
      </c>
      <c r="C60" s="207">
        <v>9352109</v>
      </c>
      <c r="D60" s="206" t="s">
        <v>241</v>
      </c>
      <c r="E60" s="205" t="s">
        <v>46</v>
      </c>
      <c r="F60" s="204">
        <v>0</v>
      </c>
      <c r="G60" s="203">
        <v>1</v>
      </c>
      <c r="H60" s="203">
        <v>0</v>
      </c>
      <c r="I60" s="203">
        <v>0</v>
      </c>
      <c r="J60" s="203">
        <v>7</v>
      </c>
      <c r="K60" s="203">
        <v>0</v>
      </c>
      <c r="L60" s="203">
        <v>59</v>
      </c>
      <c r="M60" s="203">
        <v>59</v>
      </c>
      <c r="N60" s="203">
        <v>10</v>
      </c>
      <c r="O60" s="203">
        <v>35</v>
      </c>
      <c r="P60" s="203">
        <v>14</v>
      </c>
      <c r="Q60" s="203">
        <v>0</v>
      </c>
      <c r="R60" s="203">
        <v>0</v>
      </c>
      <c r="S60" s="203">
        <v>0</v>
      </c>
      <c r="T60" s="203">
        <v>0</v>
      </c>
      <c r="U60" s="203">
        <v>0</v>
      </c>
      <c r="V60" s="203">
        <v>0</v>
      </c>
      <c r="W60" s="203">
        <v>59</v>
      </c>
      <c r="X60" s="203">
        <v>8.4285714285714288</v>
      </c>
      <c r="Y60" s="203">
        <v>3.9999999999999982</v>
      </c>
      <c r="Z60" s="203">
        <v>7.5090909090909079</v>
      </c>
      <c r="AA60" s="203">
        <v>0</v>
      </c>
      <c r="AB60" s="203">
        <v>0</v>
      </c>
      <c r="AC60" s="203">
        <v>52.000000000000014</v>
      </c>
      <c r="AD60" s="203">
        <v>0</v>
      </c>
      <c r="AE60" s="203">
        <v>2.9999999999999973</v>
      </c>
      <c r="AF60" s="203">
        <v>1.0000000000000011</v>
      </c>
      <c r="AG60" s="203">
        <v>1.0000000000000011</v>
      </c>
      <c r="AH60" s="203">
        <v>2.0000000000000022</v>
      </c>
      <c r="AI60" s="203">
        <v>0</v>
      </c>
      <c r="AJ60" s="203">
        <v>0</v>
      </c>
      <c r="AK60" s="203">
        <v>0</v>
      </c>
      <c r="AL60" s="203">
        <v>0</v>
      </c>
      <c r="AM60" s="203">
        <v>0</v>
      </c>
      <c r="AN60" s="203">
        <v>0</v>
      </c>
      <c r="AO60" s="203">
        <v>0</v>
      </c>
      <c r="AP60" s="203">
        <v>0</v>
      </c>
      <c r="AQ60" s="203">
        <v>0</v>
      </c>
      <c r="AR60" s="203">
        <v>0</v>
      </c>
      <c r="AS60" s="203">
        <v>0</v>
      </c>
      <c r="AT60" s="203">
        <v>0</v>
      </c>
      <c r="AU60" s="203">
        <v>0</v>
      </c>
      <c r="AV60" s="203">
        <v>0</v>
      </c>
      <c r="AW60" s="203">
        <v>2.1454545454545455</v>
      </c>
      <c r="AX60" s="203">
        <v>14.411764705882355</v>
      </c>
      <c r="AY60" s="203">
        <v>1.0769230769230766</v>
      </c>
      <c r="AZ60" s="203">
        <v>2.153846153846156</v>
      </c>
      <c r="BA60" s="203">
        <v>12.831641887524246</v>
      </c>
      <c r="BB60" s="203">
        <v>0</v>
      </c>
      <c r="BC60" s="203">
        <v>0</v>
      </c>
      <c r="BD60" s="203">
        <v>0</v>
      </c>
      <c r="BE60" s="203">
        <v>4.1000000000000103</v>
      </c>
      <c r="BF60" s="203">
        <v>0</v>
      </c>
      <c r="BG60" s="203">
        <v>2.1920285819999998</v>
      </c>
      <c r="BH60" s="203">
        <v>0</v>
      </c>
      <c r="BI60" s="203">
        <v>1</v>
      </c>
      <c r="BJ60" s="203">
        <v>1</v>
      </c>
      <c r="BK60" s="203">
        <v>0</v>
      </c>
      <c r="BL60" s="203"/>
      <c r="BM60" s="203"/>
      <c r="BN60" s="203"/>
      <c r="BO60" s="449">
        <v>0</v>
      </c>
      <c r="BP60" s="449">
        <v>0</v>
      </c>
      <c r="BQ60" s="449">
        <v>0</v>
      </c>
      <c r="BR60" s="203"/>
    </row>
    <row r="61" spans="1:70" ht="15" x14ac:dyDescent="0.25">
      <c r="A61" s="169">
        <v>324</v>
      </c>
      <c r="B61" s="207">
        <v>124609</v>
      </c>
      <c r="C61" s="207">
        <v>9352110</v>
      </c>
      <c r="D61" s="206" t="s">
        <v>698</v>
      </c>
      <c r="E61" s="205" t="s">
        <v>46</v>
      </c>
      <c r="F61" s="204">
        <v>0</v>
      </c>
      <c r="G61" s="203">
        <v>1</v>
      </c>
      <c r="H61" s="203">
        <v>0</v>
      </c>
      <c r="I61" s="203">
        <v>0</v>
      </c>
      <c r="J61" s="203">
        <v>7</v>
      </c>
      <c r="K61" s="203">
        <v>0</v>
      </c>
      <c r="L61" s="203">
        <v>91</v>
      </c>
      <c r="M61" s="203">
        <v>91</v>
      </c>
      <c r="N61" s="203">
        <v>12</v>
      </c>
      <c r="O61" s="203">
        <v>57</v>
      </c>
      <c r="P61" s="203">
        <v>22</v>
      </c>
      <c r="Q61" s="203">
        <v>0</v>
      </c>
      <c r="R61" s="203">
        <v>0</v>
      </c>
      <c r="S61" s="203">
        <v>0</v>
      </c>
      <c r="T61" s="203">
        <v>0</v>
      </c>
      <c r="U61" s="203">
        <v>0</v>
      </c>
      <c r="V61" s="203">
        <v>0</v>
      </c>
      <c r="W61" s="203">
        <v>91</v>
      </c>
      <c r="X61" s="203">
        <v>13</v>
      </c>
      <c r="Y61" s="203">
        <v>10.000000000000011</v>
      </c>
      <c r="Z61" s="203">
        <v>19.211111111111112</v>
      </c>
      <c r="AA61" s="203">
        <v>0</v>
      </c>
      <c r="AB61" s="203">
        <v>0</v>
      </c>
      <c r="AC61" s="203">
        <v>88</v>
      </c>
      <c r="AD61" s="203">
        <v>0</v>
      </c>
      <c r="AE61" s="203">
        <v>0</v>
      </c>
      <c r="AF61" s="203">
        <v>1.0000000000000011</v>
      </c>
      <c r="AG61" s="203">
        <v>2.0000000000000022</v>
      </c>
      <c r="AH61" s="203">
        <v>0</v>
      </c>
      <c r="AI61" s="203">
        <v>0</v>
      </c>
      <c r="AJ61" s="203">
        <v>0</v>
      </c>
      <c r="AK61" s="203">
        <v>0</v>
      </c>
      <c r="AL61" s="203">
        <v>0</v>
      </c>
      <c r="AM61" s="203">
        <v>0</v>
      </c>
      <c r="AN61" s="203">
        <v>0</v>
      </c>
      <c r="AO61" s="203">
        <v>0</v>
      </c>
      <c r="AP61" s="203">
        <v>0</v>
      </c>
      <c r="AQ61" s="203">
        <v>0</v>
      </c>
      <c r="AR61" s="203">
        <v>0</v>
      </c>
      <c r="AS61" s="203">
        <v>0</v>
      </c>
      <c r="AT61" s="203">
        <v>0</v>
      </c>
      <c r="AU61" s="203">
        <v>0</v>
      </c>
      <c r="AV61" s="203">
        <v>0</v>
      </c>
      <c r="AW61" s="203">
        <v>0</v>
      </c>
      <c r="AX61" s="203">
        <v>21.000000000000004</v>
      </c>
      <c r="AY61" s="203">
        <v>1.9999999999999998</v>
      </c>
      <c r="AZ61" s="203">
        <v>4.0000000000000036</v>
      </c>
      <c r="BA61" s="203">
        <v>18.879620253164564</v>
      </c>
      <c r="BB61" s="203">
        <v>0</v>
      </c>
      <c r="BC61" s="203">
        <v>0</v>
      </c>
      <c r="BD61" s="203">
        <v>0</v>
      </c>
      <c r="BE61" s="203">
        <v>0</v>
      </c>
      <c r="BF61" s="203">
        <v>0</v>
      </c>
      <c r="BG61" s="203">
        <v>2.0221545369230798</v>
      </c>
      <c r="BH61" s="203">
        <v>0</v>
      </c>
      <c r="BI61" s="203">
        <v>1</v>
      </c>
      <c r="BJ61" s="203">
        <v>1</v>
      </c>
      <c r="BK61" s="203">
        <v>0</v>
      </c>
      <c r="BL61" s="203"/>
      <c r="BM61" s="203"/>
      <c r="BN61" s="203"/>
      <c r="BO61" s="449">
        <v>0</v>
      </c>
      <c r="BP61" s="449">
        <v>0</v>
      </c>
      <c r="BQ61" s="449">
        <v>0</v>
      </c>
      <c r="BR61" s="203"/>
    </row>
    <row r="62" spans="1:70" ht="15" x14ac:dyDescent="0.25">
      <c r="A62" s="169">
        <v>99</v>
      </c>
      <c r="B62" s="207">
        <v>124610</v>
      </c>
      <c r="C62" s="207">
        <v>9352111</v>
      </c>
      <c r="D62" s="206" t="s">
        <v>243</v>
      </c>
      <c r="E62" s="205" t="s">
        <v>46</v>
      </c>
      <c r="F62" s="204">
        <v>0</v>
      </c>
      <c r="G62" s="203">
        <v>1</v>
      </c>
      <c r="H62" s="203">
        <v>0</v>
      </c>
      <c r="I62" s="203">
        <v>0</v>
      </c>
      <c r="J62" s="203">
        <v>7</v>
      </c>
      <c r="K62" s="203">
        <v>0</v>
      </c>
      <c r="L62" s="203">
        <v>63</v>
      </c>
      <c r="M62" s="203">
        <v>63</v>
      </c>
      <c r="N62" s="203">
        <v>9</v>
      </c>
      <c r="O62" s="203">
        <v>41</v>
      </c>
      <c r="P62" s="203">
        <v>13</v>
      </c>
      <c r="Q62" s="203">
        <v>0</v>
      </c>
      <c r="R62" s="203">
        <v>0</v>
      </c>
      <c r="S62" s="203">
        <v>0</v>
      </c>
      <c r="T62" s="203">
        <v>0</v>
      </c>
      <c r="U62" s="203">
        <v>0</v>
      </c>
      <c r="V62" s="203">
        <v>0</v>
      </c>
      <c r="W62" s="203">
        <v>63</v>
      </c>
      <c r="X62" s="203">
        <v>9</v>
      </c>
      <c r="Y62" s="203">
        <v>10.000000000000018</v>
      </c>
      <c r="Z62" s="203">
        <v>13.621621621621623</v>
      </c>
      <c r="AA62" s="203">
        <v>0</v>
      </c>
      <c r="AB62" s="203">
        <v>0</v>
      </c>
      <c r="AC62" s="203">
        <v>58.000000000000021</v>
      </c>
      <c r="AD62" s="203">
        <v>0</v>
      </c>
      <c r="AE62" s="203">
        <v>1.0000000000000018</v>
      </c>
      <c r="AF62" s="203">
        <v>4.0000000000000009</v>
      </c>
      <c r="AG62" s="203">
        <v>0</v>
      </c>
      <c r="AH62" s="203">
        <v>0</v>
      </c>
      <c r="AI62" s="203">
        <v>0</v>
      </c>
      <c r="AJ62" s="203">
        <v>0</v>
      </c>
      <c r="AK62" s="203">
        <v>0</v>
      </c>
      <c r="AL62" s="203">
        <v>0</v>
      </c>
      <c r="AM62" s="203">
        <v>0</v>
      </c>
      <c r="AN62" s="203">
        <v>0</v>
      </c>
      <c r="AO62" s="203">
        <v>0</v>
      </c>
      <c r="AP62" s="203">
        <v>0</v>
      </c>
      <c r="AQ62" s="203">
        <v>0</v>
      </c>
      <c r="AR62" s="203">
        <v>0</v>
      </c>
      <c r="AS62" s="203">
        <v>0</v>
      </c>
      <c r="AT62" s="203">
        <v>0</v>
      </c>
      <c r="AU62" s="203">
        <v>0</v>
      </c>
      <c r="AV62" s="203">
        <v>0</v>
      </c>
      <c r="AW62" s="203">
        <v>0</v>
      </c>
      <c r="AX62" s="203">
        <v>6.9999999999999929</v>
      </c>
      <c r="AY62" s="203">
        <v>0</v>
      </c>
      <c r="AZ62" s="203">
        <v>0</v>
      </c>
      <c r="BA62" s="203">
        <v>4.818333333333328</v>
      </c>
      <c r="BB62" s="203">
        <v>0</v>
      </c>
      <c r="BC62" s="203">
        <v>0</v>
      </c>
      <c r="BD62" s="203">
        <v>0</v>
      </c>
      <c r="BE62" s="203">
        <v>0</v>
      </c>
      <c r="BF62" s="203">
        <v>0</v>
      </c>
      <c r="BG62" s="203">
        <v>1.1652977978260901</v>
      </c>
      <c r="BH62" s="203">
        <v>0</v>
      </c>
      <c r="BI62" s="203">
        <v>0</v>
      </c>
      <c r="BJ62" s="203">
        <v>1</v>
      </c>
      <c r="BK62" s="203">
        <v>0</v>
      </c>
      <c r="BL62" s="203"/>
      <c r="BM62" s="203"/>
      <c r="BN62" s="203"/>
      <c r="BO62" s="449">
        <v>0</v>
      </c>
      <c r="BP62" s="449">
        <v>0</v>
      </c>
      <c r="BQ62" s="449">
        <v>0</v>
      </c>
      <c r="BR62" s="203"/>
    </row>
    <row r="63" spans="1:70" ht="15" x14ac:dyDescent="0.25">
      <c r="A63" s="169">
        <v>506</v>
      </c>
      <c r="B63" s="207">
        <v>124612</v>
      </c>
      <c r="C63" s="207">
        <v>9352114</v>
      </c>
      <c r="D63" s="206" t="s">
        <v>697</v>
      </c>
      <c r="E63" s="205" t="s">
        <v>46</v>
      </c>
      <c r="F63" s="204">
        <v>0</v>
      </c>
      <c r="G63" s="203">
        <v>1</v>
      </c>
      <c r="H63" s="203">
        <v>0</v>
      </c>
      <c r="I63" s="203">
        <v>0</v>
      </c>
      <c r="J63" s="203">
        <v>7</v>
      </c>
      <c r="K63" s="203">
        <v>0</v>
      </c>
      <c r="L63" s="203">
        <v>209</v>
      </c>
      <c r="M63" s="203">
        <v>209</v>
      </c>
      <c r="N63" s="203">
        <v>31</v>
      </c>
      <c r="O63" s="203">
        <v>114</v>
      </c>
      <c r="P63" s="203">
        <v>64</v>
      </c>
      <c r="Q63" s="203">
        <v>0</v>
      </c>
      <c r="R63" s="203">
        <v>0</v>
      </c>
      <c r="S63" s="203">
        <v>0</v>
      </c>
      <c r="T63" s="203">
        <v>0</v>
      </c>
      <c r="U63" s="203">
        <v>0</v>
      </c>
      <c r="V63" s="203">
        <v>0</v>
      </c>
      <c r="W63" s="203">
        <v>209</v>
      </c>
      <c r="X63" s="203">
        <v>29.857142857142858</v>
      </c>
      <c r="Y63" s="203">
        <v>22.999999999999968</v>
      </c>
      <c r="Z63" s="203">
        <v>33.056122448979593</v>
      </c>
      <c r="AA63" s="203">
        <v>0</v>
      </c>
      <c r="AB63" s="203">
        <v>0</v>
      </c>
      <c r="AC63" s="203">
        <v>202.00000000000003</v>
      </c>
      <c r="AD63" s="203">
        <v>5.0000000000000098</v>
      </c>
      <c r="AE63" s="203">
        <v>0</v>
      </c>
      <c r="AF63" s="203">
        <v>1.9999999999999996</v>
      </c>
      <c r="AG63" s="203">
        <v>0</v>
      </c>
      <c r="AH63" s="203">
        <v>0</v>
      </c>
      <c r="AI63" s="203">
        <v>0</v>
      </c>
      <c r="AJ63" s="203">
        <v>0</v>
      </c>
      <c r="AK63" s="203">
        <v>0</v>
      </c>
      <c r="AL63" s="203">
        <v>0</v>
      </c>
      <c r="AM63" s="203">
        <v>0</v>
      </c>
      <c r="AN63" s="203">
        <v>0</v>
      </c>
      <c r="AO63" s="203">
        <v>0</v>
      </c>
      <c r="AP63" s="203">
        <v>0</v>
      </c>
      <c r="AQ63" s="203">
        <v>0</v>
      </c>
      <c r="AR63" s="203">
        <v>0</v>
      </c>
      <c r="AS63" s="203">
        <v>0</v>
      </c>
      <c r="AT63" s="203">
        <v>0</v>
      </c>
      <c r="AU63" s="203">
        <v>0</v>
      </c>
      <c r="AV63" s="203">
        <v>0</v>
      </c>
      <c r="AW63" s="203">
        <v>2.1326530612244898</v>
      </c>
      <c r="AX63" s="203">
        <v>41.00000000000005</v>
      </c>
      <c r="AY63" s="203">
        <v>7.5932203389830404</v>
      </c>
      <c r="AZ63" s="203">
        <v>9.7627118644067838</v>
      </c>
      <c r="BA63" s="203">
        <v>39.865824604837215</v>
      </c>
      <c r="BB63" s="203">
        <v>0</v>
      </c>
      <c r="BC63" s="203">
        <v>0</v>
      </c>
      <c r="BD63" s="203">
        <v>0</v>
      </c>
      <c r="BE63" s="203">
        <v>0</v>
      </c>
      <c r="BF63" s="203">
        <v>0</v>
      </c>
      <c r="BG63" s="203">
        <v>1.1559965888888899</v>
      </c>
      <c r="BH63" s="203">
        <v>0</v>
      </c>
      <c r="BI63" s="203">
        <v>0</v>
      </c>
      <c r="BJ63" s="203">
        <v>1</v>
      </c>
      <c r="BK63" s="203">
        <v>0</v>
      </c>
      <c r="BL63" s="203"/>
      <c r="BM63" s="203"/>
      <c r="BN63" s="203"/>
      <c r="BO63" s="449">
        <v>0</v>
      </c>
      <c r="BP63" s="449">
        <v>0</v>
      </c>
      <c r="BQ63" s="449">
        <v>0</v>
      </c>
      <c r="BR63" s="203"/>
    </row>
    <row r="64" spans="1:70" ht="15" x14ac:dyDescent="0.25">
      <c r="A64" s="169">
        <v>333</v>
      </c>
      <c r="B64" s="207">
        <v>124613</v>
      </c>
      <c r="C64" s="207">
        <v>9352117</v>
      </c>
      <c r="D64" s="206" t="s">
        <v>345</v>
      </c>
      <c r="E64" s="205" t="s">
        <v>46</v>
      </c>
      <c r="F64" s="204">
        <v>0</v>
      </c>
      <c r="G64" s="203">
        <v>1</v>
      </c>
      <c r="H64" s="203">
        <v>0</v>
      </c>
      <c r="I64" s="203">
        <v>0</v>
      </c>
      <c r="J64" s="203">
        <v>7</v>
      </c>
      <c r="K64" s="203">
        <v>0</v>
      </c>
      <c r="L64" s="203">
        <v>394</v>
      </c>
      <c r="M64" s="203">
        <v>394</v>
      </c>
      <c r="N64" s="203">
        <v>60</v>
      </c>
      <c r="O64" s="203">
        <v>216</v>
      </c>
      <c r="P64" s="203">
        <v>118</v>
      </c>
      <c r="Q64" s="203">
        <v>0</v>
      </c>
      <c r="R64" s="203">
        <v>0</v>
      </c>
      <c r="S64" s="203">
        <v>0</v>
      </c>
      <c r="T64" s="203">
        <v>0</v>
      </c>
      <c r="U64" s="203">
        <v>0</v>
      </c>
      <c r="V64" s="203">
        <v>0</v>
      </c>
      <c r="W64" s="203">
        <v>394</v>
      </c>
      <c r="X64" s="203">
        <v>56.285714285714285</v>
      </c>
      <c r="Y64" s="203">
        <v>37.999999999999993</v>
      </c>
      <c r="Z64" s="203">
        <v>68.336043360433607</v>
      </c>
      <c r="AA64" s="203">
        <v>0</v>
      </c>
      <c r="AB64" s="203">
        <v>0</v>
      </c>
      <c r="AC64" s="203">
        <v>322</v>
      </c>
      <c r="AD64" s="203">
        <v>10.000000000000009</v>
      </c>
      <c r="AE64" s="203">
        <v>47.000000000000064</v>
      </c>
      <c r="AF64" s="203">
        <v>14.999999999999993</v>
      </c>
      <c r="AG64" s="203">
        <v>0</v>
      </c>
      <c r="AH64" s="203">
        <v>0</v>
      </c>
      <c r="AI64" s="203">
        <v>0</v>
      </c>
      <c r="AJ64" s="203">
        <v>0</v>
      </c>
      <c r="AK64" s="203">
        <v>0</v>
      </c>
      <c r="AL64" s="203">
        <v>0</v>
      </c>
      <c r="AM64" s="203">
        <v>0</v>
      </c>
      <c r="AN64" s="203">
        <v>0</v>
      </c>
      <c r="AO64" s="203">
        <v>0</v>
      </c>
      <c r="AP64" s="203">
        <v>0</v>
      </c>
      <c r="AQ64" s="203">
        <v>1.1796407185628726</v>
      </c>
      <c r="AR64" s="203">
        <v>2.3592814371257491</v>
      </c>
      <c r="AS64" s="203">
        <v>4.7185628742514902</v>
      </c>
      <c r="AT64" s="203">
        <v>0</v>
      </c>
      <c r="AU64" s="203">
        <v>0</v>
      </c>
      <c r="AV64" s="203">
        <v>0</v>
      </c>
      <c r="AW64" s="203">
        <v>1.0677506775067751</v>
      </c>
      <c r="AX64" s="203">
        <v>97.906542056074727</v>
      </c>
      <c r="AY64" s="203">
        <v>20.701754385964904</v>
      </c>
      <c r="AZ64" s="203">
        <v>26.91228070175433</v>
      </c>
      <c r="BA64" s="203">
        <v>99.888602882773469</v>
      </c>
      <c r="BB64" s="203">
        <v>0</v>
      </c>
      <c r="BC64" s="203">
        <v>0</v>
      </c>
      <c r="BD64" s="203">
        <v>0</v>
      </c>
      <c r="BE64" s="203">
        <v>0</v>
      </c>
      <c r="BF64" s="203">
        <v>0</v>
      </c>
      <c r="BG64" s="203">
        <v>0.87412596117647101</v>
      </c>
      <c r="BH64" s="203">
        <v>0</v>
      </c>
      <c r="BI64" s="203">
        <v>0</v>
      </c>
      <c r="BJ64" s="203">
        <v>1</v>
      </c>
      <c r="BK64" s="203">
        <v>0</v>
      </c>
      <c r="BL64" s="203"/>
      <c r="BM64" s="203"/>
      <c r="BN64" s="203"/>
      <c r="BO64" s="449">
        <v>0</v>
      </c>
      <c r="BP64" s="449">
        <v>0</v>
      </c>
      <c r="BQ64" s="449">
        <v>0</v>
      </c>
      <c r="BR64" s="203"/>
    </row>
    <row r="65" spans="1:70" ht="15" x14ac:dyDescent="0.25">
      <c r="A65" s="169">
        <v>332</v>
      </c>
      <c r="B65" s="207">
        <v>124614</v>
      </c>
      <c r="C65" s="207">
        <v>9352118</v>
      </c>
      <c r="D65" s="206" t="s">
        <v>696</v>
      </c>
      <c r="E65" s="205" t="s">
        <v>46</v>
      </c>
      <c r="F65" s="204">
        <v>0</v>
      </c>
      <c r="G65" s="203">
        <v>1</v>
      </c>
      <c r="H65" s="203">
        <v>0</v>
      </c>
      <c r="I65" s="203">
        <v>0</v>
      </c>
      <c r="J65" s="203">
        <v>7</v>
      </c>
      <c r="K65" s="203">
        <v>0</v>
      </c>
      <c r="L65" s="203">
        <v>203</v>
      </c>
      <c r="M65" s="203">
        <v>203</v>
      </c>
      <c r="N65" s="203">
        <v>30</v>
      </c>
      <c r="O65" s="203">
        <v>117</v>
      </c>
      <c r="P65" s="203">
        <v>56</v>
      </c>
      <c r="Q65" s="203">
        <v>0</v>
      </c>
      <c r="R65" s="203">
        <v>0</v>
      </c>
      <c r="S65" s="203">
        <v>0</v>
      </c>
      <c r="T65" s="203">
        <v>0</v>
      </c>
      <c r="U65" s="203">
        <v>0</v>
      </c>
      <c r="V65" s="203">
        <v>0</v>
      </c>
      <c r="W65" s="203">
        <v>203</v>
      </c>
      <c r="X65" s="203">
        <v>29</v>
      </c>
      <c r="Y65" s="203">
        <v>16.000000000000004</v>
      </c>
      <c r="Z65" s="203">
        <v>32.606217616580309</v>
      </c>
      <c r="AA65" s="203">
        <v>0</v>
      </c>
      <c r="AB65" s="203">
        <v>0</v>
      </c>
      <c r="AC65" s="203">
        <v>186.67839195979903</v>
      </c>
      <c r="AD65" s="203">
        <v>1.0201005025125622</v>
      </c>
      <c r="AE65" s="203">
        <v>14.281407035175871</v>
      </c>
      <c r="AF65" s="203">
        <v>1.0201005025125622</v>
      </c>
      <c r="AG65" s="203">
        <v>0</v>
      </c>
      <c r="AH65" s="203">
        <v>0</v>
      </c>
      <c r="AI65" s="203">
        <v>0</v>
      </c>
      <c r="AJ65" s="203">
        <v>0</v>
      </c>
      <c r="AK65" s="203">
        <v>0</v>
      </c>
      <c r="AL65" s="203">
        <v>0</v>
      </c>
      <c r="AM65" s="203">
        <v>0</v>
      </c>
      <c r="AN65" s="203">
        <v>0</v>
      </c>
      <c r="AO65" s="203">
        <v>0</v>
      </c>
      <c r="AP65" s="203">
        <v>0</v>
      </c>
      <c r="AQ65" s="203">
        <v>3.5202312138728229</v>
      </c>
      <c r="AR65" s="203">
        <v>3.5202312138728229</v>
      </c>
      <c r="AS65" s="203">
        <v>3.5202312138728229</v>
      </c>
      <c r="AT65" s="203">
        <v>0</v>
      </c>
      <c r="AU65" s="203">
        <v>0</v>
      </c>
      <c r="AV65" s="203">
        <v>0</v>
      </c>
      <c r="AW65" s="203">
        <v>1.0518134715025906</v>
      </c>
      <c r="AX65" s="203">
        <v>39.678260869565257</v>
      </c>
      <c r="AY65" s="203">
        <v>3.054545454545452</v>
      </c>
      <c r="AZ65" s="203">
        <v>5.0909090909090899</v>
      </c>
      <c r="BA65" s="203">
        <v>33.443467339898127</v>
      </c>
      <c r="BB65" s="203">
        <v>0</v>
      </c>
      <c r="BC65" s="203">
        <v>0</v>
      </c>
      <c r="BD65" s="203">
        <v>0</v>
      </c>
      <c r="BE65" s="203">
        <v>2.6999999999999087</v>
      </c>
      <c r="BF65" s="203">
        <v>0</v>
      </c>
      <c r="BG65" s="203">
        <v>1.38047259340101</v>
      </c>
      <c r="BH65" s="203">
        <v>0</v>
      </c>
      <c r="BI65" s="203">
        <v>0</v>
      </c>
      <c r="BJ65" s="203">
        <v>1</v>
      </c>
      <c r="BK65" s="203">
        <v>0</v>
      </c>
      <c r="BL65" s="203"/>
      <c r="BM65" s="203"/>
      <c r="BN65" s="203"/>
      <c r="BO65" s="449">
        <v>0</v>
      </c>
      <c r="BP65" s="449">
        <v>0</v>
      </c>
      <c r="BQ65" s="449">
        <v>0</v>
      </c>
      <c r="BR65" s="203"/>
    </row>
    <row r="66" spans="1:70" ht="15" x14ac:dyDescent="0.25">
      <c r="A66" s="169">
        <v>337</v>
      </c>
      <c r="B66" s="207">
        <v>124615</v>
      </c>
      <c r="C66" s="207">
        <v>9352121</v>
      </c>
      <c r="D66" s="206" t="s">
        <v>346</v>
      </c>
      <c r="E66" s="205" t="s">
        <v>46</v>
      </c>
      <c r="F66" s="204">
        <v>0</v>
      </c>
      <c r="G66" s="203">
        <v>1</v>
      </c>
      <c r="H66" s="203">
        <v>0</v>
      </c>
      <c r="I66" s="203">
        <v>0</v>
      </c>
      <c r="J66" s="203">
        <v>7</v>
      </c>
      <c r="K66" s="203">
        <v>0</v>
      </c>
      <c r="L66" s="203">
        <v>106</v>
      </c>
      <c r="M66" s="203">
        <v>106</v>
      </c>
      <c r="N66" s="203">
        <v>16</v>
      </c>
      <c r="O66" s="203">
        <v>59</v>
      </c>
      <c r="P66" s="203">
        <v>31</v>
      </c>
      <c r="Q66" s="203">
        <v>0</v>
      </c>
      <c r="R66" s="203">
        <v>0</v>
      </c>
      <c r="S66" s="203">
        <v>0</v>
      </c>
      <c r="T66" s="203">
        <v>0</v>
      </c>
      <c r="U66" s="203">
        <v>0</v>
      </c>
      <c r="V66" s="203">
        <v>0</v>
      </c>
      <c r="W66" s="203">
        <v>106</v>
      </c>
      <c r="X66" s="203">
        <v>15.142857142857142</v>
      </c>
      <c r="Y66" s="203">
        <v>4.0000000000000027</v>
      </c>
      <c r="Z66" s="203">
        <v>8.3137254901960791</v>
      </c>
      <c r="AA66" s="203">
        <v>0</v>
      </c>
      <c r="AB66" s="203">
        <v>0</v>
      </c>
      <c r="AC66" s="203">
        <v>81.999999999999957</v>
      </c>
      <c r="AD66" s="203">
        <v>9.9999999999999964</v>
      </c>
      <c r="AE66" s="203">
        <v>10.999999999999959</v>
      </c>
      <c r="AF66" s="203">
        <v>0</v>
      </c>
      <c r="AG66" s="203">
        <v>2.0000000000000013</v>
      </c>
      <c r="AH66" s="203">
        <v>0.99999999999999956</v>
      </c>
      <c r="AI66" s="203">
        <v>0</v>
      </c>
      <c r="AJ66" s="203">
        <v>0</v>
      </c>
      <c r="AK66" s="203">
        <v>0</v>
      </c>
      <c r="AL66" s="203">
        <v>0</v>
      </c>
      <c r="AM66" s="203">
        <v>0</v>
      </c>
      <c r="AN66" s="203">
        <v>0</v>
      </c>
      <c r="AO66" s="203">
        <v>0</v>
      </c>
      <c r="AP66" s="203">
        <v>0</v>
      </c>
      <c r="AQ66" s="203">
        <v>0</v>
      </c>
      <c r="AR66" s="203">
        <v>0</v>
      </c>
      <c r="AS66" s="203">
        <v>1.1777777777777765</v>
      </c>
      <c r="AT66" s="203">
        <v>0</v>
      </c>
      <c r="AU66" s="203">
        <v>0</v>
      </c>
      <c r="AV66" s="203">
        <v>0</v>
      </c>
      <c r="AW66" s="203">
        <v>0</v>
      </c>
      <c r="AX66" s="203">
        <v>19.327586206896566</v>
      </c>
      <c r="AY66" s="203">
        <v>1.148148148148147</v>
      </c>
      <c r="AZ66" s="203">
        <v>2.2962962962962972</v>
      </c>
      <c r="BA66" s="203">
        <v>16.135051653185762</v>
      </c>
      <c r="BB66" s="203">
        <v>0</v>
      </c>
      <c r="BC66" s="203">
        <v>0</v>
      </c>
      <c r="BD66" s="203">
        <v>0</v>
      </c>
      <c r="BE66" s="203">
        <v>5.3999999999999897</v>
      </c>
      <c r="BF66" s="203">
        <v>0</v>
      </c>
      <c r="BG66" s="203">
        <v>2.01441963714286</v>
      </c>
      <c r="BH66" s="203">
        <v>0</v>
      </c>
      <c r="BI66" s="203">
        <v>1</v>
      </c>
      <c r="BJ66" s="203">
        <v>1</v>
      </c>
      <c r="BK66" s="203">
        <v>0</v>
      </c>
      <c r="BL66" s="203"/>
      <c r="BM66" s="203"/>
      <c r="BN66" s="203"/>
      <c r="BO66" s="449">
        <v>0</v>
      </c>
      <c r="BP66" s="449">
        <v>0</v>
      </c>
      <c r="BQ66" s="449">
        <v>0</v>
      </c>
      <c r="BR66" s="203"/>
    </row>
    <row r="67" spans="1:70" ht="15" x14ac:dyDescent="0.25">
      <c r="A67" s="169">
        <v>109</v>
      </c>
      <c r="B67" s="207">
        <v>124616</v>
      </c>
      <c r="C67" s="207">
        <v>9352122</v>
      </c>
      <c r="D67" s="206" t="s">
        <v>247</v>
      </c>
      <c r="E67" s="205" t="s">
        <v>46</v>
      </c>
      <c r="F67" s="204">
        <v>0</v>
      </c>
      <c r="G67" s="203">
        <v>1</v>
      </c>
      <c r="H67" s="203">
        <v>0</v>
      </c>
      <c r="I67" s="203">
        <v>0</v>
      </c>
      <c r="J67" s="203">
        <v>7</v>
      </c>
      <c r="K67" s="203">
        <v>0</v>
      </c>
      <c r="L67" s="203">
        <v>83</v>
      </c>
      <c r="M67" s="203">
        <v>83</v>
      </c>
      <c r="N67" s="203">
        <v>13</v>
      </c>
      <c r="O67" s="203">
        <v>48</v>
      </c>
      <c r="P67" s="203">
        <v>22</v>
      </c>
      <c r="Q67" s="203">
        <v>0</v>
      </c>
      <c r="R67" s="203">
        <v>0</v>
      </c>
      <c r="S67" s="203">
        <v>0</v>
      </c>
      <c r="T67" s="203">
        <v>0</v>
      </c>
      <c r="U67" s="203">
        <v>0</v>
      </c>
      <c r="V67" s="203">
        <v>0</v>
      </c>
      <c r="W67" s="203">
        <v>83</v>
      </c>
      <c r="X67" s="203">
        <v>11.857142857142858</v>
      </c>
      <c r="Y67" s="203">
        <v>11.000000000000023</v>
      </c>
      <c r="Z67" s="203">
        <v>22.063291139240505</v>
      </c>
      <c r="AA67" s="203">
        <v>0</v>
      </c>
      <c r="AB67" s="203">
        <v>0</v>
      </c>
      <c r="AC67" s="203">
        <v>81.975308641975289</v>
      </c>
      <c r="AD67" s="203">
        <v>1.024691358024693</v>
      </c>
      <c r="AE67" s="203">
        <v>0</v>
      </c>
      <c r="AF67" s="203">
        <v>0</v>
      </c>
      <c r="AG67" s="203">
        <v>0</v>
      </c>
      <c r="AH67" s="203">
        <v>0</v>
      </c>
      <c r="AI67" s="203">
        <v>0</v>
      </c>
      <c r="AJ67" s="203">
        <v>0</v>
      </c>
      <c r="AK67" s="203">
        <v>0</v>
      </c>
      <c r="AL67" s="203">
        <v>0</v>
      </c>
      <c r="AM67" s="203">
        <v>0</v>
      </c>
      <c r="AN67" s="203">
        <v>0</v>
      </c>
      <c r="AO67" s="203">
        <v>0</v>
      </c>
      <c r="AP67" s="203">
        <v>0</v>
      </c>
      <c r="AQ67" s="203">
        <v>1.1857142857142868</v>
      </c>
      <c r="AR67" s="203">
        <v>1.1857142857142868</v>
      </c>
      <c r="AS67" s="203">
        <v>1.1857142857142868</v>
      </c>
      <c r="AT67" s="203">
        <v>0</v>
      </c>
      <c r="AU67" s="203">
        <v>0</v>
      </c>
      <c r="AV67" s="203">
        <v>0</v>
      </c>
      <c r="AW67" s="203">
        <v>1.0506329113924051</v>
      </c>
      <c r="AX67" s="203">
        <v>17.739130434782592</v>
      </c>
      <c r="AY67" s="203">
        <v>1.0476190476190472</v>
      </c>
      <c r="AZ67" s="203">
        <v>4.19047619047618</v>
      </c>
      <c r="BA67" s="203">
        <v>17.378496302868946</v>
      </c>
      <c r="BB67" s="203">
        <v>0</v>
      </c>
      <c r="BC67" s="203">
        <v>0</v>
      </c>
      <c r="BD67" s="203">
        <v>0</v>
      </c>
      <c r="BE67" s="203">
        <v>0</v>
      </c>
      <c r="BF67" s="203">
        <v>0</v>
      </c>
      <c r="BG67" s="203">
        <v>2.2132498736842101</v>
      </c>
      <c r="BH67" s="203">
        <v>0</v>
      </c>
      <c r="BI67" s="203">
        <v>1</v>
      </c>
      <c r="BJ67" s="203">
        <v>1</v>
      </c>
      <c r="BK67" s="203">
        <v>0</v>
      </c>
      <c r="BL67" s="203"/>
      <c r="BM67" s="203"/>
      <c r="BN67" s="203"/>
      <c r="BO67" s="449">
        <v>0</v>
      </c>
      <c r="BP67" s="449">
        <v>0</v>
      </c>
      <c r="BQ67" s="449">
        <v>0</v>
      </c>
      <c r="BR67" s="203"/>
    </row>
    <row r="68" spans="1:70" ht="15" x14ac:dyDescent="0.25">
      <c r="A68" s="169">
        <v>339</v>
      </c>
      <c r="B68" s="207">
        <v>124618</v>
      </c>
      <c r="C68" s="207">
        <v>9352124</v>
      </c>
      <c r="D68" s="206" t="s">
        <v>348</v>
      </c>
      <c r="E68" s="205" t="s">
        <v>46</v>
      </c>
      <c r="F68" s="204">
        <v>0</v>
      </c>
      <c r="G68" s="203">
        <v>1</v>
      </c>
      <c r="H68" s="203">
        <v>0</v>
      </c>
      <c r="I68" s="203">
        <v>0</v>
      </c>
      <c r="J68" s="203">
        <v>7</v>
      </c>
      <c r="K68" s="203">
        <v>0</v>
      </c>
      <c r="L68" s="203">
        <v>107</v>
      </c>
      <c r="M68" s="203">
        <v>107</v>
      </c>
      <c r="N68" s="203">
        <v>15</v>
      </c>
      <c r="O68" s="203">
        <v>62</v>
      </c>
      <c r="P68" s="203">
        <v>30</v>
      </c>
      <c r="Q68" s="203">
        <v>0</v>
      </c>
      <c r="R68" s="203">
        <v>0</v>
      </c>
      <c r="S68" s="203">
        <v>0</v>
      </c>
      <c r="T68" s="203">
        <v>0</v>
      </c>
      <c r="U68" s="203">
        <v>0</v>
      </c>
      <c r="V68" s="203">
        <v>0</v>
      </c>
      <c r="W68" s="203">
        <v>107</v>
      </c>
      <c r="X68" s="203">
        <v>15.285714285714286</v>
      </c>
      <c r="Y68" s="203">
        <v>1.9999999999999969</v>
      </c>
      <c r="Z68" s="203">
        <v>11.317307692307692</v>
      </c>
      <c r="AA68" s="203">
        <v>0</v>
      </c>
      <c r="AB68" s="203">
        <v>0</v>
      </c>
      <c r="AC68" s="203">
        <v>101.99999999999997</v>
      </c>
      <c r="AD68" s="203">
        <v>1.9999999999999969</v>
      </c>
      <c r="AE68" s="203">
        <v>0</v>
      </c>
      <c r="AF68" s="203">
        <v>0</v>
      </c>
      <c r="AG68" s="203">
        <v>1.9999999999999969</v>
      </c>
      <c r="AH68" s="203">
        <v>0.99999999999999956</v>
      </c>
      <c r="AI68" s="203">
        <v>0</v>
      </c>
      <c r="AJ68" s="203">
        <v>0</v>
      </c>
      <c r="AK68" s="203">
        <v>0</v>
      </c>
      <c r="AL68" s="203">
        <v>0</v>
      </c>
      <c r="AM68" s="203">
        <v>0</v>
      </c>
      <c r="AN68" s="203">
        <v>0</v>
      </c>
      <c r="AO68" s="203">
        <v>0</v>
      </c>
      <c r="AP68" s="203">
        <v>0</v>
      </c>
      <c r="AQ68" s="203">
        <v>0</v>
      </c>
      <c r="AR68" s="203">
        <v>0</v>
      </c>
      <c r="AS68" s="203">
        <v>0</v>
      </c>
      <c r="AT68" s="203">
        <v>0</v>
      </c>
      <c r="AU68" s="203">
        <v>0</v>
      </c>
      <c r="AV68" s="203">
        <v>0</v>
      </c>
      <c r="AW68" s="203">
        <v>0</v>
      </c>
      <c r="AX68" s="203">
        <v>19.633333333333354</v>
      </c>
      <c r="AY68" s="203">
        <v>0</v>
      </c>
      <c r="AZ68" s="203">
        <v>0</v>
      </c>
      <c r="BA68" s="203">
        <v>13.472307971014505</v>
      </c>
      <c r="BB68" s="203">
        <v>0</v>
      </c>
      <c r="BC68" s="203">
        <v>0</v>
      </c>
      <c r="BD68" s="203">
        <v>0</v>
      </c>
      <c r="BE68" s="203">
        <v>0</v>
      </c>
      <c r="BF68" s="203">
        <v>0</v>
      </c>
      <c r="BG68" s="203">
        <v>1.5165404901408499</v>
      </c>
      <c r="BH68" s="203">
        <v>0</v>
      </c>
      <c r="BI68" s="203">
        <v>0</v>
      </c>
      <c r="BJ68" s="203">
        <v>1</v>
      </c>
      <c r="BK68" s="203">
        <v>0</v>
      </c>
      <c r="BL68" s="203"/>
      <c r="BM68" s="203"/>
      <c r="BN68" s="203"/>
      <c r="BO68" s="449">
        <v>0</v>
      </c>
      <c r="BP68" s="449">
        <v>0</v>
      </c>
      <c r="BQ68" s="449">
        <v>0</v>
      </c>
      <c r="BR68" s="203"/>
    </row>
    <row r="69" spans="1:70" ht="15" x14ac:dyDescent="0.25">
      <c r="A69" s="169">
        <v>342</v>
      </c>
      <c r="B69" s="207">
        <v>124619</v>
      </c>
      <c r="C69" s="207">
        <v>9352125</v>
      </c>
      <c r="D69" s="206" t="s">
        <v>350</v>
      </c>
      <c r="E69" s="205" t="s">
        <v>46</v>
      </c>
      <c r="F69" s="204">
        <v>0</v>
      </c>
      <c r="G69" s="203">
        <v>1</v>
      </c>
      <c r="H69" s="203">
        <v>0</v>
      </c>
      <c r="I69" s="203">
        <v>0</v>
      </c>
      <c r="J69" s="203">
        <v>7</v>
      </c>
      <c r="K69" s="203">
        <v>0</v>
      </c>
      <c r="L69" s="203">
        <v>209</v>
      </c>
      <c r="M69" s="203">
        <v>209</v>
      </c>
      <c r="N69" s="203">
        <v>30</v>
      </c>
      <c r="O69" s="203">
        <v>118</v>
      </c>
      <c r="P69" s="203">
        <v>61</v>
      </c>
      <c r="Q69" s="203">
        <v>0</v>
      </c>
      <c r="R69" s="203">
        <v>0</v>
      </c>
      <c r="S69" s="203">
        <v>0</v>
      </c>
      <c r="T69" s="203">
        <v>0</v>
      </c>
      <c r="U69" s="203">
        <v>0</v>
      </c>
      <c r="V69" s="203">
        <v>0</v>
      </c>
      <c r="W69" s="203">
        <v>209</v>
      </c>
      <c r="X69" s="203">
        <v>29.857142857142858</v>
      </c>
      <c r="Y69" s="203">
        <v>18.999999999999996</v>
      </c>
      <c r="Z69" s="203">
        <v>35.178217821782184</v>
      </c>
      <c r="AA69" s="203">
        <v>0</v>
      </c>
      <c r="AB69" s="203">
        <v>0</v>
      </c>
      <c r="AC69" s="203">
        <v>199.99999999999994</v>
      </c>
      <c r="AD69" s="203">
        <v>7.0000000000000044</v>
      </c>
      <c r="AE69" s="203">
        <v>0</v>
      </c>
      <c r="AF69" s="203">
        <v>0</v>
      </c>
      <c r="AG69" s="203">
        <v>1.9999999999999996</v>
      </c>
      <c r="AH69" s="203">
        <v>0</v>
      </c>
      <c r="AI69" s="203">
        <v>0</v>
      </c>
      <c r="AJ69" s="203">
        <v>0</v>
      </c>
      <c r="AK69" s="203">
        <v>0</v>
      </c>
      <c r="AL69" s="203">
        <v>0</v>
      </c>
      <c r="AM69" s="203">
        <v>0</v>
      </c>
      <c r="AN69" s="203">
        <v>0</v>
      </c>
      <c r="AO69" s="203">
        <v>0</v>
      </c>
      <c r="AP69" s="203">
        <v>0</v>
      </c>
      <c r="AQ69" s="203">
        <v>4.6966292134831562</v>
      </c>
      <c r="AR69" s="203">
        <v>5.8707865168539248</v>
      </c>
      <c r="AS69" s="203">
        <v>5.8707865168539248</v>
      </c>
      <c r="AT69" s="203">
        <v>0</v>
      </c>
      <c r="AU69" s="203">
        <v>0</v>
      </c>
      <c r="AV69" s="203">
        <v>0</v>
      </c>
      <c r="AW69" s="203">
        <v>0</v>
      </c>
      <c r="AX69" s="203">
        <v>45.775862068965566</v>
      </c>
      <c r="AY69" s="203">
        <v>6.5357142857142767</v>
      </c>
      <c r="AZ69" s="203">
        <v>9.8035714285714466</v>
      </c>
      <c r="BA69" s="203">
        <v>42.980826705561881</v>
      </c>
      <c r="BB69" s="203">
        <v>0</v>
      </c>
      <c r="BC69" s="203">
        <v>0</v>
      </c>
      <c r="BD69" s="203">
        <v>0</v>
      </c>
      <c r="BE69" s="203">
        <v>0.10000000000009682</v>
      </c>
      <c r="BF69" s="203">
        <v>0</v>
      </c>
      <c r="BG69" s="203">
        <v>0.553398865921788</v>
      </c>
      <c r="BH69" s="203">
        <v>0</v>
      </c>
      <c r="BI69" s="203">
        <v>0</v>
      </c>
      <c r="BJ69" s="203">
        <v>1</v>
      </c>
      <c r="BK69" s="203">
        <v>0</v>
      </c>
      <c r="BL69" s="203"/>
      <c r="BM69" s="203"/>
      <c r="BN69" s="203"/>
      <c r="BO69" s="449">
        <v>0</v>
      </c>
      <c r="BP69" s="449">
        <v>0</v>
      </c>
      <c r="BQ69" s="449">
        <v>0</v>
      </c>
      <c r="BR69" s="203"/>
    </row>
    <row r="70" spans="1:70" ht="15" x14ac:dyDescent="0.25">
      <c r="A70" s="169">
        <v>115</v>
      </c>
      <c r="B70" s="207">
        <v>124620</v>
      </c>
      <c r="C70" s="207">
        <v>9352126</v>
      </c>
      <c r="D70" s="206" t="s">
        <v>253</v>
      </c>
      <c r="E70" s="205" t="s">
        <v>46</v>
      </c>
      <c r="F70" s="204">
        <v>0</v>
      </c>
      <c r="G70" s="203">
        <v>1</v>
      </c>
      <c r="H70" s="203">
        <v>0</v>
      </c>
      <c r="I70" s="203">
        <v>0</v>
      </c>
      <c r="J70" s="203">
        <v>7</v>
      </c>
      <c r="K70" s="203">
        <v>0</v>
      </c>
      <c r="L70" s="203">
        <v>98</v>
      </c>
      <c r="M70" s="203">
        <v>98</v>
      </c>
      <c r="N70" s="203">
        <v>15</v>
      </c>
      <c r="O70" s="203">
        <v>55</v>
      </c>
      <c r="P70" s="203">
        <v>28</v>
      </c>
      <c r="Q70" s="203">
        <v>0</v>
      </c>
      <c r="R70" s="203">
        <v>0</v>
      </c>
      <c r="S70" s="203">
        <v>0</v>
      </c>
      <c r="T70" s="203">
        <v>0</v>
      </c>
      <c r="U70" s="203">
        <v>0</v>
      </c>
      <c r="V70" s="203">
        <v>0</v>
      </c>
      <c r="W70" s="203">
        <v>98</v>
      </c>
      <c r="X70" s="203">
        <v>14</v>
      </c>
      <c r="Y70" s="203">
        <v>3.9999999999999956</v>
      </c>
      <c r="Z70" s="203">
        <v>9.8989898989898997</v>
      </c>
      <c r="AA70" s="203">
        <v>0</v>
      </c>
      <c r="AB70" s="203">
        <v>0</v>
      </c>
      <c r="AC70" s="203">
        <v>93.000000000000028</v>
      </c>
      <c r="AD70" s="203">
        <v>1.9999999999999978</v>
      </c>
      <c r="AE70" s="203">
        <v>0</v>
      </c>
      <c r="AF70" s="203">
        <v>3.0000000000000018</v>
      </c>
      <c r="AG70" s="203">
        <v>0</v>
      </c>
      <c r="AH70" s="203">
        <v>0</v>
      </c>
      <c r="AI70" s="203">
        <v>0</v>
      </c>
      <c r="AJ70" s="203">
        <v>0</v>
      </c>
      <c r="AK70" s="203">
        <v>0</v>
      </c>
      <c r="AL70" s="203">
        <v>0</v>
      </c>
      <c r="AM70" s="203">
        <v>0</v>
      </c>
      <c r="AN70" s="203">
        <v>0</v>
      </c>
      <c r="AO70" s="203">
        <v>0</v>
      </c>
      <c r="AP70" s="203">
        <v>0</v>
      </c>
      <c r="AQ70" s="203">
        <v>0</v>
      </c>
      <c r="AR70" s="203">
        <v>0</v>
      </c>
      <c r="AS70" s="203">
        <v>0</v>
      </c>
      <c r="AT70" s="203">
        <v>0</v>
      </c>
      <c r="AU70" s="203">
        <v>0</v>
      </c>
      <c r="AV70" s="203">
        <v>0</v>
      </c>
      <c r="AW70" s="203">
        <v>0.98989898989898994</v>
      </c>
      <c r="AX70" s="203">
        <v>7.9999999999999751</v>
      </c>
      <c r="AY70" s="203">
        <v>3.36</v>
      </c>
      <c r="AZ70" s="203">
        <v>5.6000000000000005</v>
      </c>
      <c r="BA70" s="203">
        <v>12.185060240963839</v>
      </c>
      <c r="BB70" s="203">
        <v>0</v>
      </c>
      <c r="BC70" s="203">
        <v>0</v>
      </c>
      <c r="BD70" s="203">
        <v>0</v>
      </c>
      <c r="BE70" s="203">
        <v>1.2000000000000322</v>
      </c>
      <c r="BF70" s="203">
        <v>0</v>
      </c>
      <c r="BG70" s="203">
        <v>1.9218864839285701</v>
      </c>
      <c r="BH70" s="203">
        <v>0</v>
      </c>
      <c r="BI70" s="203">
        <v>0</v>
      </c>
      <c r="BJ70" s="203">
        <v>1</v>
      </c>
      <c r="BK70" s="203">
        <v>0</v>
      </c>
      <c r="BL70" s="203"/>
      <c r="BM70" s="203"/>
      <c r="BN70" s="203"/>
      <c r="BO70" s="449">
        <v>0</v>
      </c>
      <c r="BP70" s="449">
        <v>0</v>
      </c>
      <c r="BQ70" s="449">
        <v>0</v>
      </c>
      <c r="BR70" s="203"/>
    </row>
    <row r="71" spans="1:70" ht="15" x14ac:dyDescent="0.25">
      <c r="A71" s="169">
        <v>502</v>
      </c>
      <c r="B71" s="207">
        <v>124622</v>
      </c>
      <c r="C71" s="207">
        <v>9352129</v>
      </c>
      <c r="D71" s="206" t="s">
        <v>695</v>
      </c>
      <c r="E71" s="205" t="s">
        <v>46</v>
      </c>
      <c r="F71" s="204">
        <v>0</v>
      </c>
      <c r="G71" s="203">
        <v>1</v>
      </c>
      <c r="H71" s="203">
        <v>0</v>
      </c>
      <c r="I71" s="203">
        <v>0</v>
      </c>
      <c r="J71" s="203">
        <v>7</v>
      </c>
      <c r="K71" s="203">
        <v>0</v>
      </c>
      <c r="L71" s="203">
        <v>186</v>
      </c>
      <c r="M71" s="203">
        <v>186</v>
      </c>
      <c r="N71" s="203">
        <v>15</v>
      </c>
      <c r="O71" s="203">
        <v>108</v>
      </c>
      <c r="P71" s="203">
        <v>63</v>
      </c>
      <c r="Q71" s="203">
        <v>0</v>
      </c>
      <c r="R71" s="203">
        <v>0</v>
      </c>
      <c r="S71" s="203">
        <v>0</v>
      </c>
      <c r="T71" s="203">
        <v>0</v>
      </c>
      <c r="U71" s="203">
        <v>0</v>
      </c>
      <c r="V71" s="203">
        <v>0</v>
      </c>
      <c r="W71" s="203">
        <v>186</v>
      </c>
      <c r="X71" s="203">
        <v>26.571428571428573</v>
      </c>
      <c r="Y71" s="203">
        <v>45.00000000000005</v>
      </c>
      <c r="Z71" s="203">
        <v>73.272727272727266</v>
      </c>
      <c r="AA71" s="203">
        <v>0</v>
      </c>
      <c r="AB71" s="203">
        <v>0</v>
      </c>
      <c r="AC71" s="203">
        <v>65.000000000000028</v>
      </c>
      <c r="AD71" s="203">
        <v>73.000000000000014</v>
      </c>
      <c r="AE71" s="203">
        <v>43.00000000000005</v>
      </c>
      <c r="AF71" s="203">
        <v>4.9999999999999947</v>
      </c>
      <c r="AG71" s="203">
        <v>0</v>
      </c>
      <c r="AH71" s="203">
        <v>0</v>
      </c>
      <c r="AI71" s="203">
        <v>0</v>
      </c>
      <c r="AJ71" s="203">
        <v>0</v>
      </c>
      <c r="AK71" s="203">
        <v>0</v>
      </c>
      <c r="AL71" s="203">
        <v>0</v>
      </c>
      <c r="AM71" s="203">
        <v>0</v>
      </c>
      <c r="AN71" s="203">
        <v>0</v>
      </c>
      <c r="AO71" s="203">
        <v>0</v>
      </c>
      <c r="AP71" s="203">
        <v>0</v>
      </c>
      <c r="AQ71" s="203">
        <v>3.2631578947368407</v>
      </c>
      <c r="AR71" s="203">
        <v>5.4385964912280613</v>
      </c>
      <c r="AS71" s="203">
        <v>10.877192982456142</v>
      </c>
      <c r="AT71" s="203">
        <v>0</v>
      </c>
      <c r="AU71" s="203">
        <v>0</v>
      </c>
      <c r="AV71" s="203">
        <v>0</v>
      </c>
      <c r="AW71" s="203">
        <v>0</v>
      </c>
      <c r="AX71" s="203">
        <v>57.176470588235262</v>
      </c>
      <c r="AY71" s="203">
        <v>11.745762711864426</v>
      </c>
      <c r="AZ71" s="203">
        <v>14.949152542372861</v>
      </c>
      <c r="BA71" s="203">
        <v>52.953732486750233</v>
      </c>
      <c r="BB71" s="203">
        <v>0</v>
      </c>
      <c r="BC71" s="203">
        <v>0</v>
      </c>
      <c r="BD71" s="203">
        <v>0</v>
      </c>
      <c r="BE71" s="203">
        <v>0</v>
      </c>
      <c r="BF71" s="203">
        <v>0</v>
      </c>
      <c r="BG71" s="203">
        <v>0.45629191470588198</v>
      </c>
      <c r="BH71" s="203">
        <v>0</v>
      </c>
      <c r="BI71" s="203">
        <v>0</v>
      </c>
      <c r="BJ71" s="203">
        <v>1</v>
      </c>
      <c r="BK71" s="203">
        <v>0</v>
      </c>
      <c r="BL71" s="203"/>
      <c r="BM71" s="203"/>
      <c r="BN71" s="203"/>
      <c r="BO71" s="449">
        <v>20.6</v>
      </c>
      <c r="BP71" s="449">
        <v>18</v>
      </c>
      <c r="BQ71" s="449">
        <v>14.2</v>
      </c>
      <c r="BR71" s="203"/>
    </row>
    <row r="72" spans="1:70" ht="15" x14ac:dyDescent="0.25">
      <c r="A72" s="169">
        <v>229</v>
      </c>
      <c r="B72" s="207">
        <v>124624</v>
      </c>
      <c r="C72" s="207">
        <v>9352131</v>
      </c>
      <c r="D72" s="206" t="s">
        <v>279</v>
      </c>
      <c r="E72" s="205" t="s">
        <v>46</v>
      </c>
      <c r="F72" s="204">
        <v>0</v>
      </c>
      <c r="G72" s="203">
        <v>1</v>
      </c>
      <c r="H72" s="203">
        <v>0</v>
      </c>
      <c r="I72" s="203">
        <v>0</v>
      </c>
      <c r="J72" s="203">
        <v>4</v>
      </c>
      <c r="K72" s="203">
        <v>0</v>
      </c>
      <c r="L72" s="203">
        <v>349</v>
      </c>
      <c r="M72" s="203">
        <v>349</v>
      </c>
      <c r="N72" s="203">
        <v>0</v>
      </c>
      <c r="O72" s="203">
        <v>174</v>
      </c>
      <c r="P72" s="203">
        <v>175</v>
      </c>
      <c r="Q72" s="203">
        <v>0</v>
      </c>
      <c r="R72" s="203">
        <v>0</v>
      </c>
      <c r="S72" s="203">
        <v>0</v>
      </c>
      <c r="T72" s="203">
        <v>0</v>
      </c>
      <c r="U72" s="203">
        <v>0</v>
      </c>
      <c r="V72" s="203">
        <v>0</v>
      </c>
      <c r="W72" s="203">
        <v>349</v>
      </c>
      <c r="X72" s="203">
        <v>87.25</v>
      </c>
      <c r="Y72" s="203">
        <v>30.000000000000007</v>
      </c>
      <c r="Z72" s="203">
        <v>47.270893371757921</v>
      </c>
      <c r="AA72" s="203">
        <v>0</v>
      </c>
      <c r="AB72" s="203">
        <v>0</v>
      </c>
      <c r="AC72" s="203">
        <v>253.00000000000011</v>
      </c>
      <c r="AD72" s="203">
        <v>16.999999999999996</v>
      </c>
      <c r="AE72" s="203">
        <v>40.999999999999901</v>
      </c>
      <c r="AF72" s="203">
        <v>37.999999999999879</v>
      </c>
      <c r="AG72" s="203">
        <v>0</v>
      </c>
      <c r="AH72" s="203">
        <v>0</v>
      </c>
      <c r="AI72" s="203">
        <v>0</v>
      </c>
      <c r="AJ72" s="203">
        <v>0</v>
      </c>
      <c r="AK72" s="203">
        <v>0</v>
      </c>
      <c r="AL72" s="203">
        <v>0</v>
      </c>
      <c r="AM72" s="203">
        <v>0</v>
      </c>
      <c r="AN72" s="203">
        <v>0</v>
      </c>
      <c r="AO72" s="203">
        <v>0</v>
      </c>
      <c r="AP72" s="203">
        <v>0</v>
      </c>
      <c r="AQ72" s="203">
        <v>0</v>
      </c>
      <c r="AR72" s="203">
        <v>0</v>
      </c>
      <c r="AS72" s="203">
        <v>9.9999999999999893</v>
      </c>
      <c r="AT72" s="203">
        <v>0</v>
      </c>
      <c r="AU72" s="203">
        <v>0</v>
      </c>
      <c r="AV72" s="203">
        <v>0</v>
      </c>
      <c r="AW72" s="203">
        <v>1.0057636887608068</v>
      </c>
      <c r="AX72" s="203">
        <v>101.00000000000009</v>
      </c>
      <c r="AY72" s="203">
        <v>12.209302325581392</v>
      </c>
      <c r="AZ72" s="203">
        <v>19.331395348837251</v>
      </c>
      <c r="BA72" s="203">
        <v>78.921395348837294</v>
      </c>
      <c r="BB72" s="203">
        <v>0</v>
      </c>
      <c r="BC72" s="203">
        <v>0</v>
      </c>
      <c r="BD72" s="203">
        <v>0</v>
      </c>
      <c r="BE72" s="203">
        <v>0</v>
      </c>
      <c r="BF72" s="203">
        <v>0</v>
      </c>
      <c r="BG72" s="203">
        <v>0.66486092754491</v>
      </c>
      <c r="BH72" s="203">
        <v>0</v>
      </c>
      <c r="BI72" s="203">
        <v>0</v>
      </c>
      <c r="BJ72" s="203">
        <v>1</v>
      </c>
      <c r="BK72" s="203">
        <v>0</v>
      </c>
      <c r="BL72" s="203"/>
      <c r="BM72" s="203"/>
      <c r="BN72" s="203"/>
      <c r="BO72" s="449">
        <v>0</v>
      </c>
      <c r="BP72" s="449">
        <v>0</v>
      </c>
      <c r="BQ72" s="449">
        <v>0</v>
      </c>
      <c r="BR72" s="203"/>
    </row>
    <row r="73" spans="1:70" ht="15" x14ac:dyDescent="0.25">
      <c r="A73" s="169">
        <v>313</v>
      </c>
      <c r="B73" s="207">
        <v>124625</v>
      </c>
      <c r="C73" s="207">
        <v>9352132</v>
      </c>
      <c r="D73" s="206" t="s">
        <v>331</v>
      </c>
      <c r="E73" s="205" t="s">
        <v>46</v>
      </c>
      <c r="F73" s="204">
        <v>0</v>
      </c>
      <c r="G73" s="203">
        <v>1</v>
      </c>
      <c r="H73" s="203">
        <v>0</v>
      </c>
      <c r="I73" s="203">
        <v>0</v>
      </c>
      <c r="J73" s="203">
        <v>7</v>
      </c>
      <c r="K73" s="203">
        <v>0</v>
      </c>
      <c r="L73" s="203">
        <v>444</v>
      </c>
      <c r="M73" s="203">
        <v>444</v>
      </c>
      <c r="N73" s="203">
        <v>60</v>
      </c>
      <c r="O73" s="203">
        <v>253</v>
      </c>
      <c r="P73" s="203">
        <v>156</v>
      </c>
      <c r="Q73" s="203">
        <v>0</v>
      </c>
      <c r="R73" s="203">
        <v>0</v>
      </c>
      <c r="S73" s="203">
        <v>0</v>
      </c>
      <c r="T73" s="203">
        <v>0</v>
      </c>
      <c r="U73" s="203">
        <v>0</v>
      </c>
      <c r="V73" s="203">
        <v>0</v>
      </c>
      <c r="W73" s="203">
        <v>444</v>
      </c>
      <c r="X73" s="203">
        <v>63.428571428571431</v>
      </c>
      <c r="Y73" s="203">
        <v>24.6140724946695</v>
      </c>
      <c r="Z73" s="203">
        <v>38.64968152866242</v>
      </c>
      <c r="AA73" s="203">
        <v>0</v>
      </c>
      <c r="AB73" s="203">
        <v>0</v>
      </c>
      <c r="AC73" s="203">
        <v>434.5330490405118</v>
      </c>
      <c r="AD73" s="203">
        <v>1.8933901918976561</v>
      </c>
      <c r="AE73" s="203">
        <v>2.8400852878464793</v>
      </c>
      <c r="AF73" s="203">
        <v>1.8933901918976561</v>
      </c>
      <c r="AG73" s="203">
        <v>2.8400852878464793</v>
      </c>
      <c r="AH73" s="203">
        <v>0</v>
      </c>
      <c r="AI73" s="203">
        <v>0</v>
      </c>
      <c r="AJ73" s="203">
        <v>0</v>
      </c>
      <c r="AK73" s="203">
        <v>0</v>
      </c>
      <c r="AL73" s="203">
        <v>0</v>
      </c>
      <c r="AM73" s="203">
        <v>0</v>
      </c>
      <c r="AN73" s="203">
        <v>0</v>
      </c>
      <c r="AO73" s="203">
        <v>0</v>
      </c>
      <c r="AP73" s="203">
        <v>0</v>
      </c>
      <c r="AQ73" s="203">
        <v>5.4278728606356861</v>
      </c>
      <c r="AR73" s="203">
        <v>10.855745721271372</v>
      </c>
      <c r="AS73" s="203">
        <v>15.198044009779931</v>
      </c>
      <c r="AT73" s="203">
        <v>0</v>
      </c>
      <c r="AU73" s="203">
        <v>0</v>
      </c>
      <c r="AV73" s="203">
        <v>0</v>
      </c>
      <c r="AW73" s="203">
        <v>0.9426751592356688</v>
      </c>
      <c r="AX73" s="203">
        <v>99.999999999999886</v>
      </c>
      <c r="AY73" s="203">
        <v>22.431372549019667</v>
      </c>
      <c r="AZ73" s="203">
        <v>29.568627450980433</v>
      </c>
      <c r="BA73" s="203">
        <v>96.147849848986013</v>
      </c>
      <c r="BB73" s="203">
        <v>0</v>
      </c>
      <c r="BC73" s="203">
        <v>0</v>
      </c>
      <c r="BD73" s="203">
        <v>0</v>
      </c>
      <c r="BE73" s="203">
        <v>0</v>
      </c>
      <c r="BF73" s="203">
        <v>0</v>
      </c>
      <c r="BG73" s="203">
        <v>0.53453443151927404</v>
      </c>
      <c r="BH73" s="203">
        <v>0</v>
      </c>
      <c r="BI73" s="203">
        <v>0</v>
      </c>
      <c r="BJ73" s="203">
        <v>1</v>
      </c>
      <c r="BK73" s="203">
        <v>0</v>
      </c>
      <c r="BL73" s="203">
        <v>25</v>
      </c>
      <c r="BM73" s="203"/>
      <c r="BN73" s="203"/>
      <c r="BO73" s="449">
        <v>0</v>
      </c>
      <c r="BP73" s="449">
        <v>0</v>
      </c>
      <c r="BQ73" s="449">
        <v>0</v>
      </c>
      <c r="BR73" s="203"/>
    </row>
    <row r="74" spans="1:70" ht="15" x14ac:dyDescent="0.25">
      <c r="A74" s="169">
        <v>208</v>
      </c>
      <c r="B74" s="207">
        <v>124626</v>
      </c>
      <c r="C74" s="207">
        <v>9352133</v>
      </c>
      <c r="D74" s="206" t="s">
        <v>269</v>
      </c>
      <c r="E74" s="205" t="s">
        <v>46</v>
      </c>
      <c r="F74" s="204">
        <v>0</v>
      </c>
      <c r="G74" s="203">
        <v>1</v>
      </c>
      <c r="H74" s="203">
        <v>0</v>
      </c>
      <c r="I74" s="203">
        <v>0</v>
      </c>
      <c r="J74" s="203">
        <v>7</v>
      </c>
      <c r="K74" s="203">
        <v>0</v>
      </c>
      <c r="L74" s="203">
        <v>199</v>
      </c>
      <c r="M74" s="203">
        <v>199</v>
      </c>
      <c r="N74" s="203">
        <v>30</v>
      </c>
      <c r="O74" s="203">
        <v>115</v>
      </c>
      <c r="P74" s="203">
        <v>54</v>
      </c>
      <c r="Q74" s="203">
        <v>0</v>
      </c>
      <c r="R74" s="203">
        <v>0</v>
      </c>
      <c r="S74" s="203">
        <v>0</v>
      </c>
      <c r="T74" s="203">
        <v>0</v>
      </c>
      <c r="U74" s="203">
        <v>0</v>
      </c>
      <c r="V74" s="203">
        <v>0</v>
      </c>
      <c r="W74" s="203">
        <v>199</v>
      </c>
      <c r="X74" s="203">
        <v>28.428571428571427</v>
      </c>
      <c r="Y74" s="203">
        <v>21.000000000000043</v>
      </c>
      <c r="Z74" s="203">
        <v>30.773195876288661</v>
      </c>
      <c r="AA74" s="203">
        <v>0</v>
      </c>
      <c r="AB74" s="203">
        <v>0</v>
      </c>
      <c r="AC74" s="203">
        <v>194.99999999999997</v>
      </c>
      <c r="AD74" s="203">
        <v>0</v>
      </c>
      <c r="AE74" s="203">
        <v>1.9999999999999987</v>
      </c>
      <c r="AF74" s="203">
        <v>0.99999999999999933</v>
      </c>
      <c r="AG74" s="203">
        <v>0</v>
      </c>
      <c r="AH74" s="203">
        <v>0.99999999999999933</v>
      </c>
      <c r="AI74" s="203">
        <v>0</v>
      </c>
      <c r="AJ74" s="203">
        <v>0</v>
      </c>
      <c r="AK74" s="203">
        <v>0</v>
      </c>
      <c r="AL74" s="203">
        <v>0</v>
      </c>
      <c r="AM74" s="203">
        <v>0</v>
      </c>
      <c r="AN74" s="203">
        <v>0</v>
      </c>
      <c r="AO74" s="203">
        <v>0</v>
      </c>
      <c r="AP74" s="203">
        <v>0</v>
      </c>
      <c r="AQ74" s="203">
        <v>0</v>
      </c>
      <c r="AR74" s="203">
        <v>0</v>
      </c>
      <c r="AS74" s="203">
        <v>0</v>
      </c>
      <c r="AT74" s="203">
        <v>0</v>
      </c>
      <c r="AU74" s="203">
        <v>0</v>
      </c>
      <c r="AV74" s="203">
        <v>0</v>
      </c>
      <c r="AW74" s="203">
        <v>0</v>
      </c>
      <c r="AX74" s="203">
        <v>43.000000000000014</v>
      </c>
      <c r="AY74" s="203">
        <v>9.0000000000000178</v>
      </c>
      <c r="AZ74" s="203">
        <v>13.999999999999988</v>
      </c>
      <c r="BA74" s="203">
        <v>46.358757396449704</v>
      </c>
      <c r="BB74" s="203">
        <v>0</v>
      </c>
      <c r="BC74" s="203">
        <v>0</v>
      </c>
      <c r="BD74" s="203">
        <v>0</v>
      </c>
      <c r="BE74" s="203">
        <v>0</v>
      </c>
      <c r="BF74" s="203">
        <v>0</v>
      </c>
      <c r="BG74" s="203">
        <v>1.5118744945454501</v>
      </c>
      <c r="BH74" s="203">
        <v>0</v>
      </c>
      <c r="BI74" s="203">
        <v>0</v>
      </c>
      <c r="BJ74" s="203">
        <v>1</v>
      </c>
      <c r="BK74" s="203">
        <v>0</v>
      </c>
      <c r="BL74" s="203"/>
      <c r="BM74" s="203"/>
      <c r="BN74" s="203"/>
      <c r="BO74" s="449">
        <v>0</v>
      </c>
      <c r="BP74" s="449">
        <v>0</v>
      </c>
      <c r="BQ74" s="449">
        <v>0</v>
      </c>
      <c r="BR74" s="203"/>
    </row>
    <row r="75" spans="1:70" ht="15" x14ac:dyDescent="0.25">
      <c r="A75" s="169">
        <v>232</v>
      </c>
      <c r="B75" s="207">
        <v>124627</v>
      </c>
      <c r="C75" s="207">
        <v>9352134</v>
      </c>
      <c r="D75" s="206" t="s">
        <v>282</v>
      </c>
      <c r="E75" s="205" t="s">
        <v>46</v>
      </c>
      <c r="F75" s="204">
        <v>0</v>
      </c>
      <c r="G75" s="203">
        <v>1</v>
      </c>
      <c r="H75" s="203">
        <v>0</v>
      </c>
      <c r="I75" s="203">
        <v>0</v>
      </c>
      <c r="J75" s="203">
        <v>7</v>
      </c>
      <c r="K75" s="203">
        <v>0</v>
      </c>
      <c r="L75" s="203">
        <v>198</v>
      </c>
      <c r="M75" s="203">
        <v>198</v>
      </c>
      <c r="N75" s="203">
        <v>29</v>
      </c>
      <c r="O75" s="203">
        <v>114</v>
      </c>
      <c r="P75" s="203">
        <v>55</v>
      </c>
      <c r="Q75" s="203">
        <v>0</v>
      </c>
      <c r="R75" s="203">
        <v>0</v>
      </c>
      <c r="S75" s="203">
        <v>0</v>
      </c>
      <c r="T75" s="203">
        <v>0</v>
      </c>
      <c r="U75" s="203">
        <v>0</v>
      </c>
      <c r="V75" s="203">
        <v>0</v>
      </c>
      <c r="W75" s="203">
        <v>198</v>
      </c>
      <c r="X75" s="203">
        <v>28.285714285714285</v>
      </c>
      <c r="Y75" s="203">
        <v>30.000000000000096</v>
      </c>
      <c r="Z75" s="203">
        <v>37.80904522613065</v>
      </c>
      <c r="AA75" s="203">
        <v>0</v>
      </c>
      <c r="AB75" s="203">
        <v>0</v>
      </c>
      <c r="AC75" s="203">
        <v>141.99999999999997</v>
      </c>
      <c r="AD75" s="203">
        <v>9.0000000000000089</v>
      </c>
      <c r="AE75" s="203">
        <v>25.999999999999936</v>
      </c>
      <c r="AF75" s="203">
        <v>19.999999999999996</v>
      </c>
      <c r="AG75" s="203">
        <v>0.99999999999999989</v>
      </c>
      <c r="AH75" s="203">
        <v>0</v>
      </c>
      <c r="AI75" s="203">
        <v>0</v>
      </c>
      <c r="AJ75" s="203">
        <v>0</v>
      </c>
      <c r="AK75" s="203">
        <v>0</v>
      </c>
      <c r="AL75" s="203">
        <v>0</v>
      </c>
      <c r="AM75" s="203">
        <v>0</v>
      </c>
      <c r="AN75" s="203">
        <v>0</v>
      </c>
      <c r="AO75" s="203">
        <v>0</v>
      </c>
      <c r="AP75" s="203">
        <v>0</v>
      </c>
      <c r="AQ75" s="203">
        <v>1.1715976331360949</v>
      </c>
      <c r="AR75" s="203">
        <v>3.5147928994082784</v>
      </c>
      <c r="AS75" s="203">
        <v>5.8579881656804638</v>
      </c>
      <c r="AT75" s="203">
        <v>0</v>
      </c>
      <c r="AU75" s="203">
        <v>0</v>
      </c>
      <c r="AV75" s="203">
        <v>0</v>
      </c>
      <c r="AW75" s="203">
        <v>0</v>
      </c>
      <c r="AX75" s="203">
        <v>47.06422018348627</v>
      </c>
      <c r="AY75" s="203">
        <v>8.8000000000000007</v>
      </c>
      <c r="AZ75" s="203">
        <v>12.1</v>
      </c>
      <c r="BA75" s="203">
        <v>46.70912545464418</v>
      </c>
      <c r="BB75" s="203">
        <v>0</v>
      </c>
      <c r="BC75" s="203">
        <v>0</v>
      </c>
      <c r="BD75" s="203">
        <v>0</v>
      </c>
      <c r="BE75" s="203">
        <v>0</v>
      </c>
      <c r="BF75" s="203">
        <v>0</v>
      </c>
      <c r="BG75" s="203">
        <v>0.57839134081632704</v>
      </c>
      <c r="BH75" s="203">
        <v>0</v>
      </c>
      <c r="BI75" s="203">
        <v>0</v>
      </c>
      <c r="BJ75" s="203">
        <v>1</v>
      </c>
      <c r="BK75" s="203">
        <v>0</v>
      </c>
      <c r="BL75" s="203"/>
      <c r="BM75" s="203"/>
      <c r="BN75" s="203"/>
      <c r="BO75" s="449">
        <v>0</v>
      </c>
      <c r="BP75" s="449">
        <v>0</v>
      </c>
      <c r="BQ75" s="449">
        <v>0</v>
      </c>
      <c r="BR75" s="203"/>
    </row>
    <row r="76" spans="1:70" ht="15" x14ac:dyDescent="0.25">
      <c r="A76" s="169">
        <v>343</v>
      </c>
      <c r="B76" s="207">
        <v>124628</v>
      </c>
      <c r="C76" s="207">
        <v>9352135</v>
      </c>
      <c r="D76" s="206" t="s">
        <v>351</v>
      </c>
      <c r="E76" s="205" t="s">
        <v>46</v>
      </c>
      <c r="F76" s="204">
        <v>0</v>
      </c>
      <c r="G76" s="203">
        <v>1</v>
      </c>
      <c r="H76" s="203">
        <v>0</v>
      </c>
      <c r="I76" s="203">
        <v>0</v>
      </c>
      <c r="J76" s="203">
        <v>7</v>
      </c>
      <c r="K76" s="203">
        <v>0</v>
      </c>
      <c r="L76" s="203">
        <v>387</v>
      </c>
      <c r="M76" s="203">
        <v>387</v>
      </c>
      <c r="N76" s="203">
        <v>48</v>
      </c>
      <c r="O76" s="203">
        <v>219</v>
      </c>
      <c r="P76" s="203">
        <v>120</v>
      </c>
      <c r="Q76" s="203">
        <v>0</v>
      </c>
      <c r="R76" s="203">
        <v>0</v>
      </c>
      <c r="S76" s="203">
        <v>0</v>
      </c>
      <c r="T76" s="203">
        <v>0</v>
      </c>
      <c r="U76" s="203">
        <v>0</v>
      </c>
      <c r="V76" s="203">
        <v>0</v>
      </c>
      <c r="W76" s="203">
        <v>387</v>
      </c>
      <c r="X76" s="203">
        <v>55.285714285714285</v>
      </c>
      <c r="Y76" s="203">
        <v>43.999999999999815</v>
      </c>
      <c r="Z76" s="203">
        <v>83</v>
      </c>
      <c r="AA76" s="203">
        <v>0</v>
      </c>
      <c r="AB76" s="203">
        <v>0</v>
      </c>
      <c r="AC76" s="203">
        <v>264.00000000000006</v>
      </c>
      <c r="AD76" s="203">
        <v>122.0000000000001</v>
      </c>
      <c r="AE76" s="203">
        <v>0.99999999999999822</v>
      </c>
      <c r="AF76" s="203">
        <v>0</v>
      </c>
      <c r="AG76" s="203">
        <v>0</v>
      </c>
      <c r="AH76" s="203">
        <v>0</v>
      </c>
      <c r="AI76" s="203">
        <v>0</v>
      </c>
      <c r="AJ76" s="203">
        <v>0</v>
      </c>
      <c r="AK76" s="203">
        <v>0</v>
      </c>
      <c r="AL76" s="203">
        <v>0</v>
      </c>
      <c r="AM76" s="203">
        <v>0</v>
      </c>
      <c r="AN76" s="203">
        <v>0</v>
      </c>
      <c r="AO76" s="203">
        <v>0</v>
      </c>
      <c r="AP76" s="203">
        <v>0</v>
      </c>
      <c r="AQ76" s="203">
        <v>3.4247787610619453</v>
      </c>
      <c r="AR76" s="203">
        <v>5.7079646017699286</v>
      </c>
      <c r="AS76" s="203">
        <v>5.7079646017699286</v>
      </c>
      <c r="AT76" s="203">
        <v>0</v>
      </c>
      <c r="AU76" s="203">
        <v>0</v>
      </c>
      <c r="AV76" s="203">
        <v>0</v>
      </c>
      <c r="AW76" s="203">
        <v>0</v>
      </c>
      <c r="AX76" s="203">
        <v>79.083333333333314</v>
      </c>
      <c r="AY76" s="203">
        <v>10.434782608695649</v>
      </c>
      <c r="AZ76" s="203">
        <v>15.652173913043521</v>
      </c>
      <c r="BA76" s="203">
        <v>71.134185263562927</v>
      </c>
      <c r="BB76" s="203">
        <v>0</v>
      </c>
      <c r="BC76" s="203">
        <v>0</v>
      </c>
      <c r="BD76" s="203">
        <v>0</v>
      </c>
      <c r="BE76" s="203">
        <v>0</v>
      </c>
      <c r="BF76" s="203">
        <v>0</v>
      </c>
      <c r="BG76" s="203">
        <v>0.61288307925531904</v>
      </c>
      <c r="BH76" s="203">
        <v>0</v>
      </c>
      <c r="BI76" s="203">
        <v>0</v>
      </c>
      <c r="BJ76" s="203">
        <v>1</v>
      </c>
      <c r="BK76" s="203">
        <v>0</v>
      </c>
      <c r="BL76" s="203"/>
      <c r="BM76" s="203"/>
      <c r="BN76" s="203"/>
      <c r="BO76" s="449">
        <v>25.8</v>
      </c>
      <c r="BP76" s="449">
        <v>18.399999999999999</v>
      </c>
      <c r="BQ76" s="449">
        <v>25.6</v>
      </c>
      <c r="BR76" s="203"/>
    </row>
    <row r="77" spans="1:70" ht="15" x14ac:dyDescent="0.25">
      <c r="A77" s="169">
        <v>23</v>
      </c>
      <c r="B77" s="207">
        <v>124629</v>
      </c>
      <c r="C77" s="207">
        <v>9352136</v>
      </c>
      <c r="D77" s="206" t="s">
        <v>694</v>
      </c>
      <c r="E77" s="205" t="s">
        <v>46</v>
      </c>
      <c r="F77" s="204">
        <v>0</v>
      </c>
      <c r="G77" s="203">
        <v>1</v>
      </c>
      <c r="H77" s="203">
        <v>0</v>
      </c>
      <c r="I77" s="203">
        <v>0</v>
      </c>
      <c r="J77" s="203">
        <v>7</v>
      </c>
      <c r="K77" s="203">
        <v>0</v>
      </c>
      <c r="L77" s="203">
        <v>129</v>
      </c>
      <c r="M77" s="203">
        <v>129</v>
      </c>
      <c r="N77" s="203">
        <v>16</v>
      </c>
      <c r="O77" s="203">
        <v>79</v>
      </c>
      <c r="P77" s="203">
        <v>34</v>
      </c>
      <c r="Q77" s="203">
        <v>0</v>
      </c>
      <c r="R77" s="203">
        <v>0</v>
      </c>
      <c r="S77" s="203">
        <v>0</v>
      </c>
      <c r="T77" s="203">
        <v>0</v>
      </c>
      <c r="U77" s="203">
        <v>0</v>
      </c>
      <c r="V77" s="203">
        <v>0</v>
      </c>
      <c r="W77" s="203">
        <v>129</v>
      </c>
      <c r="X77" s="203">
        <v>18.428571428571427</v>
      </c>
      <c r="Y77" s="203">
        <v>4</v>
      </c>
      <c r="Z77" s="203">
        <v>9.4390243902439011</v>
      </c>
      <c r="AA77" s="203">
        <v>0</v>
      </c>
      <c r="AB77" s="203">
        <v>0</v>
      </c>
      <c r="AC77" s="203">
        <v>119.00000000000003</v>
      </c>
      <c r="AD77" s="203">
        <v>9.9999999999999947</v>
      </c>
      <c r="AE77" s="203">
        <v>0</v>
      </c>
      <c r="AF77" s="203">
        <v>0</v>
      </c>
      <c r="AG77" s="203">
        <v>0</v>
      </c>
      <c r="AH77" s="203">
        <v>0</v>
      </c>
      <c r="AI77" s="203">
        <v>0</v>
      </c>
      <c r="AJ77" s="203">
        <v>0</v>
      </c>
      <c r="AK77" s="203">
        <v>0</v>
      </c>
      <c r="AL77" s="203">
        <v>0</v>
      </c>
      <c r="AM77" s="203">
        <v>0</v>
      </c>
      <c r="AN77" s="203">
        <v>0</v>
      </c>
      <c r="AO77" s="203">
        <v>0</v>
      </c>
      <c r="AP77" s="203">
        <v>0</v>
      </c>
      <c r="AQ77" s="203">
        <v>1.1415929203539819</v>
      </c>
      <c r="AR77" s="203">
        <v>2.2831858407079664</v>
      </c>
      <c r="AS77" s="203">
        <v>3.4247787610619489</v>
      </c>
      <c r="AT77" s="203">
        <v>0</v>
      </c>
      <c r="AU77" s="203">
        <v>0</v>
      </c>
      <c r="AV77" s="203">
        <v>0</v>
      </c>
      <c r="AW77" s="203">
        <v>0</v>
      </c>
      <c r="AX77" s="203">
        <v>22.999999999999989</v>
      </c>
      <c r="AY77" s="203">
        <v>1.0967741935483859</v>
      </c>
      <c r="AZ77" s="203">
        <v>6.5806451612903158</v>
      </c>
      <c r="BA77" s="203">
        <v>23.00383385669425</v>
      </c>
      <c r="BB77" s="203">
        <v>0</v>
      </c>
      <c r="BC77" s="203">
        <v>0</v>
      </c>
      <c r="BD77" s="203">
        <v>0</v>
      </c>
      <c r="BE77" s="203">
        <v>0.10000000000004923</v>
      </c>
      <c r="BF77" s="203">
        <v>0</v>
      </c>
      <c r="BG77" s="203">
        <v>1.35165039642857</v>
      </c>
      <c r="BH77" s="203">
        <v>0</v>
      </c>
      <c r="BI77" s="203">
        <v>0</v>
      </c>
      <c r="BJ77" s="203">
        <v>1</v>
      </c>
      <c r="BK77" s="203">
        <v>0</v>
      </c>
      <c r="BL77" s="203"/>
      <c r="BM77" s="203"/>
      <c r="BN77" s="203"/>
      <c r="BO77" s="449">
        <v>0</v>
      </c>
      <c r="BP77" s="449">
        <v>0</v>
      </c>
      <c r="BQ77" s="449">
        <v>0</v>
      </c>
      <c r="BR77" s="203"/>
    </row>
    <row r="78" spans="1:70" ht="15" x14ac:dyDescent="0.25">
      <c r="A78" s="169">
        <v>231</v>
      </c>
      <c r="B78" s="207">
        <v>124630</v>
      </c>
      <c r="C78" s="207">
        <v>9352137</v>
      </c>
      <c r="D78" s="206" t="s">
        <v>281</v>
      </c>
      <c r="E78" s="205" t="s">
        <v>46</v>
      </c>
      <c r="F78" s="204">
        <v>0</v>
      </c>
      <c r="G78" s="203">
        <v>1</v>
      </c>
      <c r="H78" s="203">
        <v>0</v>
      </c>
      <c r="I78" s="203">
        <v>0</v>
      </c>
      <c r="J78" s="203">
        <v>7</v>
      </c>
      <c r="K78" s="203">
        <v>0</v>
      </c>
      <c r="L78" s="203">
        <v>194</v>
      </c>
      <c r="M78" s="203">
        <v>194</v>
      </c>
      <c r="N78" s="203">
        <v>30</v>
      </c>
      <c r="O78" s="203">
        <v>109</v>
      </c>
      <c r="P78" s="203">
        <v>55</v>
      </c>
      <c r="Q78" s="203">
        <v>0</v>
      </c>
      <c r="R78" s="203">
        <v>0</v>
      </c>
      <c r="S78" s="203">
        <v>0</v>
      </c>
      <c r="T78" s="203">
        <v>0</v>
      </c>
      <c r="U78" s="203">
        <v>0</v>
      </c>
      <c r="V78" s="203">
        <v>0</v>
      </c>
      <c r="W78" s="203">
        <v>194</v>
      </c>
      <c r="X78" s="203">
        <v>27.714285714285715</v>
      </c>
      <c r="Y78" s="203">
        <v>54.000000000000085</v>
      </c>
      <c r="Z78" s="203">
        <v>63.073891625615765</v>
      </c>
      <c r="AA78" s="203">
        <v>0</v>
      </c>
      <c r="AB78" s="203">
        <v>0</v>
      </c>
      <c r="AC78" s="203">
        <v>66.999999999999986</v>
      </c>
      <c r="AD78" s="203">
        <v>35.999999999999929</v>
      </c>
      <c r="AE78" s="203">
        <v>35.999999999999929</v>
      </c>
      <c r="AF78" s="203">
        <v>54.999999999999957</v>
      </c>
      <c r="AG78" s="203">
        <v>0</v>
      </c>
      <c r="AH78" s="203">
        <v>0</v>
      </c>
      <c r="AI78" s="203">
        <v>0</v>
      </c>
      <c r="AJ78" s="203">
        <v>0</v>
      </c>
      <c r="AK78" s="203">
        <v>0</v>
      </c>
      <c r="AL78" s="203">
        <v>0</v>
      </c>
      <c r="AM78" s="203">
        <v>0</v>
      </c>
      <c r="AN78" s="203">
        <v>0</v>
      </c>
      <c r="AO78" s="203">
        <v>0</v>
      </c>
      <c r="AP78" s="203">
        <v>0</v>
      </c>
      <c r="AQ78" s="203">
        <v>2.365853658536583</v>
      </c>
      <c r="AR78" s="203">
        <v>5.9146341463414673</v>
      </c>
      <c r="AS78" s="203">
        <v>7.0975609756097491</v>
      </c>
      <c r="AT78" s="203">
        <v>0</v>
      </c>
      <c r="AU78" s="203">
        <v>0</v>
      </c>
      <c r="AV78" s="203">
        <v>0</v>
      </c>
      <c r="AW78" s="203">
        <v>0</v>
      </c>
      <c r="AX78" s="203">
        <v>53.490740740740769</v>
      </c>
      <c r="AY78" s="203">
        <v>8.3018867924528248</v>
      </c>
      <c r="AZ78" s="203">
        <v>13.490566037735874</v>
      </c>
      <c r="BA78" s="203">
        <v>53.290975588450898</v>
      </c>
      <c r="BB78" s="203">
        <v>0</v>
      </c>
      <c r="BC78" s="203">
        <v>0</v>
      </c>
      <c r="BD78" s="203">
        <v>0</v>
      </c>
      <c r="BE78" s="203">
        <v>0</v>
      </c>
      <c r="BF78" s="203">
        <v>0</v>
      </c>
      <c r="BG78" s="203">
        <v>0.51299052702020198</v>
      </c>
      <c r="BH78" s="203">
        <v>0</v>
      </c>
      <c r="BI78" s="203">
        <v>0</v>
      </c>
      <c r="BJ78" s="203">
        <v>1</v>
      </c>
      <c r="BK78" s="203">
        <v>0</v>
      </c>
      <c r="BL78" s="203"/>
      <c r="BM78" s="203"/>
      <c r="BN78" s="203"/>
      <c r="BO78" s="449">
        <v>26</v>
      </c>
      <c r="BP78" s="449">
        <v>22</v>
      </c>
      <c r="BQ78" s="449">
        <v>26</v>
      </c>
      <c r="BR78" s="203"/>
    </row>
    <row r="79" spans="1:70" ht="15" x14ac:dyDescent="0.25">
      <c r="A79" s="169">
        <v>503</v>
      </c>
      <c r="B79" s="207">
        <v>124631</v>
      </c>
      <c r="C79" s="207">
        <v>9352138</v>
      </c>
      <c r="D79" s="206" t="s">
        <v>693</v>
      </c>
      <c r="E79" s="205" t="s">
        <v>46</v>
      </c>
      <c r="F79" s="204">
        <v>0</v>
      </c>
      <c r="G79" s="203">
        <v>1</v>
      </c>
      <c r="H79" s="203">
        <v>0</v>
      </c>
      <c r="I79" s="203">
        <v>0</v>
      </c>
      <c r="J79" s="203">
        <v>7</v>
      </c>
      <c r="K79" s="203">
        <v>0</v>
      </c>
      <c r="L79" s="203">
        <v>388</v>
      </c>
      <c r="M79" s="203">
        <v>388</v>
      </c>
      <c r="N79" s="203">
        <v>59</v>
      </c>
      <c r="O79" s="203">
        <v>236</v>
      </c>
      <c r="P79" s="203">
        <v>93</v>
      </c>
      <c r="Q79" s="203">
        <v>0</v>
      </c>
      <c r="R79" s="203">
        <v>0</v>
      </c>
      <c r="S79" s="203">
        <v>0</v>
      </c>
      <c r="T79" s="203">
        <v>0</v>
      </c>
      <c r="U79" s="203">
        <v>0</v>
      </c>
      <c r="V79" s="203">
        <v>0</v>
      </c>
      <c r="W79" s="203">
        <v>388</v>
      </c>
      <c r="X79" s="203">
        <v>55.428571428571431</v>
      </c>
      <c r="Y79" s="203">
        <v>46.000000000000064</v>
      </c>
      <c r="Z79" s="203">
        <v>83.142857142857139</v>
      </c>
      <c r="AA79" s="203">
        <v>0</v>
      </c>
      <c r="AB79" s="203">
        <v>0</v>
      </c>
      <c r="AC79" s="203">
        <v>248.00000000000011</v>
      </c>
      <c r="AD79" s="203">
        <v>93.999999999999844</v>
      </c>
      <c r="AE79" s="203">
        <v>21.000000000000007</v>
      </c>
      <c r="AF79" s="203">
        <v>24.999999999999982</v>
      </c>
      <c r="AG79" s="203">
        <v>0</v>
      </c>
      <c r="AH79" s="203">
        <v>0</v>
      </c>
      <c r="AI79" s="203">
        <v>0</v>
      </c>
      <c r="AJ79" s="203">
        <v>0</v>
      </c>
      <c r="AK79" s="203">
        <v>0</v>
      </c>
      <c r="AL79" s="203">
        <v>0</v>
      </c>
      <c r="AM79" s="203">
        <v>0</v>
      </c>
      <c r="AN79" s="203">
        <v>0</v>
      </c>
      <c r="AO79" s="203">
        <v>0</v>
      </c>
      <c r="AP79" s="203">
        <v>0</v>
      </c>
      <c r="AQ79" s="203">
        <v>2.358662613981763</v>
      </c>
      <c r="AR79" s="203">
        <v>2.358662613981763</v>
      </c>
      <c r="AS79" s="203">
        <v>5.8966565349544267</v>
      </c>
      <c r="AT79" s="203">
        <v>0</v>
      </c>
      <c r="AU79" s="203">
        <v>0</v>
      </c>
      <c r="AV79" s="203">
        <v>0</v>
      </c>
      <c r="AW79" s="203">
        <v>0</v>
      </c>
      <c r="AX79" s="203">
        <v>82.396551724137979</v>
      </c>
      <c r="AY79" s="203">
        <v>0.999999999999999</v>
      </c>
      <c r="AZ79" s="203">
        <v>2.9999999999999969</v>
      </c>
      <c r="BA79" s="203">
        <v>60.869965412430588</v>
      </c>
      <c r="BB79" s="203">
        <v>0</v>
      </c>
      <c r="BC79" s="203">
        <v>0</v>
      </c>
      <c r="BD79" s="203">
        <v>0</v>
      </c>
      <c r="BE79" s="203">
        <v>0</v>
      </c>
      <c r="BF79" s="203">
        <v>0</v>
      </c>
      <c r="BG79" s="203">
        <v>0.51594151986754999</v>
      </c>
      <c r="BH79" s="203">
        <v>0</v>
      </c>
      <c r="BI79" s="203">
        <v>0</v>
      </c>
      <c r="BJ79" s="203">
        <v>1</v>
      </c>
      <c r="BK79" s="203">
        <v>0</v>
      </c>
      <c r="BL79" s="203"/>
      <c r="BM79" s="203"/>
      <c r="BN79" s="203"/>
      <c r="BO79" s="449">
        <v>0</v>
      </c>
      <c r="BP79" s="449">
        <v>0</v>
      </c>
      <c r="BQ79" s="449">
        <v>0</v>
      </c>
      <c r="BR79" s="203"/>
    </row>
    <row r="80" spans="1:70" ht="15" x14ac:dyDescent="0.25">
      <c r="A80" s="169">
        <v>68</v>
      </c>
      <c r="B80" s="207">
        <v>124634</v>
      </c>
      <c r="C80" s="207">
        <v>9352141</v>
      </c>
      <c r="D80" s="206" t="s">
        <v>208</v>
      </c>
      <c r="E80" s="205" t="s">
        <v>46</v>
      </c>
      <c r="F80" s="204">
        <v>0</v>
      </c>
      <c r="G80" s="203">
        <v>1</v>
      </c>
      <c r="H80" s="203">
        <v>0</v>
      </c>
      <c r="I80" s="203">
        <v>0</v>
      </c>
      <c r="J80" s="203">
        <v>7</v>
      </c>
      <c r="K80" s="203">
        <v>0</v>
      </c>
      <c r="L80" s="203">
        <v>491</v>
      </c>
      <c r="M80" s="203">
        <v>491</v>
      </c>
      <c r="N80" s="203">
        <v>77</v>
      </c>
      <c r="O80" s="203">
        <v>290</v>
      </c>
      <c r="P80" s="203">
        <v>124</v>
      </c>
      <c r="Q80" s="203">
        <v>0</v>
      </c>
      <c r="R80" s="203">
        <v>0</v>
      </c>
      <c r="S80" s="203">
        <v>0</v>
      </c>
      <c r="T80" s="203">
        <v>0</v>
      </c>
      <c r="U80" s="203">
        <v>0</v>
      </c>
      <c r="V80" s="203">
        <v>0</v>
      </c>
      <c r="W80" s="203">
        <v>491</v>
      </c>
      <c r="X80" s="203">
        <v>70.142857142857139</v>
      </c>
      <c r="Y80" s="203">
        <v>184.99999999999983</v>
      </c>
      <c r="Z80" s="203">
        <v>245.5</v>
      </c>
      <c r="AA80" s="203">
        <v>0</v>
      </c>
      <c r="AB80" s="203">
        <v>0</v>
      </c>
      <c r="AC80" s="203">
        <v>23.000000000000014</v>
      </c>
      <c r="AD80" s="203">
        <v>7.000000000000024</v>
      </c>
      <c r="AE80" s="203">
        <v>19.999999999999975</v>
      </c>
      <c r="AF80" s="203">
        <v>5.9999999999999787</v>
      </c>
      <c r="AG80" s="203">
        <v>1.0000000000000013</v>
      </c>
      <c r="AH80" s="203">
        <v>304.00000000000006</v>
      </c>
      <c r="AI80" s="203">
        <v>130.00000000000003</v>
      </c>
      <c r="AJ80" s="203">
        <v>0</v>
      </c>
      <c r="AK80" s="203">
        <v>0</v>
      </c>
      <c r="AL80" s="203">
        <v>0</v>
      </c>
      <c r="AM80" s="203">
        <v>0</v>
      </c>
      <c r="AN80" s="203">
        <v>0</v>
      </c>
      <c r="AO80" s="203">
        <v>0</v>
      </c>
      <c r="AP80" s="203">
        <v>0</v>
      </c>
      <c r="AQ80" s="203">
        <v>8.3019323671497709</v>
      </c>
      <c r="AR80" s="203">
        <v>17.789855072463762</v>
      </c>
      <c r="AS80" s="203">
        <v>30.835748792270554</v>
      </c>
      <c r="AT80" s="203">
        <v>0</v>
      </c>
      <c r="AU80" s="203">
        <v>0</v>
      </c>
      <c r="AV80" s="203">
        <v>0</v>
      </c>
      <c r="AW80" s="203">
        <v>0</v>
      </c>
      <c r="AX80" s="203">
        <v>121.34751773049653</v>
      </c>
      <c r="AY80" s="203">
        <v>22.448275862069003</v>
      </c>
      <c r="AZ80" s="203">
        <v>39.551724137930997</v>
      </c>
      <c r="BA80" s="203">
        <v>131.81898300258854</v>
      </c>
      <c r="BB80" s="203">
        <v>0</v>
      </c>
      <c r="BC80" s="203">
        <v>0</v>
      </c>
      <c r="BD80" s="203">
        <v>0</v>
      </c>
      <c r="BE80" s="203">
        <v>0</v>
      </c>
      <c r="BF80" s="203">
        <v>0</v>
      </c>
      <c r="BG80" s="203">
        <v>0.52957741356421395</v>
      </c>
      <c r="BH80" s="203">
        <v>0</v>
      </c>
      <c r="BI80" s="203">
        <v>0</v>
      </c>
      <c r="BJ80" s="203">
        <v>1</v>
      </c>
      <c r="BK80" s="203">
        <v>0</v>
      </c>
      <c r="BL80" s="203"/>
      <c r="BM80" s="203"/>
      <c r="BN80" s="203"/>
      <c r="BO80" s="449">
        <v>52</v>
      </c>
      <c r="BP80" s="449">
        <v>40</v>
      </c>
      <c r="BQ80" s="449">
        <v>52</v>
      </c>
      <c r="BR80" s="203"/>
    </row>
    <row r="81" spans="1:70" ht="15" x14ac:dyDescent="0.25">
      <c r="A81" s="169">
        <v>65</v>
      </c>
      <c r="B81" s="207">
        <v>124639</v>
      </c>
      <c r="C81" s="207">
        <v>9352147</v>
      </c>
      <c r="D81" s="206" t="s">
        <v>692</v>
      </c>
      <c r="E81" s="205" t="s">
        <v>46</v>
      </c>
      <c r="F81" s="204">
        <v>0</v>
      </c>
      <c r="G81" s="203">
        <v>1</v>
      </c>
      <c r="H81" s="203">
        <v>0</v>
      </c>
      <c r="I81" s="203">
        <v>0</v>
      </c>
      <c r="J81" s="203">
        <v>7</v>
      </c>
      <c r="K81" s="203">
        <v>0</v>
      </c>
      <c r="L81" s="203">
        <v>501</v>
      </c>
      <c r="M81" s="203">
        <v>501</v>
      </c>
      <c r="N81" s="203">
        <v>77</v>
      </c>
      <c r="O81" s="203">
        <v>297</v>
      </c>
      <c r="P81" s="203">
        <v>127</v>
      </c>
      <c r="Q81" s="203">
        <v>0</v>
      </c>
      <c r="R81" s="203">
        <v>0</v>
      </c>
      <c r="S81" s="203">
        <v>0</v>
      </c>
      <c r="T81" s="203">
        <v>0</v>
      </c>
      <c r="U81" s="203">
        <v>0</v>
      </c>
      <c r="V81" s="203">
        <v>0</v>
      </c>
      <c r="W81" s="203">
        <v>501</v>
      </c>
      <c r="X81" s="203">
        <v>71.571428571428569</v>
      </c>
      <c r="Y81" s="203">
        <v>154.99999999999994</v>
      </c>
      <c r="Z81" s="203">
        <v>208.92323651452284</v>
      </c>
      <c r="AA81" s="203">
        <v>0</v>
      </c>
      <c r="AB81" s="203">
        <v>0</v>
      </c>
      <c r="AC81" s="203">
        <v>82.000000000000128</v>
      </c>
      <c r="AD81" s="203">
        <v>7.0000000000000231</v>
      </c>
      <c r="AE81" s="203">
        <v>122.99999999999993</v>
      </c>
      <c r="AF81" s="203">
        <v>27.000000000000011</v>
      </c>
      <c r="AG81" s="203">
        <v>0</v>
      </c>
      <c r="AH81" s="203">
        <v>211.00000000000023</v>
      </c>
      <c r="AI81" s="203">
        <v>51.000000000000128</v>
      </c>
      <c r="AJ81" s="203">
        <v>0</v>
      </c>
      <c r="AK81" s="203">
        <v>0</v>
      </c>
      <c r="AL81" s="203">
        <v>0</v>
      </c>
      <c r="AM81" s="203">
        <v>0</v>
      </c>
      <c r="AN81" s="203">
        <v>0</v>
      </c>
      <c r="AO81" s="203">
        <v>0</v>
      </c>
      <c r="AP81" s="203">
        <v>0</v>
      </c>
      <c r="AQ81" s="203">
        <v>5.9501187648456204</v>
      </c>
      <c r="AR81" s="203">
        <v>11.900237529691191</v>
      </c>
      <c r="AS81" s="203">
        <v>14.280285035629468</v>
      </c>
      <c r="AT81" s="203">
        <v>0</v>
      </c>
      <c r="AU81" s="203">
        <v>0</v>
      </c>
      <c r="AV81" s="203">
        <v>0</v>
      </c>
      <c r="AW81" s="203">
        <v>5.1970954356846475</v>
      </c>
      <c r="AX81" s="203">
        <v>146.43750000000014</v>
      </c>
      <c r="AY81" s="203">
        <v>17.552845528455268</v>
      </c>
      <c r="AZ81" s="203">
        <v>22.715447154471519</v>
      </c>
      <c r="BA81" s="203">
        <v>128.92900860705254</v>
      </c>
      <c r="BB81" s="203">
        <v>0</v>
      </c>
      <c r="BC81" s="203">
        <v>0</v>
      </c>
      <c r="BD81" s="203">
        <v>0</v>
      </c>
      <c r="BE81" s="203">
        <v>6.8999999999998138</v>
      </c>
      <c r="BF81" s="203">
        <v>0</v>
      </c>
      <c r="BG81" s="203">
        <v>0.35500032912087898</v>
      </c>
      <c r="BH81" s="203">
        <v>0</v>
      </c>
      <c r="BI81" s="203">
        <v>0</v>
      </c>
      <c r="BJ81" s="203">
        <v>1</v>
      </c>
      <c r="BK81" s="203">
        <v>0</v>
      </c>
      <c r="BL81" s="203"/>
      <c r="BM81" s="203"/>
      <c r="BN81" s="203"/>
      <c r="BO81" s="449">
        <v>50</v>
      </c>
      <c r="BP81" s="449">
        <v>22</v>
      </c>
      <c r="BQ81" s="449">
        <v>49.4</v>
      </c>
      <c r="BR81" s="203"/>
    </row>
    <row r="82" spans="1:70" ht="15" x14ac:dyDescent="0.25">
      <c r="A82" s="169">
        <v>74</v>
      </c>
      <c r="B82" s="207">
        <v>124641</v>
      </c>
      <c r="C82" s="207">
        <v>9352152</v>
      </c>
      <c r="D82" s="206" t="s">
        <v>691</v>
      </c>
      <c r="E82" s="205" t="s">
        <v>46</v>
      </c>
      <c r="F82" s="204">
        <v>0</v>
      </c>
      <c r="G82" s="203">
        <v>1</v>
      </c>
      <c r="H82" s="203">
        <v>0</v>
      </c>
      <c r="I82" s="203">
        <v>0</v>
      </c>
      <c r="J82" s="203">
        <v>7</v>
      </c>
      <c r="K82" s="203">
        <v>0</v>
      </c>
      <c r="L82" s="203">
        <v>447</v>
      </c>
      <c r="M82" s="203">
        <v>447</v>
      </c>
      <c r="N82" s="203">
        <v>61</v>
      </c>
      <c r="O82" s="203">
        <v>239</v>
      </c>
      <c r="P82" s="203">
        <v>147</v>
      </c>
      <c r="Q82" s="203">
        <v>0</v>
      </c>
      <c r="R82" s="203">
        <v>0</v>
      </c>
      <c r="S82" s="203">
        <v>0</v>
      </c>
      <c r="T82" s="203">
        <v>0</v>
      </c>
      <c r="U82" s="203">
        <v>0</v>
      </c>
      <c r="V82" s="203">
        <v>0</v>
      </c>
      <c r="W82" s="203">
        <v>447</v>
      </c>
      <c r="X82" s="203">
        <v>63.857142857142854</v>
      </c>
      <c r="Y82" s="203">
        <v>47.999999999999787</v>
      </c>
      <c r="Z82" s="203">
        <v>97.435955056179765</v>
      </c>
      <c r="AA82" s="203">
        <v>0</v>
      </c>
      <c r="AB82" s="203">
        <v>0</v>
      </c>
      <c r="AC82" s="203">
        <v>307.99999999999977</v>
      </c>
      <c r="AD82" s="203">
        <v>78.999999999999829</v>
      </c>
      <c r="AE82" s="203">
        <v>27.000000000000004</v>
      </c>
      <c r="AF82" s="203">
        <v>10.999999999999984</v>
      </c>
      <c r="AG82" s="203">
        <v>0</v>
      </c>
      <c r="AH82" s="203">
        <v>21.000000000000011</v>
      </c>
      <c r="AI82" s="203">
        <v>0.99999999999999789</v>
      </c>
      <c r="AJ82" s="203">
        <v>0</v>
      </c>
      <c r="AK82" s="203">
        <v>0</v>
      </c>
      <c r="AL82" s="203">
        <v>0</v>
      </c>
      <c r="AM82" s="203">
        <v>0</v>
      </c>
      <c r="AN82" s="203">
        <v>0</v>
      </c>
      <c r="AO82" s="203">
        <v>0</v>
      </c>
      <c r="AP82" s="203">
        <v>0</v>
      </c>
      <c r="AQ82" s="203">
        <v>1.1580310880828999</v>
      </c>
      <c r="AR82" s="203">
        <v>2.3160621761658042</v>
      </c>
      <c r="AS82" s="203">
        <v>2.3160621761658042</v>
      </c>
      <c r="AT82" s="203">
        <v>0</v>
      </c>
      <c r="AU82" s="203">
        <v>0</v>
      </c>
      <c r="AV82" s="203">
        <v>0</v>
      </c>
      <c r="AW82" s="203">
        <v>1.0044943820224721</v>
      </c>
      <c r="AX82" s="203">
        <v>89.118644067796524</v>
      </c>
      <c r="AY82" s="203">
        <v>13.179310344827586</v>
      </c>
      <c r="AZ82" s="203">
        <v>16.220689655172428</v>
      </c>
      <c r="BA82" s="203">
        <v>79.673337502233295</v>
      </c>
      <c r="BB82" s="203">
        <v>0</v>
      </c>
      <c r="BC82" s="203">
        <v>0</v>
      </c>
      <c r="BD82" s="203">
        <v>0</v>
      </c>
      <c r="BE82" s="203">
        <v>0</v>
      </c>
      <c r="BF82" s="203">
        <v>0</v>
      </c>
      <c r="BG82" s="203">
        <v>0.766262771774194</v>
      </c>
      <c r="BH82" s="203">
        <v>0</v>
      </c>
      <c r="BI82" s="203">
        <v>0</v>
      </c>
      <c r="BJ82" s="203">
        <v>1</v>
      </c>
      <c r="BK82" s="203">
        <v>0</v>
      </c>
      <c r="BL82" s="203"/>
      <c r="BM82" s="203"/>
      <c r="BN82" s="203"/>
      <c r="BO82" s="449">
        <v>50</v>
      </c>
      <c r="BP82" s="449">
        <v>33.799999999999997</v>
      </c>
      <c r="BQ82" s="449">
        <v>49</v>
      </c>
      <c r="BR82" s="203"/>
    </row>
    <row r="83" spans="1:70" ht="15" x14ac:dyDescent="0.25">
      <c r="A83" s="169">
        <v>264</v>
      </c>
      <c r="B83" s="207">
        <v>124643</v>
      </c>
      <c r="C83" s="207">
        <v>9352154</v>
      </c>
      <c r="D83" s="206" t="s">
        <v>304</v>
      </c>
      <c r="E83" s="205" t="s">
        <v>46</v>
      </c>
      <c r="F83" s="204">
        <v>0</v>
      </c>
      <c r="G83" s="203">
        <v>1</v>
      </c>
      <c r="H83" s="203">
        <v>0</v>
      </c>
      <c r="I83" s="203">
        <v>0</v>
      </c>
      <c r="J83" s="203">
        <v>7</v>
      </c>
      <c r="K83" s="203">
        <v>0</v>
      </c>
      <c r="L83" s="203">
        <v>311</v>
      </c>
      <c r="M83" s="203">
        <v>311</v>
      </c>
      <c r="N83" s="203">
        <v>44</v>
      </c>
      <c r="O83" s="203">
        <v>177</v>
      </c>
      <c r="P83" s="203">
        <v>90</v>
      </c>
      <c r="Q83" s="203">
        <v>0</v>
      </c>
      <c r="R83" s="203">
        <v>0</v>
      </c>
      <c r="S83" s="203">
        <v>0</v>
      </c>
      <c r="T83" s="203">
        <v>0</v>
      </c>
      <c r="U83" s="203">
        <v>0</v>
      </c>
      <c r="V83" s="203">
        <v>0</v>
      </c>
      <c r="W83" s="203">
        <v>311</v>
      </c>
      <c r="X83" s="203">
        <v>44.428571428571431</v>
      </c>
      <c r="Y83" s="203">
        <v>41.000000000000085</v>
      </c>
      <c r="Z83" s="203">
        <v>83.068403908794792</v>
      </c>
      <c r="AA83" s="203">
        <v>0</v>
      </c>
      <c r="AB83" s="203">
        <v>0</v>
      </c>
      <c r="AC83" s="203">
        <v>111.99999999999999</v>
      </c>
      <c r="AD83" s="203">
        <v>104.99999999999999</v>
      </c>
      <c r="AE83" s="203">
        <v>24.000000000000011</v>
      </c>
      <c r="AF83" s="203">
        <v>53.999999999999858</v>
      </c>
      <c r="AG83" s="203">
        <v>12.999999999999993</v>
      </c>
      <c r="AH83" s="203">
        <v>1.9999999999999991</v>
      </c>
      <c r="AI83" s="203">
        <v>1.0000000000000011</v>
      </c>
      <c r="AJ83" s="203">
        <v>0</v>
      </c>
      <c r="AK83" s="203">
        <v>0</v>
      </c>
      <c r="AL83" s="203">
        <v>0</v>
      </c>
      <c r="AM83" s="203">
        <v>0</v>
      </c>
      <c r="AN83" s="203">
        <v>0</v>
      </c>
      <c r="AO83" s="203">
        <v>0</v>
      </c>
      <c r="AP83" s="203">
        <v>0</v>
      </c>
      <c r="AQ83" s="203">
        <v>53.580524344569426</v>
      </c>
      <c r="AR83" s="203">
        <v>109.49063670411986</v>
      </c>
      <c r="AS83" s="203">
        <v>152.58801498127335</v>
      </c>
      <c r="AT83" s="203">
        <v>0</v>
      </c>
      <c r="AU83" s="203">
        <v>0</v>
      </c>
      <c r="AV83" s="203">
        <v>0</v>
      </c>
      <c r="AW83" s="203">
        <v>1.0130293159609121</v>
      </c>
      <c r="AX83" s="203">
        <v>66.375</v>
      </c>
      <c r="AY83" s="203">
        <v>26.129032258064488</v>
      </c>
      <c r="AZ83" s="203">
        <v>36.290322580645167</v>
      </c>
      <c r="BA83" s="203">
        <v>87.885539597680321</v>
      </c>
      <c r="BB83" s="203">
        <v>0</v>
      </c>
      <c r="BC83" s="203">
        <v>0</v>
      </c>
      <c r="BD83" s="203">
        <v>0</v>
      </c>
      <c r="BE83" s="203">
        <v>9.9000000000000803</v>
      </c>
      <c r="BF83" s="203">
        <v>0</v>
      </c>
      <c r="BG83" s="203">
        <v>0.34747547977272703</v>
      </c>
      <c r="BH83" s="203">
        <v>0</v>
      </c>
      <c r="BI83" s="203">
        <v>0</v>
      </c>
      <c r="BJ83" s="203">
        <v>1</v>
      </c>
      <c r="BK83" s="203">
        <v>0</v>
      </c>
      <c r="BL83" s="203"/>
      <c r="BM83" s="203"/>
      <c r="BN83" s="203"/>
      <c r="BO83" s="449">
        <v>51.8</v>
      </c>
      <c r="BP83" s="449">
        <v>26</v>
      </c>
      <c r="BQ83" s="449">
        <v>47</v>
      </c>
      <c r="BR83" s="203"/>
    </row>
    <row r="84" spans="1:70" ht="15" x14ac:dyDescent="0.25">
      <c r="A84" s="169">
        <v>275</v>
      </c>
      <c r="B84" s="207">
        <v>124645</v>
      </c>
      <c r="C84" s="207">
        <v>9352157</v>
      </c>
      <c r="D84" s="206" t="s">
        <v>309</v>
      </c>
      <c r="E84" s="205" t="s">
        <v>46</v>
      </c>
      <c r="F84" s="204">
        <v>0</v>
      </c>
      <c r="G84" s="203">
        <v>1</v>
      </c>
      <c r="H84" s="203">
        <v>0</v>
      </c>
      <c r="I84" s="203">
        <v>0</v>
      </c>
      <c r="J84" s="203">
        <v>7</v>
      </c>
      <c r="K84" s="203">
        <v>0</v>
      </c>
      <c r="L84" s="203">
        <v>239</v>
      </c>
      <c r="M84" s="203">
        <v>239</v>
      </c>
      <c r="N84" s="203">
        <v>40</v>
      </c>
      <c r="O84" s="203">
        <v>144</v>
      </c>
      <c r="P84" s="203">
        <v>55</v>
      </c>
      <c r="Q84" s="203">
        <v>0</v>
      </c>
      <c r="R84" s="203">
        <v>0</v>
      </c>
      <c r="S84" s="203">
        <v>0</v>
      </c>
      <c r="T84" s="203">
        <v>0</v>
      </c>
      <c r="U84" s="203">
        <v>0</v>
      </c>
      <c r="V84" s="203">
        <v>0</v>
      </c>
      <c r="W84" s="203">
        <v>239</v>
      </c>
      <c r="X84" s="203">
        <v>34.142857142857146</v>
      </c>
      <c r="Y84" s="203">
        <v>48</v>
      </c>
      <c r="Z84" s="203">
        <v>93.061946902654867</v>
      </c>
      <c r="AA84" s="203">
        <v>0</v>
      </c>
      <c r="AB84" s="203">
        <v>0</v>
      </c>
      <c r="AC84" s="203">
        <v>8.03361344537816</v>
      </c>
      <c r="AD84" s="203">
        <v>20.084033613445389</v>
      </c>
      <c r="AE84" s="203">
        <v>147.61764705882342</v>
      </c>
      <c r="AF84" s="203">
        <v>27.113445378151379</v>
      </c>
      <c r="AG84" s="203">
        <v>34.142857142857174</v>
      </c>
      <c r="AH84" s="203">
        <v>2.0084033613445365</v>
      </c>
      <c r="AI84" s="203">
        <v>0</v>
      </c>
      <c r="AJ84" s="203">
        <v>0</v>
      </c>
      <c r="AK84" s="203">
        <v>0</v>
      </c>
      <c r="AL84" s="203">
        <v>0</v>
      </c>
      <c r="AM84" s="203">
        <v>0</v>
      </c>
      <c r="AN84" s="203">
        <v>0</v>
      </c>
      <c r="AO84" s="203">
        <v>0</v>
      </c>
      <c r="AP84" s="203">
        <v>0</v>
      </c>
      <c r="AQ84" s="203">
        <v>28.824120603015103</v>
      </c>
      <c r="AR84" s="203">
        <v>51.643216080401949</v>
      </c>
      <c r="AS84" s="203">
        <v>69.658291457286481</v>
      </c>
      <c r="AT84" s="203">
        <v>0</v>
      </c>
      <c r="AU84" s="203">
        <v>0</v>
      </c>
      <c r="AV84" s="203">
        <v>0</v>
      </c>
      <c r="AW84" s="203">
        <v>0</v>
      </c>
      <c r="AX84" s="203">
        <v>83.720930232558089</v>
      </c>
      <c r="AY84" s="203">
        <v>12.222222222222209</v>
      </c>
      <c r="AZ84" s="203">
        <v>14.666666666666686</v>
      </c>
      <c r="BA84" s="203">
        <v>76.938802539830917</v>
      </c>
      <c r="BB84" s="203">
        <v>0</v>
      </c>
      <c r="BC84" s="203">
        <v>0</v>
      </c>
      <c r="BD84" s="203">
        <v>0</v>
      </c>
      <c r="BE84" s="203">
        <v>3.0999999999999663</v>
      </c>
      <c r="BF84" s="203">
        <v>0</v>
      </c>
      <c r="BG84" s="203">
        <v>0.48427744920634902</v>
      </c>
      <c r="BH84" s="203">
        <v>0</v>
      </c>
      <c r="BI84" s="203">
        <v>0</v>
      </c>
      <c r="BJ84" s="203">
        <v>1</v>
      </c>
      <c r="BK84" s="203">
        <v>0</v>
      </c>
      <c r="BL84" s="203"/>
      <c r="BM84" s="203"/>
      <c r="BN84" s="203"/>
      <c r="BO84" s="449">
        <v>26</v>
      </c>
      <c r="BP84" s="449">
        <v>20</v>
      </c>
      <c r="BQ84" s="449">
        <v>21</v>
      </c>
      <c r="BR84" s="203"/>
    </row>
    <row r="85" spans="1:70" ht="15" x14ac:dyDescent="0.25">
      <c r="A85" s="169">
        <v>273</v>
      </c>
      <c r="B85" s="207">
        <v>124650</v>
      </c>
      <c r="C85" s="207">
        <v>9352162</v>
      </c>
      <c r="D85" s="206" t="s">
        <v>307</v>
      </c>
      <c r="E85" s="205" t="s">
        <v>46</v>
      </c>
      <c r="F85" s="204">
        <v>0</v>
      </c>
      <c r="G85" s="203">
        <v>1</v>
      </c>
      <c r="H85" s="203">
        <v>0</v>
      </c>
      <c r="I85" s="203">
        <v>0</v>
      </c>
      <c r="J85" s="203">
        <v>7</v>
      </c>
      <c r="K85" s="203">
        <v>0</v>
      </c>
      <c r="L85" s="203">
        <v>408</v>
      </c>
      <c r="M85" s="203">
        <v>408</v>
      </c>
      <c r="N85" s="203">
        <v>60</v>
      </c>
      <c r="O85" s="203">
        <v>234</v>
      </c>
      <c r="P85" s="203">
        <v>114</v>
      </c>
      <c r="Q85" s="203">
        <v>0</v>
      </c>
      <c r="R85" s="203">
        <v>0</v>
      </c>
      <c r="S85" s="203">
        <v>0</v>
      </c>
      <c r="T85" s="203">
        <v>0</v>
      </c>
      <c r="U85" s="203">
        <v>0</v>
      </c>
      <c r="V85" s="203">
        <v>0</v>
      </c>
      <c r="W85" s="203">
        <v>408</v>
      </c>
      <c r="X85" s="203">
        <v>58.285714285714285</v>
      </c>
      <c r="Y85" s="203">
        <v>107.99999999999993</v>
      </c>
      <c r="Z85" s="203">
        <v>147.77952755905514</v>
      </c>
      <c r="AA85" s="203">
        <v>0</v>
      </c>
      <c r="AB85" s="203">
        <v>0</v>
      </c>
      <c r="AC85" s="203">
        <v>49.120393120392961</v>
      </c>
      <c r="AD85" s="203">
        <v>56.137592137592307</v>
      </c>
      <c r="AE85" s="203">
        <v>132.32432432432421</v>
      </c>
      <c r="AF85" s="203">
        <v>22.054054054054074</v>
      </c>
      <c r="AG85" s="203">
        <v>110.27027027027016</v>
      </c>
      <c r="AH85" s="203">
        <v>37.090909090909086</v>
      </c>
      <c r="AI85" s="203">
        <v>1.0024570024570036</v>
      </c>
      <c r="AJ85" s="203">
        <v>0</v>
      </c>
      <c r="AK85" s="203">
        <v>0</v>
      </c>
      <c r="AL85" s="203">
        <v>0</v>
      </c>
      <c r="AM85" s="203">
        <v>0</v>
      </c>
      <c r="AN85" s="203">
        <v>0</v>
      </c>
      <c r="AO85" s="203">
        <v>0</v>
      </c>
      <c r="AP85" s="203">
        <v>0</v>
      </c>
      <c r="AQ85" s="203">
        <v>21.103448275862078</v>
      </c>
      <c r="AR85" s="203">
        <v>37.517241379310327</v>
      </c>
      <c r="AS85" s="203">
        <v>50.413793103448441</v>
      </c>
      <c r="AT85" s="203">
        <v>0</v>
      </c>
      <c r="AU85" s="203">
        <v>0</v>
      </c>
      <c r="AV85" s="203">
        <v>0</v>
      </c>
      <c r="AW85" s="203">
        <v>3.2125984251968505</v>
      </c>
      <c r="AX85" s="203">
        <v>84.077922077922011</v>
      </c>
      <c r="AY85" s="203">
        <v>36.224299065420517</v>
      </c>
      <c r="AZ85" s="203">
        <v>45.813084112149568</v>
      </c>
      <c r="BA85" s="203">
        <v>111.87061988607587</v>
      </c>
      <c r="BB85" s="203">
        <v>0</v>
      </c>
      <c r="BC85" s="203">
        <v>0</v>
      </c>
      <c r="BD85" s="203">
        <v>0</v>
      </c>
      <c r="BE85" s="203">
        <v>0</v>
      </c>
      <c r="BF85" s="203">
        <v>0</v>
      </c>
      <c r="BG85" s="203">
        <v>0.83188466732495503</v>
      </c>
      <c r="BH85" s="203">
        <v>0</v>
      </c>
      <c r="BI85" s="203">
        <v>0</v>
      </c>
      <c r="BJ85" s="203">
        <v>1</v>
      </c>
      <c r="BK85" s="203">
        <v>0</v>
      </c>
      <c r="BL85" s="203"/>
      <c r="BM85" s="203"/>
      <c r="BN85" s="203"/>
      <c r="BO85" s="449">
        <v>51</v>
      </c>
      <c r="BP85" s="449">
        <v>35</v>
      </c>
      <c r="BQ85" s="449">
        <v>51</v>
      </c>
      <c r="BR85" s="203"/>
    </row>
    <row r="86" spans="1:70" ht="15" x14ac:dyDescent="0.25">
      <c r="A86" s="169">
        <v>250</v>
      </c>
      <c r="B86" s="207">
        <v>124653</v>
      </c>
      <c r="C86" s="207">
        <v>9352165</v>
      </c>
      <c r="D86" s="206" t="s">
        <v>294</v>
      </c>
      <c r="E86" s="205" t="s">
        <v>46</v>
      </c>
      <c r="F86" s="204">
        <v>0</v>
      </c>
      <c r="G86" s="203">
        <v>1</v>
      </c>
      <c r="H86" s="203">
        <v>0</v>
      </c>
      <c r="I86" s="203">
        <v>0</v>
      </c>
      <c r="J86" s="203">
        <v>7</v>
      </c>
      <c r="K86" s="203">
        <v>0</v>
      </c>
      <c r="L86" s="203">
        <v>629</v>
      </c>
      <c r="M86" s="203">
        <v>629</v>
      </c>
      <c r="N86" s="203">
        <v>89</v>
      </c>
      <c r="O86" s="203">
        <v>360</v>
      </c>
      <c r="P86" s="203">
        <v>180</v>
      </c>
      <c r="Q86" s="203">
        <v>0</v>
      </c>
      <c r="R86" s="203">
        <v>0</v>
      </c>
      <c r="S86" s="203">
        <v>0</v>
      </c>
      <c r="T86" s="203">
        <v>0</v>
      </c>
      <c r="U86" s="203">
        <v>0</v>
      </c>
      <c r="V86" s="203">
        <v>0</v>
      </c>
      <c r="W86" s="203">
        <v>629</v>
      </c>
      <c r="X86" s="203">
        <v>89.857142857142861</v>
      </c>
      <c r="Y86" s="203">
        <v>46.000000000000028</v>
      </c>
      <c r="Z86" s="203">
        <v>102.65280000000001</v>
      </c>
      <c r="AA86" s="203">
        <v>0</v>
      </c>
      <c r="AB86" s="203">
        <v>0</v>
      </c>
      <c r="AC86" s="203">
        <v>588.00000000000011</v>
      </c>
      <c r="AD86" s="203">
        <v>7.000000000000008</v>
      </c>
      <c r="AE86" s="203">
        <v>13.000000000000005</v>
      </c>
      <c r="AF86" s="203">
        <v>4.0000000000000027</v>
      </c>
      <c r="AG86" s="203">
        <v>15.000000000000025</v>
      </c>
      <c r="AH86" s="203">
        <v>2.0000000000000013</v>
      </c>
      <c r="AI86" s="203">
        <v>0</v>
      </c>
      <c r="AJ86" s="203">
        <v>0</v>
      </c>
      <c r="AK86" s="203">
        <v>0</v>
      </c>
      <c r="AL86" s="203">
        <v>0</v>
      </c>
      <c r="AM86" s="203">
        <v>0</v>
      </c>
      <c r="AN86" s="203">
        <v>0</v>
      </c>
      <c r="AO86" s="203">
        <v>0</v>
      </c>
      <c r="AP86" s="203">
        <v>0</v>
      </c>
      <c r="AQ86" s="203">
        <v>23.296296296296273</v>
      </c>
      <c r="AR86" s="203">
        <v>33.779629629629625</v>
      </c>
      <c r="AS86" s="203">
        <v>41.933333333333351</v>
      </c>
      <c r="AT86" s="203">
        <v>0</v>
      </c>
      <c r="AU86" s="203">
        <v>0</v>
      </c>
      <c r="AV86" s="203">
        <v>0</v>
      </c>
      <c r="AW86" s="203">
        <v>0</v>
      </c>
      <c r="AX86" s="203">
        <v>124.81375358166193</v>
      </c>
      <c r="AY86" s="203">
        <v>36</v>
      </c>
      <c r="AZ86" s="203">
        <v>44.228571428571477</v>
      </c>
      <c r="BA86" s="203">
        <v>137.29519170418888</v>
      </c>
      <c r="BB86" s="203">
        <v>0</v>
      </c>
      <c r="BC86" s="203">
        <v>0</v>
      </c>
      <c r="BD86" s="203">
        <v>0</v>
      </c>
      <c r="BE86" s="203">
        <v>0</v>
      </c>
      <c r="BF86" s="203">
        <v>0</v>
      </c>
      <c r="BG86" s="203">
        <v>0.47758860479846399</v>
      </c>
      <c r="BH86" s="203">
        <v>0</v>
      </c>
      <c r="BI86" s="203">
        <v>0</v>
      </c>
      <c r="BJ86" s="203">
        <v>1</v>
      </c>
      <c r="BK86" s="203">
        <v>0</v>
      </c>
      <c r="BL86" s="203"/>
      <c r="BM86" s="203"/>
      <c r="BN86" s="203"/>
      <c r="BO86" s="449">
        <v>50.8</v>
      </c>
      <c r="BP86" s="449">
        <v>36.6</v>
      </c>
      <c r="BQ86" s="449">
        <v>49.6</v>
      </c>
      <c r="BR86" s="203"/>
    </row>
    <row r="87" spans="1:70" ht="15" x14ac:dyDescent="0.25">
      <c r="A87" s="169">
        <v>258</v>
      </c>
      <c r="B87" s="207">
        <v>124654</v>
      </c>
      <c r="C87" s="207">
        <v>9352166</v>
      </c>
      <c r="D87" s="206" t="s">
        <v>300</v>
      </c>
      <c r="E87" s="205" t="s">
        <v>46</v>
      </c>
      <c r="F87" s="204">
        <v>0</v>
      </c>
      <c r="G87" s="203">
        <v>1</v>
      </c>
      <c r="H87" s="203">
        <v>0</v>
      </c>
      <c r="I87" s="203">
        <v>0</v>
      </c>
      <c r="J87" s="203">
        <v>7</v>
      </c>
      <c r="K87" s="203">
        <v>0</v>
      </c>
      <c r="L87" s="203">
        <v>410</v>
      </c>
      <c r="M87" s="203">
        <v>410</v>
      </c>
      <c r="N87" s="203">
        <v>58</v>
      </c>
      <c r="O87" s="203">
        <v>235</v>
      </c>
      <c r="P87" s="203">
        <v>117</v>
      </c>
      <c r="Q87" s="203">
        <v>0</v>
      </c>
      <c r="R87" s="203">
        <v>0</v>
      </c>
      <c r="S87" s="203">
        <v>0</v>
      </c>
      <c r="T87" s="203">
        <v>0</v>
      </c>
      <c r="U87" s="203">
        <v>0</v>
      </c>
      <c r="V87" s="203">
        <v>0</v>
      </c>
      <c r="W87" s="203">
        <v>410</v>
      </c>
      <c r="X87" s="203">
        <v>58.571428571428569</v>
      </c>
      <c r="Y87" s="203">
        <v>46.000000000000199</v>
      </c>
      <c r="Z87" s="203">
        <v>91.658653846153854</v>
      </c>
      <c r="AA87" s="203">
        <v>0</v>
      </c>
      <c r="AB87" s="203">
        <v>0</v>
      </c>
      <c r="AC87" s="203">
        <v>281.00000000000017</v>
      </c>
      <c r="AD87" s="203">
        <v>99.999999999999901</v>
      </c>
      <c r="AE87" s="203">
        <v>11.999999999999988</v>
      </c>
      <c r="AF87" s="203">
        <v>6.9999999999999938</v>
      </c>
      <c r="AG87" s="203">
        <v>7.9999999999999911</v>
      </c>
      <c r="AH87" s="203">
        <v>0.99999999999999889</v>
      </c>
      <c r="AI87" s="203">
        <v>0.99999999999999889</v>
      </c>
      <c r="AJ87" s="203">
        <v>0</v>
      </c>
      <c r="AK87" s="203">
        <v>0</v>
      </c>
      <c r="AL87" s="203">
        <v>0</v>
      </c>
      <c r="AM87" s="203">
        <v>0</v>
      </c>
      <c r="AN87" s="203">
        <v>0</v>
      </c>
      <c r="AO87" s="203">
        <v>0</v>
      </c>
      <c r="AP87" s="203">
        <v>0</v>
      </c>
      <c r="AQ87" s="203">
        <v>24.46022727272727</v>
      </c>
      <c r="AR87" s="203">
        <v>41.931818181818073</v>
      </c>
      <c r="AS87" s="203">
        <v>64.0625</v>
      </c>
      <c r="AT87" s="203">
        <v>0</v>
      </c>
      <c r="AU87" s="203">
        <v>0</v>
      </c>
      <c r="AV87" s="203">
        <v>0</v>
      </c>
      <c r="AW87" s="203">
        <v>0</v>
      </c>
      <c r="AX87" s="203">
        <v>68.363636363636388</v>
      </c>
      <c r="AY87" s="203">
        <v>13.499999999999956</v>
      </c>
      <c r="AZ87" s="203">
        <v>18.000000000000018</v>
      </c>
      <c r="BA87" s="203">
        <v>67.946487603305826</v>
      </c>
      <c r="BB87" s="203">
        <v>0</v>
      </c>
      <c r="BC87" s="203">
        <v>0</v>
      </c>
      <c r="BD87" s="203">
        <v>0</v>
      </c>
      <c r="BE87" s="203">
        <v>0</v>
      </c>
      <c r="BF87" s="203">
        <v>0</v>
      </c>
      <c r="BG87" s="203">
        <v>0.37319479281045698</v>
      </c>
      <c r="BH87" s="203">
        <v>0</v>
      </c>
      <c r="BI87" s="203">
        <v>0</v>
      </c>
      <c r="BJ87" s="203">
        <v>1</v>
      </c>
      <c r="BK87" s="203">
        <v>0</v>
      </c>
      <c r="BL87" s="203"/>
      <c r="BM87" s="203"/>
      <c r="BN87" s="203"/>
      <c r="BO87" s="449">
        <v>51</v>
      </c>
      <c r="BP87" s="449">
        <v>26</v>
      </c>
      <c r="BQ87" s="449">
        <v>49</v>
      </c>
      <c r="BR87" s="203"/>
    </row>
    <row r="88" spans="1:70" ht="15" x14ac:dyDescent="0.25">
      <c r="A88" s="169">
        <v>279</v>
      </c>
      <c r="B88" s="207">
        <v>124655</v>
      </c>
      <c r="C88" s="207">
        <v>9352167</v>
      </c>
      <c r="D88" s="206" t="s">
        <v>310</v>
      </c>
      <c r="E88" s="205" t="s">
        <v>46</v>
      </c>
      <c r="F88" s="204">
        <v>0</v>
      </c>
      <c r="G88" s="203">
        <v>1</v>
      </c>
      <c r="H88" s="203">
        <v>0</v>
      </c>
      <c r="I88" s="203">
        <v>0</v>
      </c>
      <c r="J88" s="203">
        <v>7</v>
      </c>
      <c r="K88" s="203">
        <v>0</v>
      </c>
      <c r="L88" s="203">
        <v>309</v>
      </c>
      <c r="M88" s="203">
        <v>309</v>
      </c>
      <c r="N88" s="203">
        <v>45</v>
      </c>
      <c r="O88" s="203">
        <v>175</v>
      </c>
      <c r="P88" s="203">
        <v>89</v>
      </c>
      <c r="Q88" s="203">
        <v>0</v>
      </c>
      <c r="R88" s="203">
        <v>0</v>
      </c>
      <c r="S88" s="203">
        <v>0</v>
      </c>
      <c r="T88" s="203">
        <v>0</v>
      </c>
      <c r="U88" s="203">
        <v>0</v>
      </c>
      <c r="V88" s="203">
        <v>0</v>
      </c>
      <c r="W88" s="203">
        <v>309</v>
      </c>
      <c r="X88" s="203">
        <v>44.142857142857146</v>
      </c>
      <c r="Y88" s="203">
        <v>53.999999999999986</v>
      </c>
      <c r="Z88" s="203">
        <v>65.766891891891888</v>
      </c>
      <c r="AA88" s="203">
        <v>0</v>
      </c>
      <c r="AB88" s="203">
        <v>0</v>
      </c>
      <c r="AC88" s="203">
        <v>244.99999999999986</v>
      </c>
      <c r="AD88" s="203">
        <v>30.999999999999918</v>
      </c>
      <c r="AE88" s="203">
        <v>7.0000000000000018</v>
      </c>
      <c r="AF88" s="203">
        <v>17.000000000000014</v>
      </c>
      <c r="AG88" s="203">
        <v>5.0000000000000053</v>
      </c>
      <c r="AH88" s="203">
        <v>3.9999999999999916</v>
      </c>
      <c r="AI88" s="203">
        <v>0</v>
      </c>
      <c r="AJ88" s="203">
        <v>0</v>
      </c>
      <c r="AK88" s="203">
        <v>0</v>
      </c>
      <c r="AL88" s="203">
        <v>0</v>
      </c>
      <c r="AM88" s="203">
        <v>0</v>
      </c>
      <c r="AN88" s="203">
        <v>0</v>
      </c>
      <c r="AO88" s="203">
        <v>0</v>
      </c>
      <c r="AP88" s="203">
        <v>0</v>
      </c>
      <c r="AQ88" s="203">
        <v>23.409090909090924</v>
      </c>
      <c r="AR88" s="203">
        <v>40.965909090909228</v>
      </c>
      <c r="AS88" s="203">
        <v>53.840909090909015</v>
      </c>
      <c r="AT88" s="203">
        <v>0</v>
      </c>
      <c r="AU88" s="203">
        <v>0</v>
      </c>
      <c r="AV88" s="203">
        <v>0</v>
      </c>
      <c r="AW88" s="203">
        <v>0</v>
      </c>
      <c r="AX88" s="203">
        <v>61.890243902439053</v>
      </c>
      <c r="AY88" s="203">
        <v>10.68</v>
      </c>
      <c r="AZ88" s="203">
        <v>14.24</v>
      </c>
      <c r="BA88" s="203">
        <v>59.406705931263879</v>
      </c>
      <c r="BB88" s="203">
        <v>0</v>
      </c>
      <c r="BC88" s="203">
        <v>0</v>
      </c>
      <c r="BD88" s="203">
        <v>0</v>
      </c>
      <c r="BE88" s="203">
        <v>0</v>
      </c>
      <c r="BF88" s="203">
        <v>0</v>
      </c>
      <c r="BG88" s="203">
        <v>0.358611273290598</v>
      </c>
      <c r="BH88" s="203">
        <v>0</v>
      </c>
      <c r="BI88" s="203">
        <v>0</v>
      </c>
      <c r="BJ88" s="203">
        <v>1</v>
      </c>
      <c r="BK88" s="203">
        <v>0</v>
      </c>
      <c r="BL88" s="203"/>
      <c r="BM88" s="203"/>
      <c r="BN88" s="203"/>
      <c r="BO88" s="449">
        <v>0</v>
      </c>
      <c r="BP88" s="449">
        <v>0</v>
      </c>
      <c r="BQ88" s="449">
        <v>0</v>
      </c>
      <c r="BR88" s="203"/>
    </row>
    <row r="89" spans="1:70" ht="15" x14ac:dyDescent="0.25">
      <c r="A89" s="169">
        <v>294</v>
      </c>
      <c r="B89" s="207">
        <v>124657</v>
      </c>
      <c r="C89" s="207">
        <v>9352171</v>
      </c>
      <c r="D89" s="206" t="s">
        <v>321</v>
      </c>
      <c r="E89" s="205" t="s">
        <v>46</v>
      </c>
      <c r="F89" s="204">
        <v>0</v>
      </c>
      <c r="G89" s="203">
        <v>1</v>
      </c>
      <c r="H89" s="203">
        <v>0</v>
      </c>
      <c r="I89" s="203">
        <v>0</v>
      </c>
      <c r="J89" s="203">
        <v>4</v>
      </c>
      <c r="K89" s="203">
        <v>0</v>
      </c>
      <c r="L89" s="203">
        <v>341</v>
      </c>
      <c r="M89" s="203">
        <v>341</v>
      </c>
      <c r="N89" s="203">
        <v>0</v>
      </c>
      <c r="O89" s="203">
        <v>171</v>
      </c>
      <c r="P89" s="203">
        <v>170</v>
      </c>
      <c r="Q89" s="203">
        <v>0</v>
      </c>
      <c r="R89" s="203">
        <v>0</v>
      </c>
      <c r="S89" s="203">
        <v>0</v>
      </c>
      <c r="T89" s="203">
        <v>0</v>
      </c>
      <c r="U89" s="203">
        <v>0</v>
      </c>
      <c r="V89" s="203">
        <v>0</v>
      </c>
      <c r="W89" s="203">
        <v>341</v>
      </c>
      <c r="X89" s="203">
        <v>85.25</v>
      </c>
      <c r="Y89" s="203">
        <v>60.000000000000128</v>
      </c>
      <c r="Z89" s="203">
        <v>120.87319884726224</v>
      </c>
      <c r="AA89" s="203">
        <v>0</v>
      </c>
      <c r="AB89" s="203">
        <v>0</v>
      </c>
      <c r="AC89" s="203">
        <v>173.50882352941187</v>
      </c>
      <c r="AD89" s="203">
        <v>50.147058823529491</v>
      </c>
      <c r="AE89" s="203">
        <v>69.202941176470503</v>
      </c>
      <c r="AF89" s="203">
        <v>40.117647058823387</v>
      </c>
      <c r="AG89" s="203">
        <v>5.0147058823529491</v>
      </c>
      <c r="AH89" s="203">
        <v>2.005882352941176</v>
      </c>
      <c r="AI89" s="203">
        <v>1.0029411764705898</v>
      </c>
      <c r="AJ89" s="203">
        <v>0</v>
      </c>
      <c r="AK89" s="203">
        <v>0</v>
      </c>
      <c r="AL89" s="203">
        <v>0</v>
      </c>
      <c r="AM89" s="203">
        <v>0</v>
      </c>
      <c r="AN89" s="203">
        <v>0</v>
      </c>
      <c r="AO89" s="203">
        <v>0</v>
      </c>
      <c r="AP89" s="203">
        <v>0</v>
      </c>
      <c r="AQ89" s="203">
        <v>4.000000000000008</v>
      </c>
      <c r="AR89" s="203">
        <v>7.0000000000000151</v>
      </c>
      <c r="AS89" s="203">
        <v>24.000000000000018</v>
      </c>
      <c r="AT89" s="203">
        <v>0</v>
      </c>
      <c r="AU89" s="203">
        <v>0</v>
      </c>
      <c r="AV89" s="203">
        <v>0</v>
      </c>
      <c r="AW89" s="203">
        <v>0.98270893371757917</v>
      </c>
      <c r="AX89" s="203">
        <v>76.115853658536551</v>
      </c>
      <c r="AY89" s="203">
        <v>29.565217391304369</v>
      </c>
      <c r="AZ89" s="203">
        <v>38.0124223602485</v>
      </c>
      <c r="BA89" s="203">
        <v>82.920776018785062</v>
      </c>
      <c r="BB89" s="203">
        <v>0</v>
      </c>
      <c r="BC89" s="203">
        <v>0</v>
      </c>
      <c r="BD89" s="203">
        <v>0</v>
      </c>
      <c r="BE89" s="203">
        <v>0</v>
      </c>
      <c r="BF89" s="203">
        <v>0</v>
      </c>
      <c r="BG89" s="203">
        <v>0.45083046143250699</v>
      </c>
      <c r="BH89" s="203">
        <v>0</v>
      </c>
      <c r="BI89" s="203">
        <v>0</v>
      </c>
      <c r="BJ89" s="203">
        <v>1</v>
      </c>
      <c r="BK89" s="203">
        <v>0</v>
      </c>
      <c r="BL89" s="203"/>
      <c r="BM89" s="203"/>
      <c r="BN89" s="203"/>
      <c r="BO89" s="449">
        <v>0</v>
      </c>
      <c r="BP89" s="449">
        <v>0</v>
      </c>
      <c r="BQ89" s="449">
        <v>0</v>
      </c>
      <c r="BR89" s="203"/>
    </row>
    <row r="90" spans="1:70" ht="15" x14ac:dyDescent="0.25">
      <c r="A90" s="169">
        <v>293</v>
      </c>
      <c r="B90" s="207">
        <v>124658</v>
      </c>
      <c r="C90" s="207">
        <v>9352172</v>
      </c>
      <c r="D90" s="206" t="s">
        <v>690</v>
      </c>
      <c r="E90" s="205" t="s">
        <v>46</v>
      </c>
      <c r="F90" s="204">
        <v>0</v>
      </c>
      <c r="G90" s="203">
        <v>1</v>
      </c>
      <c r="H90" s="203">
        <v>0</v>
      </c>
      <c r="I90" s="203">
        <v>0</v>
      </c>
      <c r="J90" s="203">
        <v>3</v>
      </c>
      <c r="K90" s="203">
        <v>0</v>
      </c>
      <c r="L90" s="203">
        <v>259</v>
      </c>
      <c r="M90" s="203">
        <v>259</v>
      </c>
      <c r="N90" s="203">
        <v>86</v>
      </c>
      <c r="O90" s="203">
        <v>173</v>
      </c>
      <c r="P90" s="203">
        <v>0</v>
      </c>
      <c r="Q90" s="203">
        <v>0</v>
      </c>
      <c r="R90" s="203">
        <v>0</v>
      </c>
      <c r="S90" s="203">
        <v>0</v>
      </c>
      <c r="T90" s="203">
        <v>0</v>
      </c>
      <c r="U90" s="203">
        <v>0</v>
      </c>
      <c r="V90" s="203">
        <v>0</v>
      </c>
      <c r="W90" s="203">
        <v>259</v>
      </c>
      <c r="X90" s="203">
        <v>86.333333333333329</v>
      </c>
      <c r="Y90" s="203">
        <v>46.999999999999879</v>
      </c>
      <c r="Z90" s="203">
        <v>65.746153846153845</v>
      </c>
      <c r="AA90" s="203">
        <v>0</v>
      </c>
      <c r="AB90" s="203">
        <v>0</v>
      </c>
      <c r="AC90" s="203">
        <v>121.99999999999999</v>
      </c>
      <c r="AD90" s="203">
        <v>31.000000000000078</v>
      </c>
      <c r="AE90" s="203">
        <v>69.999999999999929</v>
      </c>
      <c r="AF90" s="203">
        <v>29.000000000000007</v>
      </c>
      <c r="AG90" s="203">
        <v>3.9999999999999885</v>
      </c>
      <c r="AH90" s="203">
        <v>0</v>
      </c>
      <c r="AI90" s="203">
        <v>3.0000000000000044</v>
      </c>
      <c r="AJ90" s="203">
        <v>0</v>
      </c>
      <c r="AK90" s="203">
        <v>0</v>
      </c>
      <c r="AL90" s="203">
        <v>0</v>
      </c>
      <c r="AM90" s="203">
        <v>0</v>
      </c>
      <c r="AN90" s="203">
        <v>0</v>
      </c>
      <c r="AO90" s="203">
        <v>0</v>
      </c>
      <c r="AP90" s="203">
        <v>0</v>
      </c>
      <c r="AQ90" s="203">
        <v>31.439306358381447</v>
      </c>
      <c r="AR90" s="203">
        <v>53.895953757225449</v>
      </c>
      <c r="AS90" s="203">
        <v>53.895953757225449</v>
      </c>
      <c r="AT90" s="203">
        <v>0</v>
      </c>
      <c r="AU90" s="203">
        <v>0</v>
      </c>
      <c r="AV90" s="203">
        <v>0</v>
      </c>
      <c r="AW90" s="203">
        <v>0</v>
      </c>
      <c r="AX90" s="203">
        <v>53.31446540880507</v>
      </c>
      <c r="AY90" s="203">
        <v>0</v>
      </c>
      <c r="AZ90" s="203">
        <v>0</v>
      </c>
      <c r="BA90" s="203">
        <v>47.092389937106951</v>
      </c>
      <c r="BB90" s="203">
        <v>0</v>
      </c>
      <c r="BC90" s="203">
        <v>0</v>
      </c>
      <c r="BD90" s="203">
        <v>0</v>
      </c>
      <c r="BE90" s="203">
        <v>0</v>
      </c>
      <c r="BF90" s="203">
        <v>0</v>
      </c>
      <c r="BG90" s="203">
        <v>0.44837927520661203</v>
      </c>
      <c r="BH90" s="203">
        <v>0</v>
      </c>
      <c r="BI90" s="203">
        <v>0</v>
      </c>
      <c r="BJ90" s="203">
        <v>1</v>
      </c>
      <c r="BK90" s="203">
        <v>0</v>
      </c>
      <c r="BL90" s="203"/>
      <c r="BM90" s="203"/>
      <c r="BN90" s="203"/>
      <c r="BO90" s="449">
        <v>51</v>
      </c>
      <c r="BP90" s="449">
        <v>45</v>
      </c>
      <c r="BQ90" s="449">
        <v>51</v>
      </c>
      <c r="BR90" s="203"/>
    </row>
    <row r="91" spans="1:70" ht="15" x14ac:dyDescent="0.25">
      <c r="A91" s="169">
        <v>300</v>
      </c>
      <c r="B91" s="207">
        <v>124660</v>
      </c>
      <c r="C91" s="207">
        <v>9352176</v>
      </c>
      <c r="D91" s="206" t="s">
        <v>324</v>
      </c>
      <c r="E91" s="205" t="s">
        <v>46</v>
      </c>
      <c r="F91" s="204">
        <v>0</v>
      </c>
      <c r="G91" s="203">
        <v>1</v>
      </c>
      <c r="H91" s="203">
        <v>0</v>
      </c>
      <c r="I91" s="203">
        <v>0</v>
      </c>
      <c r="J91" s="203">
        <v>7</v>
      </c>
      <c r="K91" s="203">
        <v>0</v>
      </c>
      <c r="L91" s="203">
        <v>519</v>
      </c>
      <c r="M91" s="203">
        <v>519</v>
      </c>
      <c r="N91" s="203">
        <v>89</v>
      </c>
      <c r="O91" s="203">
        <v>316</v>
      </c>
      <c r="P91" s="203">
        <v>114</v>
      </c>
      <c r="Q91" s="203">
        <v>0</v>
      </c>
      <c r="R91" s="203">
        <v>0</v>
      </c>
      <c r="S91" s="203">
        <v>0</v>
      </c>
      <c r="T91" s="203">
        <v>0</v>
      </c>
      <c r="U91" s="203">
        <v>0</v>
      </c>
      <c r="V91" s="203">
        <v>0</v>
      </c>
      <c r="W91" s="203">
        <v>519</v>
      </c>
      <c r="X91" s="203">
        <v>74.142857142857139</v>
      </c>
      <c r="Y91" s="203">
        <v>152.0000000000002</v>
      </c>
      <c r="Z91" s="203">
        <v>189.47619047619045</v>
      </c>
      <c r="AA91" s="203">
        <v>0</v>
      </c>
      <c r="AB91" s="203">
        <v>0</v>
      </c>
      <c r="AC91" s="203">
        <v>79.000000000000227</v>
      </c>
      <c r="AD91" s="203">
        <v>88.999999999999801</v>
      </c>
      <c r="AE91" s="203">
        <v>22.999999999999996</v>
      </c>
      <c r="AF91" s="203">
        <v>212.00000000000023</v>
      </c>
      <c r="AG91" s="203">
        <v>115.00000000000024</v>
      </c>
      <c r="AH91" s="203">
        <v>0</v>
      </c>
      <c r="AI91" s="203">
        <v>0.99999999999999856</v>
      </c>
      <c r="AJ91" s="203">
        <v>0</v>
      </c>
      <c r="AK91" s="203">
        <v>0</v>
      </c>
      <c r="AL91" s="203">
        <v>0</v>
      </c>
      <c r="AM91" s="203">
        <v>0</v>
      </c>
      <c r="AN91" s="203">
        <v>0</v>
      </c>
      <c r="AO91" s="203">
        <v>0</v>
      </c>
      <c r="AP91" s="203">
        <v>0</v>
      </c>
      <c r="AQ91" s="203">
        <v>33.795348837209282</v>
      </c>
      <c r="AR91" s="203">
        <v>57.934883720930138</v>
      </c>
      <c r="AS91" s="203">
        <v>72.418604651162681</v>
      </c>
      <c r="AT91" s="203">
        <v>0</v>
      </c>
      <c r="AU91" s="203">
        <v>0</v>
      </c>
      <c r="AV91" s="203">
        <v>0</v>
      </c>
      <c r="AW91" s="203">
        <v>2.0595238095238093</v>
      </c>
      <c r="AX91" s="203">
        <v>172.8456375838926</v>
      </c>
      <c r="AY91" s="203">
        <v>30.535714285714302</v>
      </c>
      <c r="AZ91" s="203">
        <v>37.660714285714306</v>
      </c>
      <c r="BA91" s="203">
        <v>168.54179860197553</v>
      </c>
      <c r="BB91" s="203">
        <v>0</v>
      </c>
      <c r="BC91" s="203">
        <v>0</v>
      </c>
      <c r="BD91" s="203">
        <v>0</v>
      </c>
      <c r="BE91" s="203">
        <v>0</v>
      </c>
      <c r="BF91" s="203">
        <v>0</v>
      </c>
      <c r="BG91" s="203">
        <v>0.59272719536621798</v>
      </c>
      <c r="BH91" s="203">
        <v>0</v>
      </c>
      <c r="BI91" s="203">
        <v>0</v>
      </c>
      <c r="BJ91" s="203">
        <v>1</v>
      </c>
      <c r="BK91" s="203">
        <v>0</v>
      </c>
      <c r="BL91" s="203"/>
      <c r="BM91" s="203"/>
      <c r="BN91" s="203"/>
      <c r="BO91" s="449">
        <v>48</v>
      </c>
      <c r="BP91" s="449">
        <v>26</v>
      </c>
      <c r="BQ91" s="449">
        <v>40</v>
      </c>
      <c r="BR91" s="203"/>
    </row>
    <row r="92" spans="1:70" ht="15" x14ac:dyDescent="0.25">
      <c r="A92" s="169">
        <v>259</v>
      </c>
      <c r="B92" s="207">
        <v>124668</v>
      </c>
      <c r="C92" s="207">
        <v>9352184</v>
      </c>
      <c r="D92" s="206" t="s">
        <v>689</v>
      </c>
      <c r="E92" s="205" t="s">
        <v>46</v>
      </c>
      <c r="F92" s="204">
        <v>0</v>
      </c>
      <c r="G92" s="203">
        <v>1</v>
      </c>
      <c r="H92" s="203">
        <v>0</v>
      </c>
      <c r="I92" s="203">
        <v>0</v>
      </c>
      <c r="J92" s="203">
        <v>7</v>
      </c>
      <c r="K92" s="203">
        <v>0</v>
      </c>
      <c r="L92" s="203">
        <v>410</v>
      </c>
      <c r="M92" s="203">
        <v>410</v>
      </c>
      <c r="N92" s="203">
        <v>60</v>
      </c>
      <c r="O92" s="203">
        <v>234</v>
      </c>
      <c r="P92" s="203">
        <v>116</v>
      </c>
      <c r="Q92" s="203">
        <v>0</v>
      </c>
      <c r="R92" s="203">
        <v>0</v>
      </c>
      <c r="S92" s="203">
        <v>0</v>
      </c>
      <c r="T92" s="203">
        <v>0</v>
      </c>
      <c r="U92" s="203">
        <v>0</v>
      </c>
      <c r="V92" s="203">
        <v>0</v>
      </c>
      <c r="W92" s="203">
        <v>410</v>
      </c>
      <c r="X92" s="203">
        <v>58.571428571428569</v>
      </c>
      <c r="Y92" s="203">
        <v>17.999999999999982</v>
      </c>
      <c r="Z92" s="203">
        <v>29.213759213759218</v>
      </c>
      <c r="AA92" s="203">
        <v>0</v>
      </c>
      <c r="AB92" s="203">
        <v>0</v>
      </c>
      <c r="AC92" s="203">
        <v>351.00000000000006</v>
      </c>
      <c r="AD92" s="203">
        <v>11.999999999999988</v>
      </c>
      <c r="AE92" s="203">
        <v>9.9999999999999911</v>
      </c>
      <c r="AF92" s="203">
        <v>12.999999999999986</v>
      </c>
      <c r="AG92" s="203">
        <v>22.000000000000021</v>
      </c>
      <c r="AH92" s="203">
        <v>1.9999999999999978</v>
      </c>
      <c r="AI92" s="203">
        <v>0</v>
      </c>
      <c r="AJ92" s="203">
        <v>0</v>
      </c>
      <c r="AK92" s="203">
        <v>0</v>
      </c>
      <c r="AL92" s="203">
        <v>0</v>
      </c>
      <c r="AM92" s="203">
        <v>0</v>
      </c>
      <c r="AN92" s="203">
        <v>0</v>
      </c>
      <c r="AO92" s="203">
        <v>0</v>
      </c>
      <c r="AP92" s="203">
        <v>0</v>
      </c>
      <c r="AQ92" s="203">
        <v>5.857142857142863</v>
      </c>
      <c r="AR92" s="203">
        <v>9.3714285714285879</v>
      </c>
      <c r="AS92" s="203">
        <v>10.542857142857137</v>
      </c>
      <c r="AT92" s="203">
        <v>0</v>
      </c>
      <c r="AU92" s="203">
        <v>0</v>
      </c>
      <c r="AV92" s="203">
        <v>0</v>
      </c>
      <c r="AW92" s="203">
        <v>0</v>
      </c>
      <c r="AX92" s="203">
        <v>79.356521739130514</v>
      </c>
      <c r="AY92" s="203">
        <v>11.292035398230086</v>
      </c>
      <c r="AZ92" s="203">
        <v>17.451327433628297</v>
      </c>
      <c r="BA92" s="203">
        <v>75.28967673280934</v>
      </c>
      <c r="BB92" s="203">
        <v>0</v>
      </c>
      <c r="BC92" s="203">
        <v>0</v>
      </c>
      <c r="BD92" s="203">
        <v>0</v>
      </c>
      <c r="BE92" s="203">
        <v>0</v>
      </c>
      <c r="BF92" s="203">
        <v>0</v>
      </c>
      <c r="BG92" s="203">
        <v>0.54806410299145303</v>
      </c>
      <c r="BH92" s="203">
        <v>0</v>
      </c>
      <c r="BI92" s="203">
        <v>0</v>
      </c>
      <c r="BJ92" s="203">
        <v>1</v>
      </c>
      <c r="BK92" s="203">
        <v>0</v>
      </c>
      <c r="BL92" s="203"/>
      <c r="BM92" s="203"/>
      <c r="BN92" s="203"/>
      <c r="BO92" s="449">
        <v>0</v>
      </c>
      <c r="BP92" s="449">
        <v>0</v>
      </c>
      <c r="BQ92" s="449">
        <v>0</v>
      </c>
      <c r="BR92" s="203"/>
    </row>
    <row r="93" spans="1:70" ht="15" x14ac:dyDescent="0.25">
      <c r="A93" s="169">
        <v>260</v>
      </c>
      <c r="B93" s="207">
        <v>124669</v>
      </c>
      <c r="C93" s="207">
        <v>9352185</v>
      </c>
      <c r="D93" s="206" t="s">
        <v>302</v>
      </c>
      <c r="E93" s="205" t="s">
        <v>46</v>
      </c>
      <c r="F93" s="204">
        <v>0</v>
      </c>
      <c r="G93" s="203">
        <v>1</v>
      </c>
      <c r="H93" s="203">
        <v>0</v>
      </c>
      <c r="I93" s="203">
        <v>0</v>
      </c>
      <c r="J93" s="203">
        <v>7</v>
      </c>
      <c r="K93" s="203">
        <v>0</v>
      </c>
      <c r="L93" s="203">
        <v>308</v>
      </c>
      <c r="M93" s="203">
        <v>308</v>
      </c>
      <c r="N93" s="203">
        <v>55</v>
      </c>
      <c r="O93" s="203">
        <v>200</v>
      </c>
      <c r="P93" s="203">
        <v>53</v>
      </c>
      <c r="Q93" s="203">
        <v>0</v>
      </c>
      <c r="R93" s="203">
        <v>0</v>
      </c>
      <c r="S93" s="203">
        <v>0</v>
      </c>
      <c r="T93" s="203">
        <v>0</v>
      </c>
      <c r="U93" s="203">
        <v>0</v>
      </c>
      <c r="V93" s="203">
        <v>0</v>
      </c>
      <c r="W93" s="203">
        <v>308</v>
      </c>
      <c r="X93" s="203">
        <v>44</v>
      </c>
      <c r="Y93" s="203">
        <v>113.00000000000003</v>
      </c>
      <c r="Z93" s="203">
        <v>160.97560975609758</v>
      </c>
      <c r="AA93" s="203">
        <v>0</v>
      </c>
      <c r="AB93" s="203">
        <v>0</v>
      </c>
      <c r="AC93" s="203">
        <v>58.379084967320345</v>
      </c>
      <c r="AD93" s="203">
        <v>16.104575163398692</v>
      </c>
      <c r="AE93" s="203">
        <v>21.137254901960798</v>
      </c>
      <c r="AF93" s="203">
        <v>43.28104575163384</v>
      </c>
      <c r="AG93" s="203">
        <v>39.254901960784352</v>
      </c>
      <c r="AH93" s="203">
        <v>129.84313725490185</v>
      </c>
      <c r="AI93" s="203">
        <v>0</v>
      </c>
      <c r="AJ93" s="203">
        <v>0</v>
      </c>
      <c r="AK93" s="203">
        <v>0</v>
      </c>
      <c r="AL93" s="203">
        <v>0</v>
      </c>
      <c r="AM93" s="203">
        <v>0</v>
      </c>
      <c r="AN93" s="203">
        <v>0</v>
      </c>
      <c r="AO93" s="203">
        <v>0</v>
      </c>
      <c r="AP93" s="203">
        <v>0</v>
      </c>
      <c r="AQ93" s="203">
        <v>24.347826086956527</v>
      </c>
      <c r="AR93" s="203">
        <v>32.869565217391362</v>
      </c>
      <c r="AS93" s="203">
        <v>46.260869565217384</v>
      </c>
      <c r="AT93" s="203">
        <v>0</v>
      </c>
      <c r="AU93" s="203">
        <v>0</v>
      </c>
      <c r="AV93" s="203">
        <v>0</v>
      </c>
      <c r="AW93" s="203">
        <v>0</v>
      </c>
      <c r="AX93" s="203">
        <v>81.521739130434796</v>
      </c>
      <c r="AY93" s="203">
        <v>12.14583333333335</v>
      </c>
      <c r="AZ93" s="203">
        <v>15.458333333333352</v>
      </c>
      <c r="BA93" s="203">
        <v>77.372715816005069</v>
      </c>
      <c r="BB93" s="203">
        <v>0</v>
      </c>
      <c r="BC93" s="203">
        <v>0</v>
      </c>
      <c r="BD93" s="203">
        <v>0</v>
      </c>
      <c r="BE93" s="203">
        <v>11.199999999999884</v>
      </c>
      <c r="BF93" s="203">
        <v>0</v>
      </c>
      <c r="BG93" s="203">
        <v>0.52017386015325695</v>
      </c>
      <c r="BH93" s="203">
        <v>0</v>
      </c>
      <c r="BI93" s="203">
        <v>0</v>
      </c>
      <c r="BJ93" s="203">
        <v>1</v>
      </c>
      <c r="BK93" s="203">
        <v>0</v>
      </c>
      <c r="BL93" s="203"/>
      <c r="BM93" s="203"/>
      <c r="BN93" s="203"/>
      <c r="BO93" s="449">
        <v>24</v>
      </c>
      <c r="BP93" s="449">
        <v>10</v>
      </c>
      <c r="BQ93" s="449">
        <v>24</v>
      </c>
      <c r="BR93" s="203"/>
    </row>
    <row r="94" spans="1:70" ht="15" x14ac:dyDescent="0.25">
      <c r="A94" s="169">
        <v>263</v>
      </c>
      <c r="B94" s="207">
        <v>124670</v>
      </c>
      <c r="C94" s="207">
        <v>9352186</v>
      </c>
      <c r="D94" s="206" t="s">
        <v>303</v>
      </c>
      <c r="E94" s="205" t="s">
        <v>46</v>
      </c>
      <c r="F94" s="204">
        <v>0</v>
      </c>
      <c r="G94" s="203">
        <v>1</v>
      </c>
      <c r="H94" s="203">
        <v>0</v>
      </c>
      <c r="I94" s="203">
        <v>0</v>
      </c>
      <c r="J94" s="203">
        <v>7</v>
      </c>
      <c r="K94" s="203">
        <v>0</v>
      </c>
      <c r="L94" s="203">
        <v>420</v>
      </c>
      <c r="M94" s="203">
        <v>420</v>
      </c>
      <c r="N94" s="203">
        <v>60</v>
      </c>
      <c r="O94" s="203">
        <v>240</v>
      </c>
      <c r="P94" s="203">
        <v>120</v>
      </c>
      <c r="Q94" s="203">
        <v>0</v>
      </c>
      <c r="R94" s="203">
        <v>0</v>
      </c>
      <c r="S94" s="203">
        <v>0</v>
      </c>
      <c r="T94" s="203">
        <v>0</v>
      </c>
      <c r="U94" s="203">
        <v>0</v>
      </c>
      <c r="V94" s="203">
        <v>0</v>
      </c>
      <c r="W94" s="203">
        <v>420</v>
      </c>
      <c r="X94" s="203">
        <v>60</v>
      </c>
      <c r="Y94" s="203">
        <v>62.000000000000163</v>
      </c>
      <c r="Z94" s="203">
        <v>96.923076923076934</v>
      </c>
      <c r="AA94" s="203">
        <v>0</v>
      </c>
      <c r="AB94" s="203">
        <v>0</v>
      </c>
      <c r="AC94" s="203">
        <v>174.41527446300719</v>
      </c>
      <c r="AD94" s="203">
        <v>3.0071599045346082</v>
      </c>
      <c r="AE94" s="203">
        <v>118.28162291169461</v>
      </c>
      <c r="AF94" s="203">
        <v>52.124105011933082</v>
      </c>
      <c r="AG94" s="203">
        <v>21.050119331742227</v>
      </c>
      <c r="AH94" s="203">
        <v>51.121718377088101</v>
      </c>
      <c r="AI94" s="203">
        <v>0</v>
      </c>
      <c r="AJ94" s="203">
        <v>0</v>
      </c>
      <c r="AK94" s="203">
        <v>0</v>
      </c>
      <c r="AL94" s="203">
        <v>0</v>
      </c>
      <c r="AM94" s="203">
        <v>0</v>
      </c>
      <c r="AN94" s="203">
        <v>0</v>
      </c>
      <c r="AO94" s="203">
        <v>0</v>
      </c>
      <c r="AP94" s="203">
        <v>0</v>
      </c>
      <c r="AQ94" s="203">
        <v>7.0000000000000142</v>
      </c>
      <c r="AR94" s="203">
        <v>7.0000000000000142</v>
      </c>
      <c r="AS94" s="203">
        <v>13.999999999999986</v>
      </c>
      <c r="AT94" s="203">
        <v>0</v>
      </c>
      <c r="AU94" s="203">
        <v>0</v>
      </c>
      <c r="AV94" s="203">
        <v>0</v>
      </c>
      <c r="AW94" s="203">
        <v>1.0096153846153846</v>
      </c>
      <c r="AX94" s="203">
        <v>91.525423728813593</v>
      </c>
      <c r="AY94" s="203">
        <v>34.434782608695599</v>
      </c>
      <c r="AZ94" s="203">
        <v>43.826086956521756</v>
      </c>
      <c r="BA94" s="203">
        <v>114.13043478260873</v>
      </c>
      <c r="BB94" s="203">
        <v>0</v>
      </c>
      <c r="BC94" s="203">
        <v>0</v>
      </c>
      <c r="BD94" s="203">
        <v>0</v>
      </c>
      <c r="BE94" s="203">
        <v>0</v>
      </c>
      <c r="BF94" s="203">
        <v>0</v>
      </c>
      <c r="BG94" s="203">
        <v>0.44761939218750002</v>
      </c>
      <c r="BH94" s="203">
        <v>0</v>
      </c>
      <c r="BI94" s="203">
        <v>0</v>
      </c>
      <c r="BJ94" s="203">
        <v>1</v>
      </c>
      <c r="BK94" s="203">
        <v>0</v>
      </c>
      <c r="BL94" s="203"/>
      <c r="BM94" s="203"/>
      <c r="BN94" s="203"/>
      <c r="BO94" s="449">
        <v>0</v>
      </c>
      <c r="BP94" s="449">
        <v>0</v>
      </c>
      <c r="BQ94" s="449">
        <v>0</v>
      </c>
      <c r="BR94" s="203"/>
    </row>
    <row r="95" spans="1:70" ht="15" x14ac:dyDescent="0.25">
      <c r="A95" s="169">
        <v>249</v>
      </c>
      <c r="B95" s="207">
        <v>124671</v>
      </c>
      <c r="C95" s="207">
        <v>9352194</v>
      </c>
      <c r="D95" s="206" t="s">
        <v>688</v>
      </c>
      <c r="E95" s="205" t="s">
        <v>46</v>
      </c>
      <c r="F95" s="204">
        <v>0</v>
      </c>
      <c r="G95" s="203">
        <v>1</v>
      </c>
      <c r="H95" s="203">
        <v>0</v>
      </c>
      <c r="I95" s="203">
        <v>0</v>
      </c>
      <c r="J95" s="203">
        <v>7</v>
      </c>
      <c r="K95" s="203">
        <v>0</v>
      </c>
      <c r="L95" s="203">
        <v>623</v>
      </c>
      <c r="M95" s="203">
        <v>623</v>
      </c>
      <c r="N95" s="203">
        <v>89</v>
      </c>
      <c r="O95" s="203">
        <v>356</v>
      </c>
      <c r="P95" s="203">
        <v>178</v>
      </c>
      <c r="Q95" s="203">
        <v>0</v>
      </c>
      <c r="R95" s="203">
        <v>0</v>
      </c>
      <c r="S95" s="203">
        <v>0</v>
      </c>
      <c r="T95" s="203">
        <v>0</v>
      </c>
      <c r="U95" s="203">
        <v>0</v>
      </c>
      <c r="V95" s="203">
        <v>0</v>
      </c>
      <c r="W95" s="203">
        <v>623</v>
      </c>
      <c r="X95" s="203">
        <v>89</v>
      </c>
      <c r="Y95" s="203">
        <v>23.000000000000032</v>
      </c>
      <c r="Z95" s="203">
        <v>40.323624595469255</v>
      </c>
      <c r="AA95" s="203">
        <v>0</v>
      </c>
      <c r="AB95" s="203">
        <v>0</v>
      </c>
      <c r="AC95" s="203">
        <v>564.00000000000034</v>
      </c>
      <c r="AD95" s="203">
        <v>9.0000000000000018</v>
      </c>
      <c r="AE95" s="203">
        <v>10.999999999999989</v>
      </c>
      <c r="AF95" s="203">
        <v>18.000000000000004</v>
      </c>
      <c r="AG95" s="203">
        <v>17.000000000000011</v>
      </c>
      <c r="AH95" s="203">
        <v>3.9999999999999982</v>
      </c>
      <c r="AI95" s="203">
        <v>0</v>
      </c>
      <c r="AJ95" s="203">
        <v>0</v>
      </c>
      <c r="AK95" s="203">
        <v>0</v>
      </c>
      <c r="AL95" s="203">
        <v>0</v>
      </c>
      <c r="AM95" s="203">
        <v>0</v>
      </c>
      <c r="AN95" s="203">
        <v>0</v>
      </c>
      <c r="AO95" s="203">
        <v>0</v>
      </c>
      <c r="AP95" s="203">
        <v>0</v>
      </c>
      <c r="AQ95" s="203">
        <v>12.833333333333341</v>
      </c>
      <c r="AR95" s="203">
        <v>19.833333333333357</v>
      </c>
      <c r="AS95" s="203">
        <v>28</v>
      </c>
      <c r="AT95" s="203">
        <v>0</v>
      </c>
      <c r="AU95" s="203">
        <v>0</v>
      </c>
      <c r="AV95" s="203">
        <v>0</v>
      </c>
      <c r="AW95" s="203">
        <v>0</v>
      </c>
      <c r="AX95" s="203">
        <v>93.310541310541268</v>
      </c>
      <c r="AY95" s="203">
        <v>22.900584795321652</v>
      </c>
      <c r="AZ95" s="203">
        <v>33.309941520467902</v>
      </c>
      <c r="BA95" s="203">
        <v>103.09035437596846</v>
      </c>
      <c r="BB95" s="203">
        <v>0</v>
      </c>
      <c r="BC95" s="203">
        <v>0</v>
      </c>
      <c r="BD95" s="203">
        <v>0</v>
      </c>
      <c r="BE95" s="203">
        <v>0</v>
      </c>
      <c r="BF95" s="203">
        <v>0</v>
      </c>
      <c r="BG95" s="203">
        <v>0.83071032634615405</v>
      </c>
      <c r="BH95" s="203">
        <v>0</v>
      </c>
      <c r="BI95" s="203">
        <v>0</v>
      </c>
      <c r="BJ95" s="203">
        <v>1</v>
      </c>
      <c r="BK95" s="203">
        <v>0</v>
      </c>
      <c r="BL95" s="203"/>
      <c r="BM95" s="203"/>
      <c r="BN95" s="203"/>
      <c r="BO95" s="449">
        <v>44.6</v>
      </c>
      <c r="BP95" s="449">
        <v>30.8</v>
      </c>
      <c r="BQ95" s="449">
        <v>40.4</v>
      </c>
      <c r="BR95" s="203"/>
    </row>
    <row r="96" spans="1:70" ht="15" x14ac:dyDescent="0.25">
      <c r="A96" s="169">
        <v>480</v>
      </c>
      <c r="B96" s="207">
        <v>124674</v>
      </c>
      <c r="C96" s="207">
        <v>9352916</v>
      </c>
      <c r="D96" s="206" t="s">
        <v>687</v>
      </c>
      <c r="E96" s="205" t="s">
        <v>46</v>
      </c>
      <c r="F96" s="204">
        <v>0</v>
      </c>
      <c r="G96" s="203">
        <v>1</v>
      </c>
      <c r="H96" s="203">
        <v>0</v>
      </c>
      <c r="I96" s="203">
        <v>0</v>
      </c>
      <c r="J96" s="203">
        <v>7</v>
      </c>
      <c r="K96" s="203">
        <v>0</v>
      </c>
      <c r="L96" s="203">
        <v>323</v>
      </c>
      <c r="M96" s="203">
        <v>323</v>
      </c>
      <c r="N96" s="203">
        <v>39</v>
      </c>
      <c r="O96" s="203">
        <v>207</v>
      </c>
      <c r="P96" s="203">
        <v>77</v>
      </c>
      <c r="Q96" s="203">
        <v>0</v>
      </c>
      <c r="R96" s="203">
        <v>0</v>
      </c>
      <c r="S96" s="203">
        <v>0</v>
      </c>
      <c r="T96" s="203">
        <v>0</v>
      </c>
      <c r="U96" s="203">
        <v>0</v>
      </c>
      <c r="V96" s="203">
        <v>0</v>
      </c>
      <c r="W96" s="203">
        <v>323</v>
      </c>
      <c r="X96" s="203">
        <v>46.142857142857146</v>
      </c>
      <c r="Y96" s="203">
        <v>35.000000000000007</v>
      </c>
      <c r="Z96" s="203">
        <v>57.714733542319749</v>
      </c>
      <c r="AA96" s="203">
        <v>0</v>
      </c>
      <c r="AB96" s="203">
        <v>0</v>
      </c>
      <c r="AC96" s="203">
        <v>319.99068322981378</v>
      </c>
      <c r="AD96" s="203">
        <v>1.0031055900621115</v>
      </c>
      <c r="AE96" s="203">
        <v>0</v>
      </c>
      <c r="AF96" s="203">
        <v>2.0062111801242231</v>
      </c>
      <c r="AG96" s="203">
        <v>0</v>
      </c>
      <c r="AH96" s="203">
        <v>0</v>
      </c>
      <c r="AI96" s="203">
        <v>0</v>
      </c>
      <c r="AJ96" s="203">
        <v>0</v>
      </c>
      <c r="AK96" s="203">
        <v>0</v>
      </c>
      <c r="AL96" s="203">
        <v>0</v>
      </c>
      <c r="AM96" s="203">
        <v>0</v>
      </c>
      <c r="AN96" s="203">
        <v>0</v>
      </c>
      <c r="AO96" s="203">
        <v>0</v>
      </c>
      <c r="AP96" s="203">
        <v>0</v>
      </c>
      <c r="AQ96" s="203">
        <v>1.1373239436619718</v>
      </c>
      <c r="AR96" s="203">
        <v>2.2746478873239435</v>
      </c>
      <c r="AS96" s="203">
        <v>5.6866197183098581</v>
      </c>
      <c r="AT96" s="203">
        <v>0</v>
      </c>
      <c r="AU96" s="203">
        <v>0</v>
      </c>
      <c r="AV96" s="203">
        <v>0</v>
      </c>
      <c r="AW96" s="203">
        <v>1.0125391849529781</v>
      </c>
      <c r="AX96" s="203">
        <v>81.790243902438988</v>
      </c>
      <c r="AY96" s="203">
        <v>6.16</v>
      </c>
      <c r="AZ96" s="203">
        <v>11.29333333333336</v>
      </c>
      <c r="BA96" s="203">
        <v>67.727160025191807</v>
      </c>
      <c r="BB96" s="203">
        <v>0</v>
      </c>
      <c r="BC96" s="203">
        <v>0</v>
      </c>
      <c r="BD96" s="203">
        <v>0</v>
      </c>
      <c r="BE96" s="203">
        <v>0</v>
      </c>
      <c r="BF96" s="203">
        <v>0</v>
      </c>
      <c r="BG96" s="203">
        <v>1.45319702625</v>
      </c>
      <c r="BH96" s="203">
        <v>0</v>
      </c>
      <c r="BI96" s="203">
        <v>0</v>
      </c>
      <c r="BJ96" s="203">
        <v>1</v>
      </c>
      <c r="BK96" s="203">
        <v>0</v>
      </c>
      <c r="BL96" s="203"/>
      <c r="BM96" s="203"/>
      <c r="BN96" s="203"/>
      <c r="BO96" s="449">
        <v>33.4</v>
      </c>
      <c r="BP96" s="449">
        <v>18.600000000000001</v>
      </c>
      <c r="BQ96" s="449">
        <v>27</v>
      </c>
      <c r="BR96" s="203"/>
    </row>
    <row r="97" spans="1:70" ht="15" x14ac:dyDescent="0.25">
      <c r="A97" s="169">
        <v>327</v>
      </c>
      <c r="B97" s="207">
        <v>124675</v>
      </c>
      <c r="C97" s="207">
        <v>9352918</v>
      </c>
      <c r="D97" s="206" t="s">
        <v>686</v>
      </c>
      <c r="E97" s="205" t="s">
        <v>46</v>
      </c>
      <c r="F97" s="204">
        <v>0</v>
      </c>
      <c r="G97" s="203">
        <v>1</v>
      </c>
      <c r="H97" s="203">
        <v>0</v>
      </c>
      <c r="I97" s="203">
        <v>0</v>
      </c>
      <c r="J97" s="203">
        <v>7</v>
      </c>
      <c r="K97" s="203">
        <v>0</v>
      </c>
      <c r="L97" s="203">
        <v>78</v>
      </c>
      <c r="M97" s="203">
        <v>78</v>
      </c>
      <c r="N97" s="203">
        <v>13</v>
      </c>
      <c r="O97" s="203">
        <v>45</v>
      </c>
      <c r="P97" s="203">
        <v>20</v>
      </c>
      <c r="Q97" s="203">
        <v>0</v>
      </c>
      <c r="R97" s="203">
        <v>0</v>
      </c>
      <c r="S97" s="203">
        <v>0</v>
      </c>
      <c r="T97" s="203">
        <v>0</v>
      </c>
      <c r="U97" s="203">
        <v>0</v>
      </c>
      <c r="V97" s="203">
        <v>0</v>
      </c>
      <c r="W97" s="203">
        <v>78</v>
      </c>
      <c r="X97" s="203">
        <v>11.142857142857142</v>
      </c>
      <c r="Y97" s="203">
        <v>4.0000000000000018</v>
      </c>
      <c r="Z97" s="203">
        <v>10.860759493670885</v>
      </c>
      <c r="AA97" s="203">
        <v>0</v>
      </c>
      <c r="AB97" s="203">
        <v>0</v>
      </c>
      <c r="AC97" s="203">
        <v>74.000000000000028</v>
      </c>
      <c r="AD97" s="203">
        <v>1.9999999999999967</v>
      </c>
      <c r="AE97" s="203">
        <v>0</v>
      </c>
      <c r="AF97" s="203">
        <v>0</v>
      </c>
      <c r="AG97" s="203">
        <v>0</v>
      </c>
      <c r="AH97" s="203">
        <v>0</v>
      </c>
      <c r="AI97" s="203">
        <v>1.9999999999999967</v>
      </c>
      <c r="AJ97" s="203">
        <v>0</v>
      </c>
      <c r="AK97" s="203">
        <v>0</v>
      </c>
      <c r="AL97" s="203">
        <v>0</v>
      </c>
      <c r="AM97" s="203">
        <v>0</v>
      </c>
      <c r="AN97" s="203">
        <v>0</v>
      </c>
      <c r="AO97" s="203">
        <v>0</v>
      </c>
      <c r="AP97" s="203">
        <v>0</v>
      </c>
      <c r="AQ97" s="203">
        <v>0</v>
      </c>
      <c r="AR97" s="203">
        <v>0</v>
      </c>
      <c r="AS97" s="203">
        <v>0</v>
      </c>
      <c r="AT97" s="203">
        <v>0</v>
      </c>
      <c r="AU97" s="203">
        <v>0</v>
      </c>
      <c r="AV97" s="203">
        <v>0</v>
      </c>
      <c r="AW97" s="203">
        <v>0</v>
      </c>
      <c r="AX97" s="203">
        <v>4.9999999999999947</v>
      </c>
      <c r="AY97" s="203">
        <v>0</v>
      </c>
      <c r="AZ97" s="203">
        <v>2.1052631578947398</v>
      </c>
      <c r="BA97" s="203">
        <v>6.0663157894736841</v>
      </c>
      <c r="BB97" s="203">
        <v>0</v>
      </c>
      <c r="BC97" s="203">
        <v>0</v>
      </c>
      <c r="BD97" s="203">
        <v>0</v>
      </c>
      <c r="BE97" s="203">
        <v>0.20000000000003393</v>
      </c>
      <c r="BF97" s="203">
        <v>0</v>
      </c>
      <c r="BG97" s="203">
        <v>1.55870316419753</v>
      </c>
      <c r="BH97" s="203">
        <v>0</v>
      </c>
      <c r="BI97" s="203">
        <v>0</v>
      </c>
      <c r="BJ97" s="203">
        <v>1</v>
      </c>
      <c r="BK97" s="203">
        <v>0</v>
      </c>
      <c r="BL97" s="203"/>
      <c r="BM97" s="203"/>
      <c r="BN97" s="203"/>
      <c r="BO97" s="449">
        <v>0</v>
      </c>
      <c r="BP97" s="449">
        <v>0</v>
      </c>
      <c r="BQ97" s="449">
        <v>0</v>
      </c>
      <c r="BR97" s="203"/>
    </row>
    <row r="98" spans="1:70" ht="15" x14ac:dyDescent="0.25">
      <c r="A98" s="169">
        <v>75</v>
      </c>
      <c r="B98" s="207">
        <v>124676</v>
      </c>
      <c r="C98" s="207">
        <v>9352919</v>
      </c>
      <c r="D98" s="206" t="s">
        <v>217</v>
      </c>
      <c r="E98" s="205" t="s">
        <v>46</v>
      </c>
      <c r="F98" s="204">
        <v>0</v>
      </c>
      <c r="G98" s="203">
        <v>1</v>
      </c>
      <c r="H98" s="203">
        <v>0</v>
      </c>
      <c r="I98" s="203">
        <v>0</v>
      </c>
      <c r="J98" s="203">
        <v>7</v>
      </c>
      <c r="K98" s="203">
        <v>0</v>
      </c>
      <c r="L98" s="203">
        <v>241</v>
      </c>
      <c r="M98" s="203">
        <v>241</v>
      </c>
      <c r="N98" s="203">
        <v>45</v>
      </c>
      <c r="O98" s="203">
        <v>135</v>
      </c>
      <c r="P98" s="203">
        <v>61</v>
      </c>
      <c r="Q98" s="203">
        <v>0</v>
      </c>
      <c r="R98" s="203">
        <v>0</v>
      </c>
      <c r="S98" s="203">
        <v>0</v>
      </c>
      <c r="T98" s="203">
        <v>0</v>
      </c>
      <c r="U98" s="203">
        <v>0</v>
      </c>
      <c r="V98" s="203">
        <v>0</v>
      </c>
      <c r="W98" s="203">
        <v>241</v>
      </c>
      <c r="X98" s="203">
        <v>34.428571428571431</v>
      </c>
      <c r="Y98" s="203">
        <v>34.000000000000036</v>
      </c>
      <c r="Z98" s="203">
        <v>58.455319148936169</v>
      </c>
      <c r="AA98" s="203">
        <v>0</v>
      </c>
      <c r="AB98" s="203">
        <v>0</v>
      </c>
      <c r="AC98" s="203">
        <v>149.99999999999991</v>
      </c>
      <c r="AD98" s="203">
        <v>80.000000000000071</v>
      </c>
      <c r="AE98" s="203">
        <v>1.0000000000000011</v>
      </c>
      <c r="AF98" s="203">
        <v>3.0000000000000031</v>
      </c>
      <c r="AG98" s="203">
        <v>0</v>
      </c>
      <c r="AH98" s="203">
        <v>7.0000000000000071</v>
      </c>
      <c r="AI98" s="203">
        <v>0</v>
      </c>
      <c r="AJ98" s="203">
        <v>0</v>
      </c>
      <c r="AK98" s="203">
        <v>0</v>
      </c>
      <c r="AL98" s="203">
        <v>0</v>
      </c>
      <c r="AM98" s="203">
        <v>0</v>
      </c>
      <c r="AN98" s="203">
        <v>0</v>
      </c>
      <c r="AO98" s="203">
        <v>0</v>
      </c>
      <c r="AP98" s="203">
        <v>0</v>
      </c>
      <c r="AQ98" s="203">
        <v>1.2295918367346939</v>
      </c>
      <c r="AR98" s="203">
        <v>3.6887755102040836</v>
      </c>
      <c r="AS98" s="203">
        <v>3.6887755102040836</v>
      </c>
      <c r="AT98" s="203">
        <v>0</v>
      </c>
      <c r="AU98" s="203">
        <v>0</v>
      </c>
      <c r="AV98" s="203">
        <v>0</v>
      </c>
      <c r="AW98" s="203">
        <v>2.0510638297872341</v>
      </c>
      <c r="AX98" s="203">
        <v>35.261194029850714</v>
      </c>
      <c r="AY98" s="203">
        <v>5.0000000000000009</v>
      </c>
      <c r="AZ98" s="203">
        <v>7.000000000000016</v>
      </c>
      <c r="BA98" s="203">
        <v>34.187699893390182</v>
      </c>
      <c r="BB98" s="203">
        <v>0</v>
      </c>
      <c r="BC98" s="203">
        <v>0</v>
      </c>
      <c r="BD98" s="203">
        <v>0</v>
      </c>
      <c r="BE98" s="203">
        <v>0</v>
      </c>
      <c r="BF98" s="203">
        <v>0</v>
      </c>
      <c r="BG98" s="203">
        <v>0.85136393870967797</v>
      </c>
      <c r="BH98" s="203">
        <v>0</v>
      </c>
      <c r="BI98" s="203">
        <v>0</v>
      </c>
      <c r="BJ98" s="203">
        <v>1</v>
      </c>
      <c r="BK98" s="203">
        <v>0</v>
      </c>
      <c r="BL98" s="203"/>
      <c r="BM98" s="203"/>
      <c r="BN98" s="203"/>
      <c r="BO98" s="449">
        <v>26</v>
      </c>
      <c r="BP98" s="449">
        <v>28</v>
      </c>
      <c r="BQ98" s="449">
        <v>26</v>
      </c>
      <c r="BR98" s="203"/>
    </row>
    <row r="99" spans="1:70" ht="15" x14ac:dyDescent="0.25">
      <c r="A99" s="169">
        <v>461</v>
      </c>
      <c r="B99" s="207">
        <v>124678</v>
      </c>
      <c r="C99" s="207">
        <v>9352921</v>
      </c>
      <c r="D99" s="206" t="s">
        <v>414</v>
      </c>
      <c r="E99" s="205" t="s">
        <v>46</v>
      </c>
      <c r="F99" s="204">
        <v>0</v>
      </c>
      <c r="G99" s="203">
        <v>1</v>
      </c>
      <c r="H99" s="203">
        <v>0</v>
      </c>
      <c r="I99" s="203">
        <v>0</v>
      </c>
      <c r="J99" s="203">
        <v>7</v>
      </c>
      <c r="K99" s="203">
        <v>0</v>
      </c>
      <c r="L99" s="203">
        <v>222</v>
      </c>
      <c r="M99" s="203">
        <v>222</v>
      </c>
      <c r="N99" s="203">
        <v>39</v>
      </c>
      <c r="O99" s="203">
        <v>162</v>
      </c>
      <c r="P99" s="203">
        <v>21</v>
      </c>
      <c r="Q99" s="203">
        <v>0</v>
      </c>
      <c r="R99" s="203">
        <v>0</v>
      </c>
      <c r="S99" s="203">
        <v>0</v>
      </c>
      <c r="T99" s="203">
        <v>0</v>
      </c>
      <c r="U99" s="203">
        <v>0</v>
      </c>
      <c r="V99" s="203">
        <v>0</v>
      </c>
      <c r="W99" s="203">
        <v>222</v>
      </c>
      <c r="X99" s="203">
        <v>31.714285714285715</v>
      </c>
      <c r="Y99" s="203">
        <v>11.000000000000011</v>
      </c>
      <c r="Z99" s="203">
        <v>11.740384615384615</v>
      </c>
      <c r="AA99" s="203">
        <v>0</v>
      </c>
      <c r="AB99" s="203">
        <v>0</v>
      </c>
      <c r="AC99" s="203">
        <v>212.91818181818181</v>
      </c>
      <c r="AD99" s="203">
        <v>6.05454545454546</v>
      </c>
      <c r="AE99" s="203">
        <v>0</v>
      </c>
      <c r="AF99" s="203">
        <v>3.0272727272727189</v>
      </c>
      <c r="AG99" s="203">
        <v>0</v>
      </c>
      <c r="AH99" s="203">
        <v>0</v>
      </c>
      <c r="AI99" s="203">
        <v>0</v>
      </c>
      <c r="AJ99" s="203">
        <v>0</v>
      </c>
      <c r="AK99" s="203">
        <v>0</v>
      </c>
      <c r="AL99" s="203">
        <v>0</v>
      </c>
      <c r="AM99" s="203">
        <v>0</v>
      </c>
      <c r="AN99" s="203">
        <v>0</v>
      </c>
      <c r="AO99" s="203">
        <v>0</v>
      </c>
      <c r="AP99" s="203">
        <v>0</v>
      </c>
      <c r="AQ99" s="203">
        <v>3.6393442622950776</v>
      </c>
      <c r="AR99" s="203">
        <v>3.6393442622950776</v>
      </c>
      <c r="AS99" s="203">
        <v>6.0655737704918034</v>
      </c>
      <c r="AT99" s="203">
        <v>0</v>
      </c>
      <c r="AU99" s="203">
        <v>0</v>
      </c>
      <c r="AV99" s="203">
        <v>0</v>
      </c>
      <c r="AW99" s="203">
        <v>1.0673076923076923</v>
      </c>
      <c r="AX99" s="203">
        <v>36.223602484472103</v>
      </c>
      <c r="AY99" s="203">
        <v>2.1</v>
      </c>
      <c r="AZ99" s="203">
        <v>2.1</v>
      </c>
      <c r="BA99" s="203">
        <v>28.474139089705773</v>
      </c>
      <c r="BB99" s="203">
        <v>0</v>
      </c>
      <c r="BC99" s="203">
        <v>0</v>
      </c>
      <c r="BD99" s="203">
        <v>0</v>
      </c>
      <c r="BE99" s="203">
        <v>0</v>
      </c>
      <c r="BF99" s="203">
        <v>0</v>
      </c>
      <c r="BG99" s="203">
        <v>2.4970847016304298</v>
      </c>
      <c r="BH99" s="203">
        <v>0</v>
      </c>
      <c r="BI99" s="203">
        <v>0</v>
      </c>
      <c r="BJ99" s="203">
        <v>1</v>
      </c>
      <c r="BK99" s="203">
        <v>0</v>
      </c>
      <c r="BL99" s="203"/>
      <c r="BM99" s="203"/>
      <c r="BN99" s="203"/>
      <c r="BO99" s="449">
        <v>0</v>
      </c>
      <c r="BP99" s="449">
        <v>0</v>
      </c>
      <c r="BQ99" s="449">
        <v>0</v>
      </c>
      <c r="BR99" s="203"/>
    </row>
    <row r="100" spans="1:70" ht="15" x14ac:dyDescent="0.25">
      <c r="A100" s="169">
        <v>281</v>
      </c>
      <c r="B100" s="207">
        <v>124679</v>
      </c>
      <c r="C100" s="207">
        <v>9352922</v>
      </c>
      <c r="D100" s="206" t="s">
        <v>311</v>
      </c>
      <c r="E100" s="205" t="s">
        <v>46</v>
      </c>
      <c r="F100" s="204">
        <v>0</v>
      </c>
      <c r="G100" s="203">
        <v>1</v>
      </c>
      <c r="H100" s="203">
        <v>0</v>
      </c>
      <c r="I100" s="203">
        <v>0</v>
      </c>
      <c r="J100" s="203">
        <v>7</v>
      </c>
      <c r="K100" s="203">
        <v>0</v>
      </c>
      <c r="L100" s="203">
        <v>528</v>
      </c>
      <c r="M100" s="203">
        <v>528</v>
      </c>
      <c r="N100" s="203">
        <v>69</v>
      </c>
      <c r="O100" s="203">
        <v>339</v>
      </c>
      <c r="P100" s="203">
        <v>145</v>
      </c>
      <c r="Q100" s="203">
        <v>0</v>
      </c>
      <c r="R100" s="203">
        <v>0</v>
      </c>
      <c r="S100" s="203">
        <v>0</v>
      </c>
      <c r="T100" s="203">
        <v>0</v>
      </c>
      <c r="U100" s="203">
        <v>0</v>
      </c>
      <c r="V100" s="203">
        <v>0</v>
      </c>
      <c r="W100" s="203">
        <v>528</v>
      </c>
      <c r="X100" s="203">
        <v>75.428571428571431</v>
      </c>
      <c r="Y100" s="203">
        <v>75.428571428571502</v>
      </c>
      <c r="Z100" s="203">
        <v>128.17391304347825</v>
      </c>
      <c r="AA100" s="203">
        <v>0</v>
      </c>
      <c r="AB100" s="203">
        <v>0</v>
      </c>
      <c r="AC100" s="203">
        <v>327.49367088607596</v>
      </c>
      <c r="AD100" s="203">
        <v>16.231464737793836</v>
      </c>
      <c r="AE100" s="203">
        <v>161.35985533453896</v>
      </c>
      <c r="AF100" s="203">
        <v>8.5931283905967462</v>
      </c>
      <c r="AG100" s="203">
        <v>14.321880650994576</v>
      </c>
      <c r="AH100" s="203">
        <v>0</v>
      </c>
      <c r="AI100" s="203">
        <v>0</v>
      </c>
      <c r="AJ100" s="203">
        <v>0</v>
      </c>
      <c r="AK100" s="203">
        <v>0</v>
      </c>
      <c r="AL100" s="203">
        <v>0</v>
      </c>
      <c r="AM100" s="203">
        <v>0</v>
      </c>
      <c r="AN100" s="203">
        <v>0</v>
      </c>
      <c r="AO100" s="203">
        <v>0</v>
      </c>
      <c r="AP100" s="203">
        <v>0</v>
      </c>
      <c r="AQ100" s="203">
        <v>18.545454545454568</v>
      </c>
      <c r="AR100" s="203">
        <v>34.909090909090885</v>
      </c>
      <c r="AS100" s="203">
        <v>44.727272727272734</v>
      </c>
      <c r="AT100" s="203">
        <v>0</v>
      </c>
      <c r="AU100" s="203">
        <v>0</v>
      </c>
      <c r="AV100" s="203">
        <v>0</v>
      </c>
      <c r="AW100" s="203">
        <v>2.8695652173913042</v>
      </c>
      <c r="AX100" s="203">
        <v>137.26380368098171</v>
      </c>
      <c r="AY100" s="203">
        <v>23.992805755395743</v>
      </c>
      <c r="AZ100" s="203">
        <v>29.208633093525137</v>
      </c>
      <c r="BA100" s="203">
        <v>120.21193883487746</v>
      </c>
      <c r="BB100" s="203">
        <v>0</v>
      </c>
      <c r="BC100" s="203">
        <v>0</v>
      </c>
      <c r="BD100" s="203">
        <v>0</v>
      </c>
      <c r="BE100" s="203">
        <v>0</v>
      </c>
      <c r="BF100" s="203">
        <v>0</v>
      </c>
      <c r="BG100" s="203">
        <v>0.67740646363636303</v>
      </c>
      <c r="BH100" s="203">
        <v>0</v>
      </c>
      <c r="BI100" s="203">
        <v>0</v>
      </c>
      <c r="BJ100" s="203">
        <v>1</v>
      </c>
      <c r="BK100" s="203">
        <v>0</v>
      </c>
      <c r="BL100" s="203">
        <v>25</v>
      </c>
      <c r="BM100" s="203"/>
      <c r="BN100" s="203"/>
      <c r="BO100" s="449">
        <v>52</v>
      </c>
      <c r="BP100" s="449">
        <v>45</v>
      </c>
      <c r="BQ100" s="449">
        <v>45</v>
      </c>
      <c r="BR100" s="203"/>
    </row>
    <row r="101" spans="1:70" ht="15" x14ac:dyDescent="0.25">
      <c r="A101" s="169">
        <v>504</v>
      </c>
      <c r="B101" s="207">
        <v>124680</v>
      </c>
      <c r="C101" s="207">
        <v>9352923</v>
      </c>
      <c r="D101" s="206" t="s">
        <v>685</v>
      </c>
      <c r="E101" s="205" t="s">
        <v>46</v>
      </c>
      <c r="F101" s="204">
        <v>0</v>
      </c>
      <c r="G101" s="203">
        <v>1</v>
      </c>
      <c r="H101" s="203">
        <v>0</v>
      </c>
      <c r="I101" s="203">
        <v>0</v>
      </c>
      <c r="J101" s="203">
        <v>7</v>
      </c>
      <c r="K101" s="203">
        <v>0</v>
      </c>
      <c r="L101" s="203">
        <v>291</v>
      </c>
      <c r="M101" s="203">
        <v>291</v>
      </c>
      <c r="N101" s="203">
        <v>45</v>
      </c>
      <c r="O101" s="203">
        <v>167</v>
      </c>
      <c r="P101" s="203">
        <v>79</v>
      </c>
      <c r="Q101" s="203">
        <v>0</v>
      </c>
      <c r="R101" s="203">
        <v>0</v>
      </c>
      <c r="S101" s="203">
        <v>0</v>
      </c>
      <c r="T101" s="203">
        <v>0</v>
      </c>
      <c r="U101" s="203">
        <v>0</v>
      </c>
      <c r="V101" s="203">
        <v>0</v>
      </c>
      <c r="W101" s="203">
        <v>291</v>
      </c>
      <c r="X101" s="203">
        <v>41.571428571428569</v>
      </c>
      <c r="Y101" s="203">
        <v>20.000000000000014</v>
      </c>
      <c r="Z101" s="203">
        <v>38.395833333333336</v>
      </c>
      <c r="AA101" s="203">
        <v>0</v>
      </c>
      <c r="AB101" s="203">
        <v>0</v>
      </c>
      <c r="AC101" s="203">
        <v>221.00000000000006</v>
      </c>
      <c r="AD101" s="203">
        <v>30.000000000000103</v>
      </c>
      <c r="AE101" s="203">
        <v>36.000000000000128</v>
      </c>
      <c r="AF101" s="203">
        <v>4.0000000000000142</v>
      </c>
      <c r="AG101" s="203">
        <v>0</v>
      </c>
      <c r="AH101" s="203">
        <v>0</v>
      </c>
      <c r="AI101" s="203">
        <v>0</v>
      </c>
      <c r="AJ101" s="203">
        <v>0</v>
      </c>
      <c r="AK101" s="203">
        <v>0</v>
      </c>
      <c r="AL101" s="203">
        <v>0</v>
      </c>
      <c r="AM101" s="203">
        <v>0</v>
      </c>
      <c r="AN101" s="203">
        <v>0</v>
      </c>
      <c r="AO101" s="203">
        <v>0</v>
      </c>
      <c r="AP101" s="203">
        <v>0</v>
      </c>
      <c r="AQ101" s="203">
        <v>0</v>
      </c>
      <c r="AR101" s="203">
        <v>2.3658536585365861</v>
      </c>
      <c r="AS101" s="203">
        <v>4.7317073170731661</v>
      </c>
      <c r="AT101" s="203">
        <v>0</v>
      </c>
      <c r="AU101" s="203">
        <v>0</v>
      </c>
      <c r="AV101" s="203">
        <v>0</v>
      </c>
      <c r="AW101" s="203">
        <v>0</v>
      </c>
      <c r="AX101" s="203">
        <v>54.654545454545406</v>
      </c>
      <c r="AY101" s="203">
        <v>2.0789473684210518</v>
      </c>
      <c r="AZ101" s="203">
        <v>2.0789473684210518</v>
      </c>
      <c r="BA101" s="203">
        <v>40.604116232932633</v>
      </c>
      <c r="BB101" s="203">
        <v>0</v>
      </c>
      <c r="BC101" s="203">
        <v>0</v>
      </c>
      <c r="BD101" s="203">
        <v>0</v>
      </c>
      <c r="BE101" s="203">
        <v>0</v>
      </c>
      <c r="BF101" s="203">
        <v>0</v>
      </c>
      <c r="BG101" s="203">
        <v>0.625567340983607</v>
      </c>
      <c r="BH101" s="203">
        <v>0</v>
      </c>
      <c r="BI101" s="203">
        <v>0</v>
      </c>
      <c r="BJ101" s="203">
        <v>1</v>
      </c>
      <c r="BK101" s="203">
        <v>0</v>
      </c>
      <c r="BL101" s="203"/>
      <c r="BM101" s="203"/>
      <c r="BN101" s="203"/>
      <c r="BO101" s="449">
        <v>0</v>
      </c>
      <c r="BP101" s="449">
        <v>0</v>
      </c>
      <c r="BQ101" s="449">
        <v>0</v>
      </c>
      <c r="BR101" s="203"/>
    </row>
    <row r="102" spans="1:70" ht="15" x14ac:dyDescent="0.25">
      <c r="A102" s="169">
        <v>311</v>
      </c>
      <c r="B102" s="207">
        <v>124681</v>
      </c>
      <c r="C102" s="207">
        <v>9352924</v>
      </c>
      <c r="D102" s="206" t="s">
        <v>330</v>
      </c>
      <c r="E102" s="205" t="s">
        <v>46</v>
      </c>
      <c r="F102" s="204">
        <v>0</v>
      </c>
      <c r="G102" s="203">
        <v>1</v>
      </c>
      <c r="H102" s="203">
        <v>0</v>
      </c>
      <c r="I102" s="203">
        <v>0</v>
      </c>
      <c r="J102" s="203">
        <v>7</v>
      </c>
      <c r="K102" s="203">
        <v>0</v>
      </c>
      <c r="L102" s="203">
        <v>212</v>
      </c>
      <c r="M102" s="203">
        <v>212</v>
      </c>
      <c r="N102" s="203">
        <v>30</v>
      </c>
      <c r="O102" s="203">
        <v>122</v>
      </c>
      <c r="P102" s="203">
        <v>60</v>
      </c>
      <c r="Q102" s="203">
        <v>0</v>
      </c>
      <c r="R102" s="203">
        <v>0</v>
      </c>
      <c r="S102" s="203">
        <v>0</v>
      </c>
      <c r="T102" s="203">
        <v>0</v>
      </c>
      <c r="U102" s="203">
        <v>0</v>
      </c>
      <c r="V102" s="203">
        <v>0</v>
      </c>
      <c r="W102" s="203">
        <v>212</v>
      </c>
      <c r="X102" s="203">
        <v>30.285714285714285</v>
      </c>
      <c r="Y102" s="203">
        <v>4.0000000000000027</v>
      </c>
      <c r="Z102" s="203">
        <v>13</v>
      </c>
      <c r="AA102" s="203">
        <v>0</v>
      </c>
      <c r="AB102" s="203">
        <v>0</v>
      </c>
      <c r="AC102" s="203">
        <v>205.99999999999994</v>
      </c>
      <c r="AD102" s="203">
        <v>1.9999999999999991</v>
      </c>
      <c r="AE102" s="203">
        <v>2.9999999999999969</v>
      </c>
      <c r="AF102" s="203">
        <v>0</v>
      </c>
      <c r="AG102" s="203">
        <v>0.99999999999999956</v>
      </c>
      <c r="AH102" s="203">
        <v>0</v>
      </c>
      <c r="AI102" s="203">
        <v>0</v>
      </c>
      <c r="AJ102" s="203">
        <v>0</v>
      </c>
      <c r="AK102" s="203">
        <v>0</v>
      </c>
      <c r="AL102" s="203">
        <v>0</v>
      </c>
      <c r="AM102" s="203">
        <v>0</v>
      </c>
      <c r="AN102" s="203">
        <v>0</v>
      </c>
      <c r="AO102" s="203">
        <v>0</v>
      </c>
      <c r="AP102" s="203">
        <v>0</v>
      </c>
      <c r="AQ102" s="203">
        <v>4.6593406593406641</v>
      </c>
      <c r="AR102" s="203">
        <v>6.9890109890109962</v>
      </c>
      <c r="AS102" s="203">
        <v>10.483516483516473</v>
      </c>
      <c r="AT102" s="203">
        <v>0</v>
      </c>
      <c r="AU102" s="203">
        <v>0</v>
      </c>
      <c r="AV102" s="203">
        <v>0</v>
      </c>
      <c r="AW102" s="203">
        <v>0</v>
      </c>
      <c r="AX102" s="203">
        <v>32.533333333333374</v>
      </c>
      <c r="AY102" s="203">
        <v>3</v>
      </c>
      <c r="AZ102" s="203">
        <v>4.0000000000000018</v>
      </c>
      <c r="BA102" s="203">
        <v>27.0179633699634</v>
      </c>
      <c r="BB102" s="203">
        <v>0</v>
      </c>
      <c r="BC102" s="203">
        <v>0</v>
      </c>
      <c r="BD102" s="203">
        <v>0</v>
      </c>
      <c r="BE102" s="203">
        <v>0</v>
      </c>
      <c r="BF102" s="203">
        <v>0</v>
      </c>
      <c r="BG102" s="203">
        <v>0.49323753455497399</v>
      </c>
      <c r="BH102" s="203">
        <v>0</v>
      </c>
      <c r="BI102" s="203">
        <v>0</v>
      </c>
      <c r="BJ102" s="203">
        <v>1</v>
      </c>
      <c r="BK102" s="203">
        <v>0</v>
      </c>
      <c r="BL102" s="203"/>
      <c r="BM102" s="203"/>
      <c r="BN102" s="203"/>
      <c r="BO102" s="449">
        <v>0</v>
      </c>
      <c r="BP102" s="449">
        <v>0</v>
      </c>
      <c r="BQ102" s="449">
        <v>0</v>
      </c>
      <c r="BR102" s="203"/>
    </row>
    <row r="103" spans="1:70" ht="15" x14ac:dyDescent="0.25">
      <c r="A103" s="169">
        <v>418</v>
      </c>
      <c r="B103" s="207">
        <v>124682</v>
      </c>
      <c r="C103" s="207">
        <v>9352925</v>
      </c>
      <c r="D103" s="206" t="s">
        <v>684</v>
      </c>
      <c r="E103" s="205" t="s">
        <v>46</v>
      </c>
      <c r="F103" s="204">
        <v>0</v>
      </c>
      <c r="G103" s="203">
        <v>1</v>
      </c>
      <c r="H103" s="203">
        <v>0</v>
      </c>
      <c r="I103" s="203">
        <v>0</v>
      </c>
      <c r="J103" s="203">
        <v>7</v>
      </c>
      <c r="K103" s="203">
        <v>0</v>
      </c>
      <c r="L103" s="203">
        <v>410</v>
      </c>
      <c r="M103" s="203">
        <v>410</v>
      </c>
      <c r="N103" s="203">
        <v>61</v>
      </c>
      <c r="O103" s="203">
        <v>238</v>
      </c>
      <c r="P103" s="203">
        <v>111</v>
      </c>
      <c r="Q103" s="203">
        <v>0</v>
      </c>
      <c r="R103" s="203">
        <v>0</v>
      </c>
      <c r="S103" s="203">
        <v>0</v>
      </c>
      <c r="T103" s="203">
        <v>0</v>
      </c>
      <c r="U103" s="203">
        <v>0</v>
      </c>
      <c r="V103" s="203">
        <v>0</v>
      </c>
      <c r="W103" s="203">
        <v>410</v>
      </c>
      <c r="X103" s="203">
        <v>58.571428571428569</v>
      </c>
      <c r="Y103" s="203">
        <v>5.9999999999999938</v>
      </c>
      <c r="Z103" s="203">
        <v>18.272980501392759</v>
      </c>
      <c r="AA103" s="203">
        <v>0</v>
      </c>
      <c r="AB103" s="203">
        <v>0</v>
      </c>
      <c r="AC103" s="203">
        <v>404.99999999999983</v>
      </c>
      <c r="AD103" s="203">
        <v>4</v>
      </c>
      <c r="AE103" s="203">
        <v>0</v>
      </c>
      <c r="AF103" s="203">
        <v>0.99999999999999889</v>
      </c>
      <c r="AG103" s="203">
        <v>0</v>
      </c>
      <c r="AH103" s="203">
        <v>0</v>
      </c>
      <c r="AI103" s="203">
        <v>0</v>
      </c>
      <c r="AJ103" s="203">
        <v>0</v>
      </c>
      <c r="AK103" s="203">
        <v>0</v>
      </c>
      <c r="AL103" s="203">
        <v>0</v>
      </c>
      <c r="AM103" s="203">
        <v>0</v>
      </c>
      <c r="AN103" s="203">
        <v>0</v>
      </c>
      <c r="AO103" s="203">
        <v>0</v>
      </c>
      <c r="AP103" s="203">
        <v>0</v>
      </c>
      <c r="AQ103" s="203">
        <v>4.6991404011461189</v>
      </c>
      <c r="AR103" s="203">
        <v>12.922636103151859</v>
      </c>
      <c r="AS103" s="203">
        <v>21.146131805157598</v>
      </c>
      <c r="AT103" s="203">
        <v>0</v>
      </c>
      <c r="AU103" s="203">
        <v>0</v>
      </c>
      <c r="AV103" s="203">
        <v>0</v>
      </c>
      <c r="AW103" s="203">
        <v>0</v>
      </c>
      <c r="AX103" s="203">
        <v>80.713043478260943</v>
      </c>
      <c r="AY103" s="203">
        <v>6.4660194174757262</v>
      </c>
      <c r="AZ103" s="203">
        <v>8.6213592233009742</v>
      </c>
      <c r="BA103" s="203">
        <v>66.072328077205512</v>
      </c>
      <c r="BB103" s="203">
        <v>0</v>
      </c>
      <c r="BC103" s="203">
        <v>0</v>
      </c>
      <c r="BD103" s="203">
        <v>0</v>
      </c>
      <c r="BE103" s="203">
        <v>0</v>
      </c>
      <c r="BF103" s="203">
        <v>0</v>
      </c>
      <c r="BG103" s="203">
        <v>0.67763834264150902</v>
      </c>
      <c r="BH103" s="203">
        <v>0</v>
      </c>
      <c r="BI103" s="203">
        <v>0</v>
      </c>
      <c r="BJ103" s="203">
        <v>1</v>
      </c>
      <c r="BK103" s="203">
        <v>0</v>
      </c>
      <c r="BL103" s="203"/>
      <c r="BM103" s="203"/>
      <c r="BN103" s="203"/>
      <c r="BO103" s="449">
        <v>44</v>
      </c>
      <c r="BP103" s="449">
        <v>30</v>
      </c>
      <c r="BQ103" s="449">
        <v>30</v>
      </c>
      <c r="BR103" s="203"/>
    </row>
    <row r="104" spans="1:70" ht="15" x14ac:dyDescent="0.25">
      <c r="A104" s="169">
        <v>341</v>
      </c>
      <c r="B104" s="207">
        <v>124685</v>
      </c>
      <c r="C104" s="207">
        <v>9352928</v>
      </c>
      <c r="D104" s="206" t="s">
        <v>349</v>
      </c>
      <c r="E104" s="205" t="s">
        <v>46</v>
      </c>
      <c r="F104" s="204">
        <v>0</v>
      </c>
      <c r="G104" s="203">
        <v>1</v>
      </c>
      <c r="H104" s="203">
        <v>0</v>
      </c>
      <c r="I104" s="203">
        <v>0</v>
      </c>
      <c r="J104" s="203">
        <v>7</v>
      </c>
      <c r="K104" s="203">
        <v>0</v>
      </c>
      <c r="L104" s="203">
        <v>108</v>
      </c>
      <c r="M104" s="203">
        <v>108</v>
      </c>
      <c r="N104" s="203">
        <v>22</v>
      </c>
      <c r="O104" s="203">
        <v>60</v>
      </c>
      <c r="P104" s="203">
        <v>26</v>
      </c>
      <c r="Q104" s="203">
        <v>0</v>
      </c>
      <c r="R104" s="203">
        <v>0</v>
      </c>
      <c r="S104" s="203">
        <v>0</v>
      </c>
      <c r="T104" s="203">
        <v>0</v>
      </c>
      <c r="U104" s="203">
        <v>0</v>
      </c>
      <c r="V104" s="203">
        <v>0</v>
      </c>
      <c r="W104" s="203">
        <v>108</v>
      </c>
      <c r="X104" s="203">
        <v>15.428571428571429</v>
      </c>
      <c r="Y104" s="203">
        <v>3.0000000000000027</v>
      </c>
      <c r="Z104" s="203">
        <v>11.20754716981132</v>
      </c>
      <c r="AA104" s="203">
        <v>0</v>
      </c>
      <c r="AB104" s="203">
        <v>0</v>
      </c>
      <c r="AC104" s="203">
        <v>108</v>
      </c>
      <c r="AD104" s="203">
        <v>0</v>
      </c>
      <c r="AE104" s="203">
        <v>0</v>
      </c>
      <c r="AF104" s="203">
        <v>0</v>
      </c>
      <c r="AG104" s="203">
        <v>0</v>
      </c>
      <c r="AH104" s="203">
        <v>0</v>
      </c>
      <c r="AI104" s="203">
        <v>0</v>
      </c>
      <c r="AJ104" s="203">
        <v>0</v>
      </c>
      <c r="AK104" s="203">
        <v>0</v>
      </c>
      <c r="AL104" s="203">
        <v>0</v>
      </c>
      <c r="AM104" s="203">
        <v>0</v>
      </c>
      <c r="AN104" s="203">
        <v>0</v>
      </c>
      <c r="AO104" s="203">
        <v>0</v>
      </c>
      <c r="AP104" s="203">
        <v>0</v>
      </c>
      <c r="AQ104" s="203">
        <v>2.5116279069767473</v>
      </c>
      <c r="AR104" s="203">
        <v>8.7906976744186043</v>
      </c>
      <c r="AS104" s="203">
        <v>12.558139534883736</v>
      </c>
      <c r="AT104" s="203">
        <v>0</v>
      </c>
      <c r="AU104" s="203">
        <v>0</v>
      </c>
      <c r="AV104" s="203">
        <v>0</v>
      </c>
      <c r="AW104" s="203">
        <v>0</v>
      </c>
      <c r="AX104" s="203">
        <v>16.8</v>
      </c>
      <c r="AY104" s="203">
        <v>2.4761904761904754</v>
      </c>
      <c r="AZ104" s="203">
        <v>6.190476190476188</v>
      </c>
      <c r="BA104" s="203">
        <v>20.221714285714285</v>
      </c>
      <c r="BB104" s="203">
        <v>0</v>
      </c>
      <c r="BC104" s="203">
        <v>0</v>
      </c>
      <c r="BD104" s="203">
        <v>0</v>
      </c>
      <c r="BE104" s="203">
        <v>13.199999999999974</v>
      </c>
      <c r="BF104" s="203">
        <v>0</v>
      </c>
      <c r="BG104" s="203">
        <v>2.2561256888888899</v>
      </c>
      <c r="BH104" s="203">
        <v>0</v>
      </c>
      <c r="BI104" s="203">
        <v>1</v>
      </c>
      <c r="BJ104" s="203">
        <v>1</v>
      </c>
      <c r="BK104" s="203">
        <v>0</v>
      </c>
      <c r="BL104" s="203"/>
      <c r="BM104" s="203"/>
      <c r="BN104" s="203"/>
      <c r="BO104" s="449">
        <v>0</v>
      </c>
      <c r="BP104" s="449">
        <v>0</v>
      </c>
      <c r="BQ104" s="449">
        <v>0</v>
      </c>
      <c r="BR104" s="203"/>
    </row>
    <row r="105" spans="1:70" ht="15" x14ac:dyDescent="0.25">
      <c r="A105" s="169">
        <v>307</v>
      </c>
      <c r="B105" s="207">
        <v>131962</v>
      </c>
      <c r="C105" s="207">
        <v>9352929</v>
      </c>
      <c r="D105" s="206" t="s">
        <v>683</v>
      </c>
      <c r="E105" s="205" t="s">
        <v>46</v>
      </c>
      <c r="F105" s="204">
        <v>0</v>
      </c>
      <c r="G105" s="203">
        <v>1</v>
      </c>
      <c r="H105" s="203">
        <v>0</v>
      </c>
      <c r="I105" s="203">
        <v>0</v>
      </c>
      <c r="J105" s="203">
        <v>7</v>
      </c>
      <c r="K105" s="203">
        <v>0</v>
      </c>
      <c r="L105" s="203">
        <v>422</v>
      </c>
      <c r="M105" s="203">
        <v>422</v>
      </c>
      <c r="N105" s="203">
        <v>60</v>
      </c>
      <c r="O105" s="203">
        <v>242</v>
      </c>
      <c r="P105" s="203">
        <v>120</v>
      </c>
      <c r="Q105" s="203">
        <v>0</v>
      </c>
      <c r="R105" s="203">
        <v>0</v>
      </c>
      <c r="S105" s="203">
        <v>0</v>
      </c>
      <c r="T105" s="203">
        <v>0</v>
      </c>
      <c r="U105" s="203">
        <v>0</v>
      </c>
      <c r="V105" s="203">
        <v>0</v>
      </c>
      <c r="W105" s="203">
        <v>422</v>
      </c>
      <c r="X105" s="203">
        <v>60.285714285714285</v>
      </c>
      <c r="Y105" s="203">
        <v>9.0000000000000089</v>
      </c>
      <c r="Z105" s="203">
        <v>23.220095693779907</v>
      </c>
      <c r="AA105" s="203">
        <v>0</v>
      </c>
      <c r="AB105" s="203">
        <v>0</v>
      </c>
      <c r="AC105" s="203">
        <v>418.99999999999983</v>
      </c>
      <c r="AD105" s="203">
        <v>2.0000000000000018</v>
      </c>
      <c r="AE105" s="203">
        <v>1.0000000000000009</v>
      </c>
      <c r="AF105" s="203">
        <v>0</v>
      </c>
      <c r="AG105" s="203">
        <v>0</v>
      </c>
      <c r="AH105" s="203">
        <v>0</v>
      </c>
      <c r="AI105" s="203">
        <v>0</v>
      </c>
      <c r="AJ105" s="203">
        <v>0</v>
      </c>
      <c r="AK105" s="203">
        <v>0</v>
      </c>
      <c r="AL105" s="203">
        <v>0</v>
      </c>
      <c r="AM105" s="203">
        <v>0</v>
      </c>
      <c r="AN105" s="203">
        <v>0</v>
      </c>
      <c r="AO105" s="203">
        <v>0</v>
      </c>
      <c r="AP105" s="203">
        <v>0</v>
      </c>
      <c r="AQ105" s="203">
        <v>4.6629834254143736</v>
      </c>
      <c r="AR105" s="203">
        <v>8.1602209944751234</v>
      </c>
      <c r="AS105" s="203">
        <v>13.988950276243081</v>
      </c>
      <c r="AT105" s="203">
        <v>0</v>
      </c>
      <c r="AU105" s="203">
        <v>0</v>
      </c>
      <c r="AV105" s="203">
        <v>0</v>
      </c>
      <c r="AW105" s="203">
        <v>1.0095693779904307</v>
      </c>
      <c r="AX105" s="203">
        <v>67.558333333333422</v>
      </c>
      <c r="AY105" s="203">
        <v>9.15254237288136</v>
      </c>
      <c r="AZ105" s="203">
        <v>17.288135593220279</v>
      </c>
      <c r="BA105" s="203">
        <v>66.619522247713562</v>
      </c>
      <c r="BB105" s="203">
        <v>0</v>
      </c>
      <c r="BC105" s="203">
        <v>0</v>
      </c>
      <c r="BD105" s="203">
        <v>0</v>
      </c>
      <c r="BE105" s="203">
        <v>0</v>
      </c>
      <c r="BF105" s="203">
        <v>0</v>
      </c>
      <c r="BG105" s="203">
        <v>0.546573393698631</v>
      </c>
      <c r="BH105" s="203">
        <v>0</v>
      </c>
      <c r="BI105" s="203">
        <v>0</v>
      </c>
      <c r="BJ105" s="203">
        <v>1</v>
      </c>
      <c r="BK105" s="203">
        <v>0</v>
      </c>
      <c r="BL105" s="203"/>
      <c r="BM105" s="203"/>
      <c r="BN105" s="203"/>
      <c r="BO105" s="449">
        <v>0</v>
      </c>
      <c r="BP105" s="449">
        <v>0</v>
      </c>
      <c r="BQ105" s="449">
        <v>0</v>
      </c>
      <c r="BR105" s="203"/>
    </row>
    <row r="106" spans="1:70" ht="15" x14ac:dyDescent="0.25">
      <c r="A106" s="169">
        <v>274</v>
      </c>
      <c r="B106" s="207">
        <v>132836</v>
      </c>
      <c r="C106" s="207">
        <v>9352930</v>
      </c>
      <c r="D106" s="206" t="s">
        <v>308</v>
      </c>
      <c r="E106" s="205" t="s">
        <v>46</v>
      </c>
      <c r="F106" s="204">
        <v>0</v>
      </c>
      <c r="G106" s="203">
        <v>1</v>
      </c>
      <c r="H106" s="203">
        <v>0</v>
      </c>
      <c r="I106" s="203">
        <v>0</v>
      </c>
      <c r="J106" s="203">
        <v>7</v>
      </c>
      <c r="K106" s="203">
        <v>0</v>
      </c>
      <c r="L106" s="203">
        <v>371</v>
      </c>
      <c r="M106" s="203">
        <v>371</v>
      </c>
      <c r="N106" s="203">
        <v>59</v>
      </c>
      <c r="O106" s="203">
        <v>219</v>
      </c>
      <c r="P106" s="203">
        <v>93</v>
      </c>
      <c r="Q106" s="203">
        <v>0</v>
      </c>
      <c r="R106" s="203">
        <v>0</v>
      </c>
      <c r="S106" s="203">
        <v>0</v>
      </c>
      <c r="T106" s="203">
        <v>0</v>
      </c>
      <c r="U106" s="203">
        <v>0</v>
      </c>
      <c r="V106" s="203">
        <v>0</v>
      </c>
      <c r="W106" s="203">
        <v>371</v>
      </c>
      <c r="X106" s="203">
        <v>53</v>
      </c>
      <c r="Y106" s="203">
        <v>113.99999999999999</v>
      </c>
      <c r="Z106" s="203">
        <v>181.84225352112676</v>
      </c>
      <c r="AA106" s="203">
        <v>0</v>
      </c>
      <c r="AB106" s="203">
        <v>0</v>
      </c>
      <c r="AC106" s="203">
        <v>34.999999999999986</v>
      </c>
      <c r="AD106" s="203">
        <v>7.0000000000000044</v>
      </c>
      <c r="AE106" s="203">
        <v>14.000000000000009</v>
      </c>
      <c r="AF106" s="203">
        <v>97.999999999999858</v>
      </c>
      <c r="AG106" s="203">
        <v>208.00000000000009</v>
      </c>
      <c r="AH106" s="203">
        <v>8.9999999999999964</v>
      </c>
      <c r="AI106" s="203">
        <v>0</v>
      </c>
      <c r="AJ106" s="203">
        <v>0</v>
      </c>
      <c r="AK106" s="203">
        <v>0</v>
      </c>
      <c r="AL106" s="203">
        <v>0</v>
      </c>
      <c r="AM106" s="203">
        <v>0</v>
      </c>
      <c r="AN106" s="203">
        <v>0</v>
      </c>
      <c r="AO106" s="203">
        <v>0</v>
      </c>
      <c r="AP106" s="203">
        <v>0</v>
      </c>
      <c r="AQ106" s="203">
        <v>21.403846153846157</v>
      </c>
      <c r="AR106" s="203">
        <v>43.996794871795025</v>
      </c>
      <c r="AS106" s="203">
        <v>49.942307692307836</v>
      </c>
      <c r="AT106" s="203">
        <v>0</v>
      </c>
      <c r="AU106" s="203">
        <v>0</v>
      </c>
      <c r="AV106" s="203">
        <v>0</v>
      </c>
      <c r="AW106" s="203">
        <v>2.0901408450704229</v>
      </c>
      <c r="AX106" s="203">
        <v>105.32857142857145</v>
      </c>
      <c r="AY106" s="203">
        <v>41.797752808988761</v>
      </c>
      <c r="AZ106" s="203">
        <v>51.202247191011239</v>
      </c>
      <c r="BA106" s="203">
        <v>134.78014329443968</v>
      </c>
      <c r="BB106" s="203">
        <v>0</v>
      </c>
      <c r="BC106" s="203">
        <v>0</v>
      </c>
      <c r="BD106" s="203">
        <v>0</v>
      </c>
      <c r="BE106" s="203">
        <v>0</v>
      </c>
      <c r="BF106" s="203">
        <v>0</v>
      </c>
      <c r="BG106" s="203">
        <v>0.42340578004073298</v>
      </c>
      <c r="BH106" s="203">
        <v>0</v>
      </c>
      <c r="BI106" s="203">
        <v>0</v>
      </c>
      <c r="BJ106" s="203">
        <v>1</v>
      </c>
      <c r="BK106" s="203">
        <v>0</v>
      </c>
      <c r="BL106" s="203"/>
      <c r="BM106" s="203"/>
      <c r="BN106" s="203"/>
      <c r="BO106" s="449">
        <v>26</v>
      </c>
      <c r="BP106" s="449">
        <v>26</v>
      </c>
      <c r="BQ106" s="449">
        <v>26</v>
      </c>
      <c r="BR106" s="203"/>
    </row>
    <row r="107" spans="1:70" ht="15" x14ac:dyDescent="0.25">
      <c r="A107" s="169">
        <v>238</v>
      </c>
      <c r="B107" s="207">
        <v>133605</v>
      </c>
      <c r="C107" s="207">
        <v>9352931</v>
      </c>
      <c r="D107" s="206" t="s">
        <v>682</v>
      </c>
      <c r="E107" s="205" t="s">
        <v>46</v>
      </c>
      <c r="F107" s="204">
        <v>0</v>
      </c>
      <c r="G107" s="203">
        <v>1</v>
      </c>
      <c r="H107" s="203">
        <v>0</v>
      </c>
      <c r="I107" s="203">
        <v>0</v>
      </c>
      <c r="J107" s="203">
        <v>7</v>
      </c>
      <c r="K107" s="203">
        <v>0</v>
      </c>
      <c r="L107" s="203">
        <v>102</v>
      </c>
      <c r="M107" s="203">
        <v>102</v>
      </c>
      <c r="N107" s="203">
        <v>13</v>
      </c>
      <c r="O107" s="203">
        <v>67</v>
      </c>
      <c r="P107" s="203">
        <v>22</v>
      </c>
      <c r="Q107" s="203">
        <v>0</v>
      </c>
      <c r="R107" s="203">
        <v>0</v>
      </c>
      <c r="S107" s="203">
        <v>0</v>
      </c>
      <c r="T107" s="203">
        <v>0</v>
      </c>
      <c r="U107" s="203">
        <v>0</v>
      </c>
      <c r="V107" s="203">
        <v>0</v>
      </c>
      <c r="W107" s="203">
        <v>102</v>
      </c>
      <c r="X107" s="203">
        <v>14.571428571428571</v>
      </c>
      <c r="Y107" s="203">
        <v>4</v>
      </c>
      <c r="Z107" s="203">
        <v>5.6666666666666661</v>
      </c>
      <c r="AA107" s="203">
        <v>0</v>
      </c>
      <c r="AB107" s="203">
        <v>0</v>
      </c>
      <c r="AC107" s="203">
        <v>95.000000000000014</v>
      </c>
      <c r="AD107" s="203">
        <v>5.9999999999999991</v>
      </c>
      <c r="AE107" s="203">
        <v>0</v>
      </c>
      <c r="AF107" s="203">
        <v>0</v>
      </c>
      <c r="AG107" s="203">
        <v>0</v>
      </c>
      <c r="AH107" s="203">
        <v>1</v>
      </c>
      <c r="AI107" s="203">
        <v>0</v>
      </c>
      <c r="AJ107" s="203">
        <v>0</v>
      </c>
      <c r="AK107" s="203">
        <v>0</v>
      </c>
      <c r="AL107" s="203">
        <v>0</v>
      </c>
      <c r="AM107" s="203">
        <v>0</v>
      </c>
      <c r="AN107" s="203">
        <v>0</v>
      </c>
      <c r="AO107" s="203">
        <v>0</v>
      </c>
      <c r="AP107" s="203">
        <v>0</v>
      </c>
      <c r="AQ107" s="203">
        <v>1.1460674157303394</v>
      </c>
      <c r="AR107" s="203">
        <v>3.4382022471910085</v>
      </c>
      <c r="AS107" s="203">
        <v>4.584269662921348</v>
      </c>
      <c r="AT107" s="203">
        <v>0</v>
      </c>
      <c r="AU107" s="203">
        <v>0</v>
      </c>
      <c r="AV107" s="203">
        <v>0</v>
      </c>
      <c r="AW107" s="203">
        <v>0</v>
      </c>
      <c r="AX107" s="203">
        <v>31.266666666666691</v>
      </c>
      <c r="AY107" s="203">
        <v>2.3157894736842142</v>
      </c>
      <c r="AZ107" s="203">
        <v>5.7894736842105239</v>
      </c>
      <c r="BA107" s="203">
        <v>27.777014784151401</v>
      </c>
      <c r="BB107" s="203">
        <v>0</v>
      </c>
      <c r="BC107" s="203">
        <v>0</v>
      </c>
      <c r="BD107" s="203">
        <v>0</v>
      </c>
      <c r="BE107" s="203">
        <v>9.7999999999999972</v>
      </c>
      <c r="BF107" s="203">
        <v>0</v>
      </c>
      <c r="BG107" s="203">
        <v>0.528388576038339</v>
      </c>
      <c r="BH107" s="203">
        <v>0</v>
      </c>
      <c r="BI107" s="203">
        <v>0</v>
      </c>
      <c r="BJ107" s="203">
        <v>1</v>
      </c>
      <c r="BK107" s="203">
        <v>0</v>
      </c>
      <c r="BL107" s="203"/>
      <c r="BM107" s="203"/>
      <c r="BN107" s="203"/>
      <c r="BO107" s="449">
        <v>11</v>
      </c>
      <c r="BP107" s="449">
        <v>6</v>
      </c>
      <c r="BQ107" s="449">
        <v>10</v>
      </c>
      <c r="BR107" s="203"/>
    </row>
    <row r="108" spans="1:70" ht="15" x14ac:dyDescent="0.25">
      <c r="A108" s="169">
        <v>400</v>
      </c>
      <c r="B108" s="207">
        <v>124686</v>
      </c>
      <c r="C108" s="207">
        <v>9353000</v>
      </c>
      <c r="D108" s="206" t="s">
        <v>681</v>
      </c>
      <c r="E108" s="205" t="s">
        <v>46</v>
      </c>
      <c r="F108" s="204">
        <v>0</v>
      </c>
      <c r="G108" s="203">
        <v>1</v>
      </c>
      <c r="H108" s="203">
        <v>0</v>
      </c>
      <c r="I108" s="203">
        <v>0</v>
      </c>
      <c r="J108" s="203">
        <v>7</v>
      </c>
      <c r="K108" s="203">
        <v>0</v>
      </c>
      <c r="L108" s="203">
        <v>184</v>
      </c>
      <c r="M108" s="203">
        <v>184</v>
      </c>
      <c r="N108" s="203">
        <v>30</v>
      </c>
      <c r="O108" s="203">
        <v>109</v>
      </c>
      <c r="P108" s="203">
        <v>45</v>
      </c>
      <c r="Q108" s="203">
        <v>0</v>
      </c>
      <c r="R108" s="203">
        <v>0</v>
      </c>
      <c r="S108" s="203">
        <v>0</v>
      </c>
      <c r="T108" s="203">
        <v>0</v>
      </c>
      <c r="U108" s="203">
        <v>0</v>
      </c>
      <c r="V108" s="203">
        <v>0</v>
      </c>
      <c r="W108" s="203">
        <v>184</v>
      </c>
      <c r="X108" s="203">
        <v>26.285714285714285</v>
      </c>
      <c r="Y108" s="203">
        <v>9.9999999999999964</v>
      </c>
      <c r="Z108" s="203">
        <v>28.227272727272727</v>
      </c>
      <c r="AA108" s="203">
        <v>0</v>
      </c>
      <c r="AB108" s="203">
        <v>0</v>
      </c>
      <c r="AC108" s="203">
        <v>119.00000000000009</v>
      </c>
      <c r="AD108" s="203">
        <v>21.999999999999936</v>
      </c>
      <c r="AE108" s="203">
        <v>9.0000000000000053</v>
      </c>
      <c r="AF108" s="203">
        <v>32.000000000000021</v>
      </c>
      <c r="AG108" s="203">
        <v>1.9999999999999993</v>
      </c>
      <c r="AH108" s="203">
        <v>0</v>
      </c>
      <c r="AI108" s="203">
        <v>0</v>
      </c>
      <c r="AJ108" s="203">
        <v>0</v>
      </c>
      <c r="AK108" s="203">
        <v>0</v>
      </c>
      <c r="AL108" s="203">
        <v>0</v>
      </c>
      <c r="AM108" s="203">
        <v>0</v>
      </c>
      <c r="AN108" s="203">
        <v>0</v>
      </c>
      <c r="AO108" s="203">
        <v>0</v>
      </c>
      <c r="AP108" s="203">
        <v>0</v>
      </c>
      <c r="AQ108" s="203">
        <v>0</v>
      </c>
      <c r="AR108" s="203">
        <v>0</v>
      </c>
      <c r="AS108" s="203">
        <v>0</v>
      </c>
      <c r="AT108" s="203">
        <v>0</v>
      </c>
      <c r="AU108" s="203">
        <v>0</v>
      </c>
      <c r="AV108" s="203">
        <v>0</v>
      </c>
      <c r="AW108" s="203">
        <v>0</v>
      </c>
      <c r="AX108" s="203">
        <v>52.971962616822438</v>
      </c>
      <c r="AY108" s="203">
        <v>2.0454545454545472</v>
      </c>
      <c r="AZ108" s="203">
        <v>4.0909090909090908</v>
      </c>
      <c r="BA108" s="203">
        <v>42.229633340321534</v>
      </c>
      <c r="BB108" s="203">
        <v>0</v>
      </c>
      <c r="BC108" s="203">
        <v>0</v>
      </c>
      <c r="BD108" s="203">
        <v>0</v>
      </c>
      <c r="BE108" s="203">
        <v>0</v>
      </c>
      <c r="BF108" s="203">
        <v>0</v>
      </c>
      <c r="BG108" s="203">
        <v>1.0180032081300801</v>
      </c>
      <c r="BH108" s="203">
        <v>0</v>
      </c>
      <c r="BI108" s="203">
        <v>0</v>
      </c>
      <c r="BJ108" s="203">
        <v>1</v>
      </c>
      <c r="BK108" s="203">
        <v>0</v>
      </c>
      <c r="BL108" s="203"/>
      <c r="BM108" s="203"/>
      <c r="BN108" s="203"/>
      <c r="BO108" s="449">
        <v>0</v>
      </c>
      <c r="BP108" s="449">
        <v>0</v>
      </c>
      <c r="BQ108" s="449">
        <v>0</v>
      </c>
      <c r="BR108" s="203"/>
    </row>
    <row r="109" spans="1:70" ht="15" x14ac:dyDescent="0.25">
      <c r="A109" s="169">
        <v>405</v>
      </c>
      <c r="B109" s="207">
        <v>124688</v>
      </c>
      <c r="C109" s="207">
        <v>9353003</v>
      </c>
      <c r="D109" s="206" t="s">
        <v>680</v>
      </c>
      <c r="E109" s="205" t="s">
        <v>46</v>
      </c>
      <c r="F109" s="204">
        <v>0</v>
      </c>
      <c r="G109" s="203">
        <v>1</v>
      </c>
      <c r="H109" s="203">
        <v>0</v>
      </c>
      <c r="I109" s="203">
        <v>0</v>
      </c>
      <c r="J109" s="203">
        <v>7</v>
      </c>
      <c r="K109" s="203">
        <v>0</v>
      </c>
      <c r="L109" s="203">
        <v>154</v>
      </c>
      <c r="M109" s="203">
        <v>154</v>
      </c>
      <c r="N109" s="203">
        <v>18</v>
      </c>
      <c r="O109" s="203">
        <v>85</v>
      </c>
      <c r="P109" s="203">
        <v>51</v>
      </c>
      <c r="Q109" s="203">
        <v>0</v>
      </c>
      <c r="R109" s="203">
        <v>0</v>
      </c>
      <c r="S109" s="203">
        <v>0</v>
      </c>
      <c r="T109" s="203">
        <v>0</v>
      </c>
      <c r="U109" s="203">
        <v>0</v>
      </c>
      <c r="V109" s="203">
        <v>0</v>
      </c>
      <c r="W109" s="203">
        <v>154</v>
      </c>
      <c r="X109" s="203">
        <v>22</v>
      </c>
      <c r="Y109" s="203">
        <v>16.000000000000018</v>
      </c>
      <c r="Z109" s="203">
        <v>25.666666666666664</v>
      </c>
      <c r="AA109" s="203">
        <v>0</v>
      </c>
      <c r="AB109" s="203">
        <v>0</v>
      </c>
      <c r="AC109" s="203">
        <v>131.00000000000006</v>
      </c>
      <c r="AD109" s="203">
        <v>7.0000000000000062</v>
      </c>
      <c r="AE109" s="203">
        <v>7.0000000000000062</v>
      </c>
      <c r="AF109" s="203">
        <v>7.0000000000000062</v>
      </c>
      <c r="AG109" s="203">
        <v>0</v>
      </c>
      <c r="AH109" s="203">
        <v>2.0000000000000022</v>
      </c>
      <c r="AI109" s="203">
        <v>0</v>
      </c>
      <c r="AJ109" s="203">
        <v>0</v>
      </c>
      <c r="AK109" s="203">
        <v>0</v>
      </c>
      <c r="AL109" s="203">
        <v>0</v>
      </c>
      <c r="AM109" s="203">
        <v>0</v>
      </c>
      <c r="AN109" s="203">
        <v>0</v>
      </c>
      <c r="AO109" s="203">
        <v>0</v>
      </c>
      <c r="AP109" s="203">
        <v>0</v>
      </c>
      <c r="AQ109" s="203">
        <v>2.2647058823529447</v>
      </c>
      <c r="AR109" s="203">
        <v>3.3970588235294175</v>
      </c>
      <c r="AS109" s="203">
        <v>4.5294117647058894</v>
      </c>
      <c r="AT109" s="203">
        <v>0</v>
      </c>
      <c r="AU109" s="203">
        <v>0</v>
      </c>
      <c r="AV109" s="203">
        <v>0</v>
      </c>
      <c r="AW109" s="203">
        <v>2.0533333333333337</v>
      </c>
      <c r="AX109" s="203">
        <v>20.23809523809523</v>
      </c>
      <c r="AY109" s="203">
        <v>2.2666666666666644</v>
      </c>
      <c r="AZ109" s="203">
        <v>3.4000000000000012</v>
      </c>
      <c r="BA109" s="203">
        <v>17.370833333333326</v>
      </c>
      <c r="BB109" s="203">
        <v>0</v>
      </c>
      <c r="BC109" s="203">
        <v>0</v>
      </c>
      <c r="BD109" s="203">
        <v>0</v>
      </c>
      <c r="BE109" s="203">
        <v>8.6000000000000245</v>
      </c>
      <c r="BF109" s="203">
        <v>0</v>
      </c>
      <c r="BG109" s="203">
        <v>2.1266457209677401</v>
      </c>
      <c r="BH109" s="203">
        <v>0</v>
      </c>
      <c r="BI109" s="203">
        <v>0</v>
      </c>
      <c r="BJ109" s="203">
        <v>1</v>
      </c>
      <c r="BK109" s="203">
        <v>0</v>
      </c>
      <c r="BL109" s="203"/>
      <c r="BM109" s="203"/>
      <c r="BN109" s="203"/>
      <c r="BO109" s="449">
        <v>0</v>
      </c>
      <c r="BP109" s="449">
        <v>0</v>
      </c>
      <c r="BQ109" s="449">
        <v>0</v>
      </c>
      <c r="BR109" s="203"/>
    </row>
    <row r="110" spans="1:70" ht="15" x14ac:dyDescent="0.25">
      <c r="A110" s="169">
        <v>406</v>
      </c>
      <c r="B110" s="207">
        <v>124689</v>
      </c>
      <c r="C110" s="207">
        <v>9353004</v>
      </c>
      <c r="D110" s="206" t="s">
        <v>679</v>
      </c>
      <c r="E110" s="205" t="s">
        <v>46</v>
      </c>
      <c r="F110" s="204">
        <v>0</v>
      </c>
      <c r="G110" s="203">
        <v>1</v>
      </c>
      <c r="H110" s="203">
        <v>0</v>
      </c>
      <c r="I110" s="203">
        <v>0</v>
      </c>
      <c r="J110" s="203">
        <v>7</v>
      </c>
      <c r="K110" s="203">
        <v>0</v>
      </c>
      <c r="L110" s="203">
        <v>85</v>
      </c>
      <c r="M110" s="203">
        <v>85</v>
      </c>
      <c r="N110" s="203">
        <v>10</v>
      </c>
      <c r="O110" s="203">
        <v>47</v>
      </c>
      <c r="P110" s="203">
        <v>28</v>
      </c>
      <c r="Q110" s="203">
        <v>0</v>
      </c>
      <c r="R110" s="203">
        <v>0</v>
      </c>
      <c r="S110" s="203">
        <v>0</v>
      </c>
      <c r="T110" s="203">
        <v>0</v>
      </c>
      <c r="U110" s="203">
        <v>0</v>
      </c>
      <c r="V110" s="203">
        <v>0</v>
      </c>
      <c r="W110" s="203">
        <v>85</v>
      </c>
      <c r="X110" s="203">
        <v>12.142857142857142</v>
      </c>
      <c r="Y110" s="203">
        <v>7.0000000000000009</v>
      </c>
      <c r="Z110" s="203">
        <v>19.367088607594937</v>
      </c>
      <c r="AA110" s="203">
        <v>0</v>
      </c>
      <c r="AB110" s="203">
        <v>0</v>
      </c>
      <c r="AC110" s="203">
        <v>85</v>
      </c>
      <c r="AD110" s="203">
        <v>0</v>
      </c>
      <c r="AE110" s="203">
        <v>0</v>
      </c>
      <c r="AF110" s="203">
        <v>0</v>
      </c>
      <c r="AG110" s="203">
        <v>0</v>
      </c>
      <c r="AH110" s="203">
        <v>0</v>
      </c>
      <c r="AI110" s="203">
        <v>0</v>
      </c>
      <c r="AJ110" s="203">
        <v>0</v>
      </c>
      <c r="AK110" s="203">
        <v>0</v>
      </c>
      <c r="AL110" s="203">
        <v>0</v>
      </c>
      <c r="AM110" s="203">
        <v>0</v>
      </c>
      <c r="AN110" s="203">
        <v>0</v>
      </c>
      <c r="AO110" s="203">
        <v>0</v>
      </c>
      <c r="AP110" s="203">
        <v>0</v>
      </c>
      <c r="AQ110" s="203">
        <v>0</v>
      </c>
      <c r="AR110" s="203">
        <v>0</v>
      </c>
      <c r="AS110" s="203">
        <v>0</v>
      </c>
      <c r="AT110" s="203">
        <v>0</v>
      </c>
      <c r="AU110" s="203">
        <v>0</v>
      </c>
      <c r="AV110" s="203">
        <v>0</v>
      </c>
      <c r="AW110" s="203">
        <v>0</v>
      </c>
      <c r="AX110" s="203">
        <v>19.227272727272723</v>
      </c>
      <c r="AY110" s="203">
        <v>3.1111111111111081</v>
      </c>
      <c r="AZ110" s="203">
        <v>4.1481481481481444</v>
      </c>
      <c r="BA110" s="203">
        <v>17.55787093153759</v>
      </c>
      <c r="BB110" s="203">
        <v>0</v>
      </c>
      <c r="BC110" s="203">
        <v>0</v>
      </c>
      <c r="BD110" s="203">
        <v>0</v>
      </c>
      <c r="BE110" s="203">
        <v>5.4999999999999849</v>
      </c>
      <c r="BF110" s="203">
        <v>0</v>
      </c>
      <c r="BG110" s="203">
        <v>1.9172700245283001</v>
      </c>
      <c r="BH110" s="203">
        <v>0</v>
      </c>
      <c r="BI110" s="203">
        <v>0</v>
      </c>
      <c r="BJ110" s="203">
        <v>1</v>
      </c>
      <c r="BK110" s="203">
        <v>0</v>
      </c>
      <c r="BL110" s="203"/>
      <c r="BM110" s="203"/>
      <c r="BN110" s="203"/>
      <c r="BO110" s="449">
        <v>0</v>
      </c>
      <c r="BP110" s="449">
        <v>0</v>
      </c>
      <c r="BQ110" s="449">
        <v>0</v>
      </c>
      <c r="BR110" s="203"/>
    </row>
    <row r="111" spans="1:70" ht="15" x14ac:dyDescent="0.25">
      <c r="A111" s="169">
        <v>407</v>
      </c>
      <c r="B111" s="207">
        <v>124690</v>
      </c>
      <c r="C111" s="207">
        <v>9353005</v>
      </c>
      <c r="D111" s="206" t="s">
        <v>678</v>
      </c>
      <c r="E111" s="205" t="s">
        <v>46</v>
      </c>
      <c r="F111" s="204">
        <v>0</v>
      </c>
      <c r="G111" s="203">
        <v>1</v>
      </c>
      <c r="H111" s="203">
        <v>0</v>
      </c>
      <c r="I111" s="203">
        <v>0</v>
      </c>
      <c r="J111" s="203">
        <v>5</v>
      </c>
      <c r="K111" s="203">
        <v>0</v>
      </c>
      <c r="L111" s="203">
        <v>147</v>
      </c>
      <c r="M111" s="203">
        <v>147</v>
      </c>
      <c r="N111" s="203">
        <v>29</v>
      </c>
      <c r="O111" s="203">
        <v>118</v>
      </c>
      <c r="P111" s="203">
        <v>0</v>
      </c>
      <c r="Q111" s="203">
        <v>0</v>
      </c>
      <c r="R111" s="203">
        <v>0</v>
      </c>
      <c r="S111" s="203">
        <v>0</v>
      </c>
      <c r="T111" s="203">
        <v>0</v>
      </c>
      <c r="U111" s="203">
        <v>0</v>
      </c>
      <c r="V111" s="203">
        <v>0</v>
      </c>
      <c r="W111" s="203">
        <v>147</v>
      </c>
      <c r="X111" s="203">
        <v>29.4</v>
      </c>
      <c r="Y111" s="203">
        <v>9.9999999999999947</v>
      </c>
      <c r="Z111" s="203">
        <v>20.55944055944056</v>
      </c>
      <c r="AA111" s="203">
        <v>0</v>
      </c>
      <c r="AB111" s="203">
        <v>0</v>
      </c>
      <c r="AC111" s="203">
        <v>147</v>
      </c>
      <c r="AD111" s="203">
        <v>0</v>
      </c>
      <c r="AE111" s="203">
        <v>0</v>
      </c>
      <c r="AF111" s="203">
        <v>0</v>
      </c>
      <c r="AG111" s="203">
        <v>0</v>
      </c>
      <c r="AH111" s="203">
        <v>0</v>
      </c>
      <c r="AI111" s="203">
        <v>0</v>
      </c>
      <c r="AJ111" s="203">
        <v>0</v>
      </c>
      <c r="AK111" s="203">
        <v>0</v>
      </c>
      <c r="AL111" s="203">
        <v>0</v>
      </c>
      <c r="AM111" s="203">
        <v>0</v>
      </c>
      <c r="AN111" s="203">
        <v>0</v>
      </c>
      <c r="AO111" s="203">
        <v>0</v>
      </c>
      <c r="AP111" s="203">
        <v>0</v>
      </c>
      <c r="AQ111" s="203">
        <v>2.4915254237288162</v>
      </c>
      <c r="AR111" s="203">
        <v>2.4915254237288162</v>
      </c>
      <c r="AS111" s="203">
        <v>2.4915254237288162</v>
      </c>
      <c r="AT111" s="203">
        <v>0</v>
      </c>
      <c r="AU111" s="203">
        <v>0</v>
      </c>
      <c r="AV111" s="203">
        <v>0</v>
      </c>
      <c r="AW111" s="203">
        <v>0</v>
      </c>
      <c r="AX111" s="203">
        <v>32.087719298245673</v>
      </c>
      <c r="AY111" s="203">
        <v>0</v>
      </c>
      <c r="AZ111" s="203">
        <v>0</v>
      </c>
      <c r="BA111" s="203">
        <v>23.584473684210568</v>
      </c>
      <c r="BB111" s="203">
        <v>0</v>
      </c>
      <c r="BC111" s="203">
        <v>0</v>
      </c>
      <c r="BD111" s="203">
        <v>0</v>
      </c>
      <c r="BE111" s="203">
        <v>0</v>
      </c>
      <c r="BF111" s="203">
        <v>0</v>
      </c>
      <c r="BG111" s="203">
        <v>2.7459999595588198</v>
      </c>
      <c r="BH111" s="203">
        <v>0</v>
      </c>
      <c r="BI111" s="203">
        <v>0</v>
      </c>
      <c r="BJ111" s="203">
        <v>1</v>
      </c>
      <c r="BK111" s="203">
        <v>0</v>
      </c>
      <c r="BL111" s="203"/>
      <c r="BM111" s="203"/>
      <c r="BN111" s="203"/>
      <c r="BO111" s="449">
        <v>0</v>
      </c>
      <c r="BP111" s="449">
        <v>0</v>
      </c>
      <c r="BQ111" s="449">
        <v>0</v>
      </c>
      <c r="BR111" s="203"/>
    </row>
    <row r="112" spans="1:70" ht="15" x14ac:dyDescent="0.25">
      <c r="A112" s="169">
        <v>409</v>
      </c>
      <c r="B112" s="207">
        <v>124691</v>
      </c>
      <c r="C112" s="207">
        <v>9353006</v>
      </c>
      <c r="D112" s="206" t="s">
        <v>677</v>
      </c>
      <c r="E112" s="205" t="s">
        <v>46</v>
      </c>
      <c r="F112" s="204">
        <v>0</v>
      </c>
      <c r="G112" s="203">
        <v>1</v>
      </c>
      <c r="H112" s="203">
        <v>0</v>
      </c>
      <c r="I112" s="203">
        <v>0</v>
      </c>
      <c r="J112" s="203">
        <v>7</v>
      </c>
      <c r="K112" s="203">
        <v>0</v>
      </c>
      <c r="L112" s="203">
        <v>208</v>
      </c>
      <c r="M112" s="203">
        <v>208</v>
      </c>
      <c r="N112" s="203">
        <v>30</v>
      </c>
      <c r="O112" s="203">
        <v>113</v>
      </c>
      <c r="P112" s="203">
        <v>65</v>
      </c>
      <c r="Q112" s="203">
        <v>0</v>
      </c>
      <c r="R112" s="203">
        <v>0</v>
      </c>
      <c r="S112" s="203">
        <v>0</v>
      </c>
      <c r="T112" s="203">
        <v>0</v>
      </c>
      <c r="U112" s="203">
        <v>0</v>
      </c>
      <c r="V112" s="203">
        <v>0</v>
      </c>
      <c r="W112" s="203">
        <v>208</v>
      </c>
      <c r="X112" s="203">
        <v>29.714285714285715</v>
      </c>
      <c r="Y112" s="203">
        <v>7.0000000000000098</v>
      </c>
      <c r="Z112" s="203">
        <v>16.146118721461185</v>
      </c>
      <c r="AA112" s="203">
        <v>0</v>
      </c>
      <c r="AB112" s="203">
        <v>0</v>
      </c>
      <c r="AC112" s="203">
        <v>199.72139303482578</v>
      </c>
      <c r="AD112" s="203">
        <v>4.1393034825870627</v>
      </c>
      <c r="AE112" s="203">
        <v>2.0696517412935336</v>
      </c>
      <c r="AF112" s="203">
        <v>2.0696517412935336</v>
      </c>
      <c r="AG112" s="203">
        <v>0</v>
      </c>
      <c r="AH112" s="203">
        <v>0</v>
      </c>
      <c r="AI112" s="203">
        <v>0</v>
      </c>
      <c r="AJ112" s="203">
        <v>0</v>
      </c>
      <c r="AK112" s="203">
        <v>0</v>
      </c>
      <c r="AL112" s="203">
        <v>0</v>
      </c>
      <c r="AM112" s="203">
        <v>0</v>
      </c>
      <c r="AN112" s="203">
        <v>0</v>
      </c>
      <c r="AO112" s="203">
        <v>0</v>
      </c>
      <c r="AP112" s="203">
        <v>0</v>
      </c>
      <c r="AQ112" s="203">
        <v>1.168539325842697</v>
      </c>
      <c r="AR112" s="203">
        <v>1.168539325842697</v>
      </c>
      <c r="AS112" s="203">
        <v>3.5056179775280976</v>
      </c>
      <c r="AT112" s="203">
        <v>0</v>
      </c>
      <c r="AU112" s="203">
        <v>0</v>
      </c>
      <c r="AV112" s="203">
        <v>0</v>
      </c>
      <c r="AW112" s="203">
        <v>0</v>
      </c>
      <c r="AX112" s="203">
        <v>42.242990654205656</v>
      </c>
      <c r="AY112" s="203">
        <v>4.3333333333333348</v>
      </c>
      <c r="AZ112" s="203">
        <v>6.5</v>
      </c>
      <c r="BA112" s="203">
        <v>36.719437152157965</v>
      </c>
      <c r="BB112" s="203">
        <v>0</v>
      </c>
      <c r="BC112" s="203">
        <v>0</v>
      </c>
      <c r="BD112" s="203">
        <v>0</v>
      </c>
      <c r="BE112" s="203">
        <v>0</v>
      </c>
      <c r="BF112" s="203">
        <v>0</v>
      </c>
      <c r="BG112" s="203">
        <v>2.6695574289473698</v>
      </c>
      <c r="BH112" s="203">
        <v>0</v>
      </c>
      <c r="BI112" s="203">
        <v>0</v>
      </c>
      <c r="BJ112" s="203">
        <v>1</v>
      </c>
      <c r="BK112" s="203">
        <v>0</v>
      </c>
      <c r="BL112" s="203"/>
      <c r="BM112" s="203"/>
      <c r="BN112" s="203"/>
      <c r="BO112" s="449">
        <v>0</v>
      </c>
      <c r="BP112" s="449">
        <v>0</v>
      </c>
      <c r="BQ112" s="449">
        <v>0</v>
      </c>
      <c r="BR112" s="203"/>
    </row>
    <row r="113" spans="1:70" ht="15" x14ac:dyDescent="0.25">
      <c r="A113" s="169">
        <v>412</v>
      </c>
      <c r="B113" s="207">
        <v>124692</v>
      </c>
      <c r="C113" s="207">
        <v>9353009</v>
      </c>
      <c r="D113" s="206" t="s">
        <v>676</v>
      </c>
      <c r="E113" s="205" t="s">
        <v>46</v>
      </c>
      <c r="F113" s="204">
        <v>0</v>
      </c>
      <c r="G113" s="203">
        <v>1</v>
      </c>
      <c r="H113" s="203">
        <v>0</v>
      </c>
      <c r="I113" s="203">
        <v>0</v>
      </c>
      <c r="J113" s="203">
        <v>7</v>
      </c>
      <c r="K113" s="203">
        <v>0</v>
      </c>
      <c r="L113" s="203">
        <v>192</v>
      </c>
      <c r="M113" s="203">
        <v>192</v>
      </c>
      <c r="N113" s="203">
        <v>29</v>
      </c>
      <c r="O113" s="203">
        <v>111</v>
      </c>
      <c r="P113" s="203">
        <v>52</v>
      </c>
      <c r="Q113" s="203">
        <v>0</v>
      </c>
      <c r="R113" s="203">
        <v>0</v>
      </c>
      <c r="S113" s="203">
        <v>0</v>
      </c>
      <c r="T113" s="203">
        <v>0</v>
      </c>
      <c r="U113" s="203">
        <v>0</v>
      </c>
      <c r="V113" s="203">
        <v>0</v>
      </c>
      <c r="W113" s="203">
        <v>192</v>
      </c>
      <c r="X113" s="203">
        <v>27.428571428571427</v>
      </c>
      <c r="Y113" s="203">
        <v>15.999999999999993</v>
      </c>
      <c r="Z113" s="203">
        <v>20</v>
      </c>
      <c r="AA113" s="203">
        <v>0</v>
      </c>
      <c r="AB113" s="203">
        <v>0</v>
      </c>
      <c r="AC113" s="203">
        <v>188.00000000000006</v>
      </c>
      <c r="AD113" s="203">
        <v>3</v>
      </c>
      <c r="AE113" s="203">
        <v>0</v>
      </c>
      <c r="AF113" s="203">
        <v>0.99999999999999933</v>
      </c>
      <c r="AG113" s="203">
        <v>0</v>
      </c>
      <c r="AH113" s="203">
        <v>0</v>
      </c>
      <c r="AI113" s="203">
        <v>0</v>
      </c>
      <c r="AJ113" s="203">
        <v>0</v>
      </c>
      <c r="AK113" s="203">
        <v>0</v>
      </c>
      <c r="AL113" s="203">
        <v>0</v>
      </c>
      <c r="AM113" s="203">
        <v>0</v>
      </c>
      <c r="AN113" s="203">
        <v>0</v>
      </c>
      <c r="AO113" s="203">
        <v>0</v>
      </c>
      <c r="AP113" s="203">
        <v>0</v>
      </c>
      <c r="AQ113" s="203">
        <v>0</v>
      </c>
      <c r="AR113" s="203">
        <v>0</v>
      </c>
      <c r="AS113" s="203">
        <v>0</v>
      </c>
      <c r="AT113" s="203">
        <v>0</v>
      </c>
      <c r="AU113" s="203">
        <v>0</v>
      </c>
      <c r="AV113" s="203">
        <v>0</v>
      </c>
      <c r="AW113" s="203">
        <v>0</v>
      </c>
      <c r="AX113" s="203">
        <v>34.623853211009155</v>
      </c>
      <c r="AY113" s="203">
        <v>4.0784313725490193</v>
      </c>
      <c r="AZ113" s="203">
        <v>5.0980392156862742</v>
      </c>
      <c r="BA113" s="203">
        <v>30.067568227944058</v>
      </c>
      <c r="BB113" s="203">
        <v>0</v>
      </c>
      <c r="BC113" s="203">
        <v>0</v>
      </c>
      <c r="BD113" s="203">
        <v>0</v>
      </c>
      <c r="BE113" s="203">
        <v>0</v>
      </c>
      <c r="BF113" s="203">
        <v>0</v>
      </c>
      <c r="BG113" s="203">
        <v>3.11553303793103</v>
      </c>
      <c r="BH113" s="203">
        <v>0</v>
      </c>
      <c r="BI113" s="203">
        <v>0</v>
      </c>
      <c r="BJ113" s="203">
        <v>1</v>
      </c>
      <c r="BK113" s="203">
        <v>0</v>
      </c>
      <c r="BL113" s="203"/>
      <c r="BM113" s="203"/>
      <c r="BN113" s="203"/>
      <c r="BO113" s="449">
        <v>18</v>
      </c>
      <c r="BP113" s="449">
        <v>16</v>
      </c>
      <c r="BQ113" s="449">
        <v>18</v>
      </c>
      <c r="BR113" s="203"/>
    </row>
    <row r="114" spans="1:70" ht="15" x14ac:dyDescent="0.25">
      <c r="A114" s="169">
        <v>426</v>
      </c>
      <c r="B114" s="207">
        <v>124693</v>
      </c>
      <c r="C114" s="207">
        <v>9353010</v>
      </c>
      <c r="D114" s="206" t="s">
        <v>389</v>
      </c>
      <c r="E114" s="205" t="s">
        <v>46</v>
      </c>
      <c r="F114" s="204">
        <v>0</v>
      </c>
      <c r="G114" s="203">
        <v>1</v>
      </c>
      <c r="H114" s="203">
        <v>0</v>
      </c>
      <c r="I114" s="203">
        <v>0</v>
      </c>
      <c r="J114" s="203">
        <v>7</v>
      </c>
      <c r="K114" s="203">
        <v>0</v>
      </c>
      <c r="L114" s="203">
        <v>93</v>
      </c>
      <c r="M114" s="203">
        <v>93</v>
      </c>
      <c r="N114" s="203">
        <v>15</v>
      </c>
      <c r="O114" s="203">
        <v>56</v>
      </c>
      <c r="P114" s="203">
        <v>22</v>
      </c>
      <c r="Q114" s="203">
        <v>0</v>
      </c>
      <c r="R114" s="203">
        <v>0</v>
      </c>
      <c r="S114" s="203">
        <v>0</v>
      </c>
      <c r="T114" s="203">
        <v>0</v>
      </c>
      <c r="U114" s="203">
        <v>0</v>
      </c>
      <c r="V114" s="203">
        <v>0</v>
      </c>
      <c r="W114" s="203">
        <v>93</v>
      </c>
      <c r="X114" s="203">
        <v>13.285714285714286</v>
      </c>
      <c r="Y114" s="203">
        <v>10.999999999999989</v>
      </c>
      <c r="Z114" s="203">
        <v>10.333333333333332</v>
      </c>
      <c r="AA114" s="203">
        <v>0</v>
      </c>
      <c r="AB114" s="203">
        <v>0</v>
      </c>
      <c r="AC114" s="203">
        <v>76.648351648351635</v>
      </c>
      <c r="AD114" s="203">
        <v>13.285714285714297</v>
      </c>
      <c r="AE114" s="203">
        <v>1.021978021978023</v>
      </c>
      <c r="AF114" s="203">
        <v>0</v>
      </c>
      <c r="AG114" s="203">
        <v>2.043956043956046</v>
      </c>
      <c r="AH114" s="203">
        <v>0</v>
      </c>
      <c r="AI114" s="203">
        <v>0</v>
      </c>
      <c r="AJ114" s="203">
        <v>0</v>
      </c>
      <c r="AK114" s="203">
        <v>0</v>
      </c>
      <c r="AL114" s="203">
        <v>0</v>
      </c>
      <c r="AM114" s="203">
        <v>0</v>
      </c>
      <c r="AN114" s="203">
        <v>0</v>
      </c>
      <c r="AO114" s="203">
        <v>0</v>
      </c>
      <c r="AP114" s="203">
        <v>0</v>
      </c>
      <c r="AQ114" s="203">
        <v>1.1923076923076903</v>
      </c>
      <c r="AR114" s="203">
        <v>1.1923076923076903</v>
      </c>
      <c r="AS114" s="203">
        <v>1.1923076923076903</v>
      </c>
      <c r="AT114" s="203">
        <v>0</v>
      </c>
      <c r="AU114" s="203">
        <v>0</v>
      </c>
      <c r="AV114" s="203">
        <v>0</v>
      </c>
      <c r="AW114" s="203">
        <v>1.0333333333333334</v>
      </c>
      <c r="AX114" s="203">
        <v>13.236363636363617</v>
      </c>
      <c r="AY114" s="203">
        <v>1.0000000000000009</v>
      </c>
      <c r="AZ114" s="203">
        <v>1.9999999999999998</v>
      </c>
      <c r="BA114" s="203">
        <v>11.695888111888097</v>
      </c>
      <c r="BB114" s="203">
        <v>0</v>
      </c>
      <c r="BC114" s="203">
        <v>0</v>
      </c>
      <c r="BD114" s="203">
        <v>0</v>
      </c>
      <c r="BE114" s="203">
        <v>3.6999999999999855</v>
      </c>
      <c r="BF114" s="203">
        <v>0</v>
      </c>
      <c r="BG114" s="203">
        <v>1.75738720875</v>
      </c>
      <c r="BH114" s="203">
        <v>0</v>
      </c>
      <c r="BI114" s="203">
        <v>0</v>
      </c>
      <c r="BJ114" s="203">
        <v>1</v>
      </c>
      <c r="BK114" s="203">
        <v>0</v>
      </c>
      <c r="BL114" s="203"/>
      <c r="BM114" s="203"/>
      <c r="BN114" s="203"/>
      <c r="BO114" s="449">
        <v>0</v>
      </c>
      <c r="BP114" s="449">
        <v>0</v>
      </c>
      <c r="BQ114" s="449">
        <v>0</v>
      </c>
      <c r="BR114" s="203"/>
    </row>
    <row r="115" spans="1:70" ht="15" x14ac:dyDescent="0.25">
      <c r="A115" s="169">
        <v>430</v>
      </c>
      <c r="B115" s="207">
        <v>124694</v>
      </c>
      <c r="C115" s="207">
        <v>9353013</v>
      </c>
      <c r="D115" s="206" t="s">
        <v>675</v>
      </c>
      <c r="E115" s="205" t="s">
        <v>46</v>
      </c>
      <c r="F115" s="204">
        <v>0</v>
      </c>
      <c r="G115" s="203">
        <v>1</v>
      </c>
      <c r="H115" s="203">
        <v>0</v>
      </c>
      <c r="I115" s="203">
        <v>0</v>
      </c>
      <c r="J115" s="203">
        <v>7</v>
      </c>
      <c r="K115" s="203">
        <v>0</v>
      </c>
      <c r="L115" s="203">
        <v>64</v>
      </c>
      <c r="M115" s="203">
        <v>64</v>
      </c>
      <c r="N115" s="203">
        <v>12</v>
      </c>
      <c r="O115" s="203">
        <v>38</v>
      </c>
      <c r="P115" s="203">
        <v>14</v>
      </c>
      <c r="Q115" s="203">
        <v>0</v>
      </c>
      <c r="R115" s="203">
        <v>0</v>
      </c>
      <c r="S115" s="203">
        <v>0</v>
      </c>
      <c r="T115" s="203">
        <v>0</v>
      </c>
      <c r="U115" s="203">
        <v>0</v>
      </c>
      <c r="V115" s="203">
        <v>0</v>
      </c>
      <c r="W115" s="203">
        <v>64</v>
      </c>
      <c r="X115" s="203">
        <v>9.1428571428571423</v>
      </c>
      <c r="Y115" s="203">
        <v>16</v>
      </c>
      <c r="Z115" s="203">
        <v>15.542857142857143</v>
      </c>
      <c r="AA115" s="203">
        <v>0</v>
      </c>
      <c r="AB115" s="203">
        <v>0</v>
      </c>
      <c r="AC115" s="203">
        <v>64</v>
      </c>
      <c r="AD115" s="203">
        <v>0</v>
      </c>
      <c r="AE115" s="203">
        <v>0</v>
      </c>
      <c r="AF115" s="203">
        <v>0</v>
      </c>
      <c r="AG115" s="203">
        <v>0</v>
      </c>
      <c r="AH115" s="203">
        <v>0</v>
      </c>
      <c r="AI115" s="203">
        <v>0</v>
      </c>
      <c r="AJ115" s="203">
        <v>0</v>
      </c>
      <c r="AK115" s="203">
        <v>0</v>
      </c>
      <c r="AL115" s="203">
        <v>0</v>
      </c>
      <c r="AM115" s="203">
        <v>0</v>
      </c>
      <c r="AN115" s="203">
        <v>0</v>
      </c>
      <c r="AO115" s="203">
        <v>0</v>
      </c>
      <c r="AP115" s="203">
        <v>0</v>
      </c>
      <c r="AQ115" s="203">
        <v>0</v>
      </c>
      <c r="AR115" s="203">
        <v>0</v>
      </c>
      <c r="AS115" s="203">
        <v>0</v>
      </c>
      <c r="AT115" s="203">
        <v>0</v>
      </c>
      <c r="AU115" s="203">
        <v>0</v>
      </c>
      <c r="AV115" s="203">
        <v>0</v>
      </c>
      <c r="AW115" s="203">
        <v>0</v>
      </c>
      <c r="AX115" s="203">
        <v>15.999999999999986</v>
      </c>
      <c r="AY115" s="203">
        <v>0.99999999999999956</v>
      </c>
      <c r="AZ115" s="203">
        <v>2.0000000000000018</v>
      </c>
      <c r="BA115" s="203">
        <v>14.079999999999991</v>
      </c>
      <c r="BB115" s="203">
        <v>0</v>
      </c>
      <c r="BC115" s="203">
        <v>0</v>
      </c>
      <c r="BD115" s="203">
        <v>0</v>
      </c>
      <c r="BE115" s="203">
        <v>0</v>
      </c>
      <c r="BF115" s="203">
        <v>0</v>
      </c>
      <c r="BG115" s="203">
        <v>2.7040328192771099</v>
      </c>
      <c r="BH115" s="203">
        <v>0</v>
      </c>
      <c r="BI115" s="203">
        <v>1</v>
      </c>
      <c r="BJ115" s="203">
        <v>1</v>
      </c>
      <c r="BK115" s="203">
        <v>0</v>
      </c>
      <c r="BL115" s="203"/>
      <c r="BM115" s="203"/>
      <c r="BN115" s="203"/>
      <c r="BO115" s="449">
        <v>0</v>
      </c>
      <c r="BP115" s="449">
        <v>0</v>
      </c>
      <c r="BQ115" s="449">
        <v>0</v>
      </c>
      <c r="BR115" s="203"/>
    </row>
    <row r="116" spans="1:70" ht="15" x14ac:dyDescent="0.25">
      <c r="A116" s="169">
        <v>224</v>
      </c>
      <c r="B116" s="207">
        <v>124695</v>
      </c>
      <c r="C116" s="207">
        <v>9353020</v>
      </c>
      <c r="D116" s="206" t="s">
        <v>674</v>
      </c>
      <c r="E116" s="205" t="s">
        <v>46</v>
      </c>
      <c r="F116" s="204">
        <v>0</v>
      </c>
      <c r="G116" s="203">
        <v>1</v>
      </c>
      <c r="H116" s="203">
        <v>0</v>
      </c>
      <c r="I116" s="203">
        <v>0</v>
      </c>
      <c r="J116" s="203">
        <v>7</v>
      </c>
      <c r="K116" s="203">
        <v>0</v>
      </c>
      <c r="L116" s="203">
        <v>73</v>
      </c>
      <c r="M116" s="203">
        <v>73</v>
      </c>
      <c r="N116" s="203">
        <v>11</v>
      </c>
      <c r="O116" s="203">
        <v>40</v>
      </c>
      <c r="P116" s="203">
        <v>22</v>
      </c>
      <c r="Q116" s="203">
        <v>0</v>
      </c>
      <c r="R116" s="203">
        <v>0</v>
      </c>
      <c r="S116" s="203">
        <v>0</v>
      </c>
      <c r="T116" s="203">
        <v>0</v>
      </c>
      <c r="U116" s="203">
        <v>0</v>
      </c>
      <c r="V116" s="203">
        <v>0</v>
      </c>
      <c r="W116" s="203">
        <v>73</v>
      </c>
      <c r="X116" s="203">
        <v>10.428571428571429</v>
      </c>
      <c r="Y116" s="203">
        <v>1</v>
      </c>
      <c r="Z116" s="203">
        <v>3.8933333333333335</v>
      </c>
      <c r="AA116" s="203">
        <v>0</v>
      </c>
      <c r="AB116" s="203">
        <v>0</v>
      </c>
      <c r="AC116" s="203">
        <v>73</v>
      </c>
      <c r="AD116" s="203">
        <v>0</v>
      </c>
      <c r="AE116" s="203">
        <v>0</v>
      </c>
      <c r="AF116" s="203">
        <v>0</v>
      </c>
      <c r="AG116" s="203">
        <v>0</v>
      </c>
      <c r="AH116" s="203">
        <v>0</v>
      </c>
      <c r="AI116" s="203">
        <v>0</v>
      </c>
      <c r="AJ116" s="203">
        <v>0</v>
      </c>
      <c r="AK116" s="203">
        <v>0</v>
      </c>
      <c r="AL116" s="203">
        <v>0</v>
      </c>
      <c r="AM116" s="203">
        <v>0</v>
      </c>
      <c r="AN116" s="203">
        <v>0</v>
      </c>
      <c r="AO116" s="203">
        <v>0</v>
      </c>
      <c r="AP116" s="203">
        <v>0</v>
      </c>
      <c r="AQ116" s="203">
        <v>0</v>
      </c>
      <c r="AR116" s="203">
        <v>0</v>
      </c>
      <c r="AS116" s="203">
        <v>0</v>
      </c>
      <c r="AT116" s="203">
        <v>0</v>
      </c>
      <c r="AU116" s="203">
        <v>0</v>
      </c>
      <c r="AV116" s="203">
        <v>0</v>
      </c>
      <c r="AW116" s="203">
        <v>0.97333333333333338</v>
      </c>
      <c r="AX116" s="203">
        <v>11.578947368421041</v>
      </c>
      <c r="AY116" s="203">
        <v>1.0000000000000009</v>
      </c>
      <c r="AZ116" s="203">
        <v>1.0000000000000009</v>
      </c>
      <c r="BA116" s="203">
        <v>9.2210526315789387</v>
      </c>
      <c r="BB116" s="203">
        <v>0</v>
      </c>
      <c r="BC116" s="203">
        <v>0</v>
      </c>
      <c r="BD116" s="203">
        <v>0</v>
      </c>
      <c r="BE116" s="203">
        <v>0</v>
      </c>
      <c r="BF116" s="203">
        <v>0</v>
      </c>
      <c r="BG116" s="203">
        <v>1.95093054202899</v>
      </c>
      <c r="BH116" s="203">
        <v>0</v>
      </c>
      <c r="BI116" s="203">
        <v>0</v>
      </c>
      <c r="BJ116" s="203">
        <v>1</v>
      </c>
      <c r="BK116" s="203">
        <v>0</v>
      </c>
      <c r="BL116" s="203"/>
      <c r="BM116" s="203"/>
      <c r="BN116" s="203"/>
      <c r="BO116" s="449">
        <v>0</v>
      </c>
      <c r="BP116" s="449">
        <v>0</v>
      </c>
      <c r="BQ116" s="449">
        <v>0</v>
      </c>
      <c r="BR116" s="203"/>
    </row>
    <row r="117" spans="1:70" ht="15" x14ac:dyDescent="0.25">
      <c r="A117" s="169">
        <v>513</v>
      </c>
      <c r="B117" s="207">
        <v>124698</v>
      </c>
      <c r="C117" s="207">
        <v>9353026</v>
      </c>
      <c r="D117" s="206" t="s">
        <v>454</v>
      </c>
      <c r="E117" s="205" t="s">
        <v>46</v>
      </c>
      <c r="F117" s="204">
        <v>0</v>
      </c>
      <c r="G117" s="203">
        <v>1</v>
      </c>
      <c r="H117" s="203">
        <v>0</v>
      </c>
      <c r="I117" s="203">
        <v>0</v>
      </c>
      <c r="J117" s="203">
        <v>7</v>
      </c>
      <c r="K117" s="203">
        <v>0</v>
      </c>
      <c r="L117" s="203">
        <v>98</v>
      </c>
      <c r="M117" s="203">
        <v>98</v>
      </c>
      <c r="N117" s="203">
        <v>10</v>
      </c>
      <c r="O117" s="203">
        <v>61</v>
      </c>
      <c r="P117" s="203">
        <v>27</v>
      </c>
      <c r="Q117" s="203">
        <v>0</v>
      </c>
      <c r="R117" s="203">
        <v>0</v>
      </c>
      <c r="S117" s="203">
        <v>0</v>
      </c>
      <c r="T117" s="203">
        <v>0</v>
      </c>
      <c r="U117" s="203">
        <v>0</v>
      </c>
      <c r="V117" s="203">
        <v>0</v>
      </c>
      <c r="W117" s="203">
        <v>98</v>
      </c>
      <c r="X117" s="203">
        <v>14</v>
      </c>
      <c r="Y117" s="203">
        <v>1.9999999999999978</v>
      </c>
      <c r="Z117" s="203">
        <v>3.8431372549019609</v>
      </c>
      <c r="AA117" s="203">
        <v>0</v>
      </c>
      <c r="AB117" s="203">
        <v>0</v>
      </c>
      <c r="AC117" s="203">
        <v>93.000000000000028</v>
      </c>
      <c r="AD117" s="203">
        <v>3.0000000000000018</v>
      </c>
      <c r="AE117" s="203">
        <v>1.9999999999999978</v>
      </c>
      <c r="AF117" s="203">
        <v>0</v>
      </c>
      <c r="AG117" s="203">
        <v>0</v>
      </c>
      <c r="AH117" s="203">
        <v>0</v>
      </c>
      <c r="AI117" s="203">
        <v>0</v>
      </c>
      <c r="AJ117" s="203">
        <v>0</v>
      </c>
      <c r="AK117" s="203">
        <v>0</v>
      </c>
      <c r="AL117" s="203">
        <v>0</v>
      </c>
      <c r="AM117" s="203">
        <v>0</v>
      </c>
      <c r="AN117" s="203">
        <v>0</v>
      </c>
      <c r="AO117" s="203">
        <v>0</v>
      </c>
      <c r="AP117" s="203">
        <v>0</v>
      </c>
      <c r="AQ117" s="203">
        <v>1.1136363636363673</v>
      </c>
      <c r="AR117" s="203">
        <v>3.3409090909090922</v>
      </c>
      <c r="AS117" s="203">
        <v>3.3409090909090922</v>
      </c>
      <c r="AT117" s="203">
        <v>0</v>
      </c>
      <c r="AU117" s="203">
        <v>0</v>
      </c>
      <c r="AV117" s="203">
        <v>0</v>
      </c>
      <c r="AW117" s="203">
        <v>0.96078431372549022</v>
      </c>
      <c r="AX117" s="203">
        <v>24.18965517241379</v>
      </c>
      <c r="AY117" s="203">
        <v>0</v>
      </c>
      <c r="AZ117" s="203">
        <v>0.999999999999999</v>
      </c>
      <c r="BA117" s="203">
        <v>17.007339341692784</v>
      </c>
      <c r="BB117" s="203">
        <v>0</v>
      </c>
      <c r="BC117" s="203">
        <v>0</v>
      </c>
      <c r="BD117" s="203">
        <v>0</v>
      </c>
      <c r="BE117" s="203">
        <v>0</v>
      </c>
      <c r="BF117" s="203">
        <v>0</v>
      </c>
      <c r="BG117" s="203">
        <v>2.7660946714285699</v>
      </c>
      <c r="BH117" s="203">
        <v>0</v>
      </c>
      <c r="BI117" s="203">
        <v>1</v>
      </c>
      <c r="BJ117" s="203">
        <v>1</v>
      </c>
      <c r="BK117" s="203">
        <v>0</v>
      </c>
      <c r="BL117" s="203"/>
      <c r="BM117" s="203"/>
      <c r="BN117" s="203"/>
      <c r="BO117" s="449">
        <v>0</v>
      </c>
      <c r="BP117" s="449">
        <v>0</v>
      </c>
      <c r="BQ117" s="449">
        <v>0</v>
      </c>
      <c r="BR117" s="203"/>
    </row>
    <row r="118" spans="1:70" ht="15" x14ac:dyDescent="0.25">
      <c r="A118" s="169">
        <v>445</v>
      </c>
      <c r="B118" s="207">
        <v>124699</v>
      </c>
      <c r="C118" s="207">
        <v>9353027</v>
      </c>
      <c r="D118" s="206" t="s">
        <v>673</v>
      </c>
      <c r="E118" s="205" t="s">
        <v>46</v>
      </c>
      <c r="F118" s="204">
        <v>0</v>
      </c>
      <c r="G118" s="203">
        <v>1</v>
      </c>
      <c r="H118" s="203">
        <v>0</v>
      </c>
      <c r="I118" s="203">
        <v>0</v>
      </c>
      <c r="J118" s="203">
        <v>7</v>
      </c>
      <c r="K118" s="203">
        <v>0</v>
      </c>
      <c r="L118" s="203">
        <v>159</v>
      </c>
      <c r="M118" s="203">
        <v>159</v>
      </c>
      <c r="N118" s="203">
        <v>20</v>
      </c>
      <c r="O118" s="203">
        <v>98</v>
      </c>
      <c r="P118" s="203">
        <v>41</v>
      </c>
      <c r="Q118" s="203">
        <v>0</v>
      </c>
      <c r="R118" s="203">
        <v>0</v>
      </c>
      <c r="S118" s="203">
        <v>0</v>
      </c>
      <c r="T118" s="203">
        <v>0</v>
      </c>
      <c r="U118" s="203">
        <v>0</v>
      </c>
      <c r="V118" s="203">
        <v>0</v>
      </c>
      <c r="W118" s="203">
        <v>159</v>
      </c>
      <c r="X118" s="203">
        <v>22.714285714285715</v>
      </c>
      <c r="Y118" s="203">
        <v>23.999999999999986</v>
      </c>
      <c r="Z118" s="203">
        <v>36.692307692307693</v>
      </c>
      <c r="AA118" s="203">
        <v>0</v>
      </c>
      <c r="AB118" s="203">
        <v>0</v>
      </c>
      <c r="AC118" s="203">
        <v>84.999999999999929</v>
      </c>
      <c r="AD118" s="203">
        <v>3.0000000000000022</v>
      </c>
      <c r="AE118" s="203">
        <v>6.0000000000000044</v>
      </c>
      <c r="AF118" s="203">
        <v>65.000000000000014</v>
      </c>
      <c r="AG118" s="203">
        <v>0</v>
      </c>
      <c r="AH118" s="203">
        <v>0</v>
      </c>
      <c r="AI118" s="203">
        <v>0</v>
      </c>
      <c r="AJ118" s="203">
        <v>0</v>
      </c>
      <c r="AK118" s="203">
        <v>0</v>
      </c>
      <c r="AL118" s="203">
        <v>0</v>
      </c>
      <c r="AM118" s="203">
        <v>0</v>
      </c>
      <c r="AN118" s="203">
        <v>0</v>
      </c>
      <c r="AO118" s="203">
        <v>0</v>
      </c>
      <c r="AP118" s="203">
        <v>0</v>
      </c>
      <c r="AQ118" s="203">
        <v>0</v>
      </c>
      <c r="AR118" s="203">
        <v>1.1438848920863314</v>
      </c>
      <c r="AS118" s="203">
        <v>2.2877697841726627</v>
      </c>
      <c r="AT118" s="203">
        <v>0</v>
      </c>
      <c r="AU118" s="203">
        <v>0</v>
      </c>
      <c r="AV118" s="203">
        <v>0</v>
      </c>
      <c r="AW118" s="203">
        <v>1.1118881118881119</v>
      </c>
      <c r="AX118" s="203">
        <v>37.381443298969053</v>
      </c>
      <c r="AY118" s="203">
        <v>3.0749999999999997</v>
      </c>
      <c r="AZ118" s="203">
        <v>4.1000000000000005</v>
      </c>
      <c r="BA118" s="203">
        <v>29.918368315656739</v>
      </c>
      <c r="BB118" s="203">
        <v>0</v>
      </c>
      <c r="BC118" s="203">
        <v>0</v>
      </c>
      <c r="BD118" s="203">
        <v>0</v>
      </c>
      <c r="BE118" s="203">
        <v>1.1000000000000483</v>
      </c>
      <c r="BF118" s="203">
        <v>0</v>
      </c>
      <c r="BG118" s="203">
        <v>1.1686628149068301</v>
      </c>
      <c r="BH118" s="203">
        <v>0</v>
      </c>
      <c r="BI118" s="203">
        <v>0</v>
      </c>
      <c r="BJ118" s="203">
        <v>1</v>
      </c>
      <c r="BK118" s="203">
        <v>0</v>
      </c>
      <c r="BL118" s="203"/>
      <c r="BM118" s="203"/>
      <c r="BN118" s="203"/>
      <c r="BO118" s="449">
        <v>0</v>
      </c>
      <c r="BP118" s="449">
        <v>0</v>
      </c>
      <c r="BQ118" s="449">
        <v>0</v>
      </c>
      <c r="BR118" s="203"/>
    </row>
    <row r="119" spans="1:70" ht="15" x14ac:dyDescent="0.25">
      <c r="A119" s="169">
        <v>446</v>
      </c>
      <c r="B119" s="207">
        <v>124700</v>
      </c>
      <c r="C119" s="207">
        <v>9353028</v>
      </c>
      <c r="D119" s="206" t="s">
        <v>672</v>
      </c>
      <c r="E119" s="205" t="s">
        <v>46</v>
      </c>
      <c r="F119" s="204">
        <v>0</v>
      </c>
      <c r="G119" s="203">
        <v>1</v>
      </c>
      <c r="H119" s="203">
        <v>0</v>
      </c>
      <c r="I119" s="203">
        <v>0</v>
      </c>
      <c r="J119" s="203">
        <v>7</v>
      </c>
      <c r="K119" s="203">
        <v>0</v>
      </c>
      <c r="L119" s="203">
        <v>152</v>
      </c>
      <c r="M119" s="203">
        <v>152</v>
      </c>
      <c r="N119" s="203">
        <v>17</v>
      </c>
      <c r="O119" s="203">
        <v>94</v>
      </c>
      <c r="P119" s="203">
        <v>41</v>
      </c>
      <c r="Q119" s="203">
        <v>0</v>
      </c>
      <c r="R119" s="203">
        <v>0</v>
      </c>
      <c r="S119" s="203">
        <v>0</v>
      </c>
      <c r="T119" s="203">
        <v>0</v>
      </c>
      <c r="U119" s="203">
        <v>0</v>
      </c>
      <c r="V119" s="203">
        <v>0</v>
      </c>
      <c r="W119" s="203">
        <v>152</v>
      </c>
      <c r="X119" s="203">
        <v>21.714285714285715</v>
      </c>
      <c r="Y119" s="203">
        <v>17.000000000000018</v>
      </c>
      <c r="Z119" s="203">
        <v>26.627737226277375</v>
      </c>
      <c r="AA119" s="203">
        <v>0</v>
      </c>
      <c r="AB119" s="203">
        <v>0</v>
      </c>
      <c r="AC119" s="203">
        <v>150</v>
      </c>
      <c r="AD119" s="203">
        <v>1.9999999999999991</v>
      </c>
      <c r="AE119" s="203">
        <v>0</v>
      </c>
      <c r="AF119" s="203">
        <v>0</v>
      </c>
      <c r="AG119" s="203">
        <v>0</v>
      </c>
      <c r="AH119" s="203">
        <v>0</v>
      </c>
      <c r="AI119" s="203">
        <v>0</v>
      </c>
      <c r="AJ119" s="203">
        <v>0</v>
      </c>
      <c r="AK119" s="203">
        <v>0</v>
      </c>
      <c r="AL119" s="203">
        <v>0</v>
      </c>
      <c r="AM119" s="203">
        <v>0</v>
      </c>
      <c r="AN119" s="203">
        <v>0</v>
      </c>
      <c r="AO119" s="203">
        <v>0</v>
      </c>
      <c r="AP119" s="203">
        <v>0</v>
      </c>
      <c r="AQ119" s="203">
        <v>0</v>
      </c>
      <c r="AR119" s="203">
        <v>1.1259259259259264</v>
      </c>
      <c r="AS119" s="203">
        <v>1.1259259259259264</v>
      </c>
      <c r="AT119" s="203">
        <v>0</v>
      </c>
      <c r="AU119" s="203">
        <v>0</v>
      </c>
      <c r="AV119" s="203">
        <v>0</v>
      </c>
      <c r="AW119" s="203">
        <v>0</v>
      </c>
      <c r="AX119" s="203">
        <v>26.279569892473091</v>
      </c>
      <c r="AY119" s="203">
        <v>5.125</v>
      </c>
      <c r="AZ119" s="203">
        <v>7.1749999999999998</v>
      </c>
      <c r="BA119" s="203">
        <v>25.535939466348047</v>
      </c>
      <c r="BB119" s="203">
        <v>0</v>
      </c>
      <c r="BC119" s="203">
        <v>0</v>
      </c>
      <c r="BD119" s="203">
        <v>0</v>
      </c>
      <c r="BE119" s="203">
        <v>0</v>
      </c>
      <c r="BF119" s="203">
        <v>0</v>
      </c>
      <c r="BG119" s="203">
        <v>2.1217336855172402</v>
      </c>
      <c r="BH119" s="203">
        <v>0</v>
      </c>
      <c r="BI119" s="203">
        <v>0</v>
      </c>
      <c r="BJ119" s="203">
        <v>1</v>
      </c>
      <c r="BK119" s="203">
        <v>0</v>
      </c>
      <c r="BL119" s="203"/>
      <c r="BM119" s="203"/>
      <c r="BN119" s="203"/>
      <c r="BO119" s="449">
        <v>0</v>
      </c>
      <c r="BP119" s="449">
        <v>0</v>
      </c>
      <c r="BQ119" s="449">
        <v>0</v>
      </c>
      <c r="BR119" s="203"/>
    </row>
    <row r="120" spans="1:70" ht="15" x14ac:dyDescent="0.25">
      <c r="A120" s="169">
        <v>448</v>
      </c>
      <c r="B120" s="207">
        <v>124701</v>
      </c>
      <c r="C120" s="207">
        <v>9353029</v>
      </c>
      <c r="D120" s="206" t="s">
        <v>671</v>
      </c>
      <c r="E120" s="205" t="s">
        <v>46</v>
      </c>
      <c r="F120" s="204">
        <v>0</v>
      </c>
      <c r="G120" s="203">
        <v>1</v>
      </c>
      <c r="H120" s="203">
        <v>0</v>
      </c>
      <c r="I120" s="203">
        <v>0</v>
      </c>
      <c r="J120" s="203">
        <v>7</v>
      </c>
      <c r="K120" s="203">
        <v>0</v>
      </c>
      <c r="L120" s="203">
        <v>53</v>
      </c>
      <c r="M120" s="203">
        <v>53</v>
      </c>
      <c r="N120" s="203">
        <v>6</v>
      </c>
      <c r="O120" s="203">
        <v>40</v>
      </c>
      <c r="P120" s="203">
        <v>7</v>
      </c>
      <c r="Q120" s="203">
        <v>0</v>
      </c>
      <c r="R120" s="203">
        <v>0</v>
      </c>
      <c r="S120" s="203">
        <v>0</v>
      </c>
      <c r="T120" s="203">
        <v>0</v>
      </c>
      <c r="U120" s="203">
        <v>0</v>
      </c>
      <c r="V120" s="203">
        <v>0</v>
      </c>
      <c r="W120" s="203">
        <v>53</v>
      </c>
      <c r="X120" s="203">
        <v>7.5714285714285712</v>
      </c>
      <c r="Y120" s="203">
        <v>3.9999999999999978</v>
      </c>
      <c r="Z120" s="203">
        <v>7.4743589743589745</v>
      </c>
      <c r="AA120" s="203">
        <v>0</v>
      </c>
      <c r="AB120" s="203">
        <v>0</v>
      </c>
      <c r="AC120" s="203">
        <v>48.000000000000021</v>
      </c>
      <c r="AD120" s="203">
        <v>4.9999999999999982</v>
      </c>
      <c r="AE120" s="203">
        <v>0</v>
      </c>
      <c r="AF120" s="203">
        <v>0</v>
      </c>
      <c r="AG120" s="203">
        <v>0</v>
      </c>
      <c r="AH120" s="203">
        <v>0</v>
      </c>
      <c r="AI120" s="203">
        <v>0</v>
      </c>
      <c r="AJ120" s="203">
        <v>0</v>
      </c>
      <c r="AK120" s="203">
        <v>0</v>
      </c>
      <c r="AL120" s="203">
        <v>0</v>
      </c>
      <c r="AM120" s="203">
        <v>0</v>
      </c>
      <c r="AN120" s="203">
        <v>0</v>
      </c>
      <c r="AO120" s="203">
        <v>0</v>
      </c>
      <c r="AP120" s="203">
        <v>0</v>
      </c>
      <c r="AQ120" s="203">
        <v>0</v>
      </c>
      <c r="AR120" s="203">
        <v>0</v>
      </c>
      <c r="AS120" s="203">
        <v>1.1276595744680877</v>
      </c>
      <c r="AT120" s="203">
        <v>0</v>
      </c>
      <c r="AU120" s="203">
        <v>0</v>
      </c>
      <c r="AV120" s="203">
        <v>0</v>
      </c>
      <c r="AW120" s="203">
        <v>0.67948717948717952</v>
      </c>
      <c r="AX120" s="203">
        <v>14.736842105263159</v>
      </c>
      <c r="AY120" s="203">
        <v>1.166666666666669</v>
      </c>
      <c r="AZ120" s="203">
        <v>3.5</v>
      </c>
      <c r="BA120" s="203">
        <v>13.751511758118701</v>
      </c>
      <c r="BB120" s="203">
        <v>0</v>
      </c>
      <c r="BC120" s="203">
        <v>0</v>
      </c>
      <c r="BD120" s="203">
        <v>0</v>
      </c>
      <c r="BE120" s="203">
        <v>1.6999999999999893</v>
      </c>
      <c r="BF120" s="203">
        <v>0</v>
      </c>
      <c r="BG120" s="203">
        <v>2.5770632280487802</v>
      </c>
      <c r="BH120" s="203">
        <v>0</v>
      </c>
      <c r="BI120" s="203">
        <v>1</v>
      </c>
      <c r="BJ120" s="203">
        <v>1</v>
      </c>
      <c r="BK120" s="203">
        <v>0</v>
      </c>
      <c r="BL120" s="203"/>
      <c r="BM120" s="203"/>
      <c r="BN120" s="203"/>
      <c r="BO120" s="449">
        <v>0</v>
      </c>
      <c r="BP120" s="449">
        <v>0</v>
      </c>
      <c r="BQ120" s="449">
        <v>0</v>
      </c>
      <c r="BR120" s="203"/>
    </row>
    <row r="121" spans="1:70" ht="15" x14ac:dyDescent="0.25">
      <c r="A121" s="169">
        <v>457</v>
      </c>
      <c r="B121" s="207">
        <v>124702</v>
      </c>
      <c r="C121" s="207">
        <v>9353036</v>
      </c>
      <c r="D121" s="206" t="s">
        <v>670</v>
      </c>
      <c r="E121" s="205" t="s">
        <v>46</v>
      </c>
      <c r="F121" s="204">
        <v>0</v>
      </c>
      <c r="G121" s="203">
        <v>1</v>
      </c>
      <c r="H121" s="203">
        <v>0</v>
      </c>
      <c r="I121" s="203">
        <v>0</v>
      </c>
      <c r="J121" s="203">
        <v>7</v>
      </c>
      <c r="K121" s="203">
        <v>0</v>
      </c>
      <c r="L121" s="203">
        <v>160</v>
      </c>
      <c r="M121" s="203">
        <v>160</v>
      </c>
      <c r="N121" s="203">
        <v>29</v>
      </c>
      <c r="O121" s="203">
        <v>97</v>
      </c>
      <c r="P121" s="203">
        <v>34</v>
      </c>
      <c r="Q121" s="203">
        <v>0</v>
      </c>
      <c r="R121" s="203">
        <v>0</v>
      </c>
      <c r="S121" s="203">
        <v>0</v>
      </c>
      <c r="T121" s="203">
        <v>0</v>
      </c>
      <c r="U121" s="203">
        <v>0</v>
      </c>
      <c r="V121" s="203">
        <v>0</v>
      </c>
      <c r="W121" s="203">
        <v>160</v>
      </c>
      <c r="X121" s="203">
        <v>22.857142857142858</v>
      </c>
      <c r="Y121" s="203">
        <v>8</v>
      </c>
      <c r="Z121" s="203">
        <v>15.033557046979865</v>
      </c>
      <c r="AA121" s="203">
        <v>0</v>
      </c>
      <c r="AB121" s="203">
        <v>0</v>
      </c>
      <c r="AC121" s="203">
        <v>155.97484276729551</v>
      </c>
      <c r="AD121" s="203">
        <v>0</v>
      </c>
      <c r="AE121" s="203">
        <v>0</v>
      </c>
      <c r="AF121" s="203">
        <v>4.0251572327043998</v>
      </c>
      <c r="AG121" s="203">
        <v>0</v>
      </c>
      <c r="AH121" s="203">
        <v>0</v>
      </c>
      <c r="AI121" s="203">
        <v>0</v>
      </c>
      <c r="AJ121" s="203">
        <v>0</v>
      </c>
      <c r="AK121" s="203">
        <v>0</v>
      </c>
      <c r="AL121" s="203">
        <v>0</v>
      </c>
      <c r="AM121" s="203">
        <v>0</v>
      </c>
      <c r="AN121" s="203">
        <v>0</v>
      </c>
      <c r="AO121" s="203">
        <v>0</v>
      </c>
      <c r="AP121" s="203">
        <v>0</v>
      </c>
      <c r="AQ121" s="203">
        <v>0</v>
      </c>
      <c r="AR121" s="203">
        <v>1.2213740458015263</v>
      </c>
      <c r="AS121" s="203">
        <v>1.2213740458015263</v>
      </c>
      <c r="AT121" s="203">
        <v>0</v>
      </c>
      <c r="AU121" s="203">
        <v>0</v>
      </c>
      <c r="AV121" s="203">
        <v>0</v>
      </c>
      <c r="AW121" s="203">
        <v>0</v>
      </c>
      <c r="AX121" s="203">
        <v>38.800000000000004</v>
      </c>
      <c r="AY121" s="203">
        <v>4.5333333333333217</v>
      </c>
      <c r="AZ121" s="203">
        <v>4.5333333333333217</v>
      </c>
      <c r="BA121" s="203">
        <v>33.496590330788791</v>
      </c>
      <c r="BB121" s="203">
        <v>0</v>
      </c>
      <c r="BC121" s="203">
        <v>0</v>
      </c>
      <c r="BD121" s="203">
        <v>0</v>
      </c>
      <c r="BE121" s="203">
        <v>16</v>
      </c>
      <c r="BF121" s="203">
        <v>0</v>
      </c>
      <c r="BG121" s="203">
        <v>2.5020291426666699</v>
      </c>
      <c r="BH121" s="203">
        <v>0</v>
      </c>
      <c r="BI121" s="203">
        <v>0</v>
      </c>
      <c r="BJ121" s="203">
        <v>1</v>
      </c>
      <c r="BK121" s="203">
        <v>0</v>
      </c>
      <c r="BL121" s="203"/>
      <c r="BM121" s="203"/>
      <c r="BN121" s="203"/>
      <c r="BO121" s="449">
        <v>0</v>
      </c>
      <c r="BP121" s="449">
        <v>0</v>
      </c>
      <c r="BQ121" s="449">
        <v>0</v>
      </c>
      <c r="BR121" s="203"/>
    </row>
    <row r="122" spans="1:70" ht="15" x14ac:dyDescent="0.25">
      <c r="A122" s="169">
        <v>458</v>
      </c>
      <c r="B122" s="207">
        <v>124703</v>
      </c>
      <c r="C122" s="207">
        <v>9353037</v>
      </c>
      <c r="D122" s="206" t="s">
        <v>669</v>
      </c>
      <c r="E122" s="205" t="s">
        <v>46</v>
      </c>
      <c r="F122" s="204">
        <v>0</v>
      </c>
      <c r="G122" s="203">
        <v>1</v>
      </c>
      <c r="H122" s="203">
        <v>0</v>
      </c>
      <c r="I122" s="203">
        <v>0</v>
      </c>
      <c r="J122" s="203">
        <v>7</v>
      </c>
      <c r="K122" s="203">
        <v>0</v>
      </c>
      <c r="L122" s="203">
        <v>97</v>
      </c>
      <c r="M122" s="203">
        <v>97</v>
      </c>
      <c r="N122" s="203">
        <v>15</v>
      </c>
      <c r="O122" s="203">
        <v>53</v>
      </c>
      <c r="P122" s="203">
        <v>29</v>
      </c>
      <c r="Q122" s="203">
        <v>0</v>
      </c>
      <c r="R122" s="203">
        <v>0</v>
      </c>
      <c r="S122" s="203">
        <v>0</v>
      </c>
      <c r="T122" s="203">
        <v>0</v>
      </c>
      <c r="U122" s="203">
        <v>0</v>
      </c>
      <c r="V122" s="203">
        <v>0</v>
      </c>
      <c r="W122" s="203">
        <v>97</v>
      </c>
      <c r="X122" s="203">
        <v>13.857142857142858</v>
      </c>
      <c r="Y122" s="203">
        <v>7.9999999999999982</v>
      </c>
      <c r="Z122" s="203">
        <v>17.117647058823529</v>
      </c>
      <c r="AA122" s="203">
        <v>0</v>
      </c>
      <c r="AB122" s="203">
        <v>0</v>
      </c>
      <c r="AC122" s="203">
        <v>97</v>
      </c>
      <c r="AD122" s="203">
        <v>0</v>
      </c>
      <c r="AE122" s="203">
        <v>0</v>
      </c>
      <c r="AF122" s="203">
        <v>0</v>
      </c>
      <c r="AG122" s="203">
        <v>0</v>
      </c>
      <c r="AH122" s="203">
        <v>0</v>
      </c>
      <c r="AI122" s="203">
        <v>0</v>
      </c>
      <c r="AJ122" s="203">
        <v>0</v>
      </c>
      <c r="AK122" s="203">
        <v>0</v>
      </c>
      <c r="AL122" s="203">
        <v>0</v>
      </c>
      <c r="AM122" s="203">
        <v>0</v>
      </c>
      <c r="AN122" s="203">
        <v>0</v>
      </c>
      <c r="AO122" s="203">
        <v>0</v>
      </c>
      <c r="AP122" s="203">
        <v>0</v>
      </c>
      <c r="AQ122" s="203">
        <v>1.1829268292682915</v>
      </c>
      <c r="AR122" s="203">
        <v>1.1829268292682915</v>
      </c>
      <c r="AS122" s="203">
        <v>1.1829268292682915</v>
      </c>
      <c r="AT122" s="203">
        <v>0</v>
      </c>
      <c r="AU122" s="203">
        <v>0</v>
      </c>
      <c r="AV122" s="203">
        <v>0</v>
      </c>
      <c r="AW122" s="203">
        <v>0</v>
      </c>
      <c r="AX122" s="203">
        <v>19.000000000000007</v>
      </c>
      <c r="AY122" s="203">
        <v>1.9999999999999996</v>
      </c>
      <c r="AZ122" s="203">
        <v>1.9999999999999996</v>
      </c>
      <c r="BA122" s="203">
        <v>15.626463414634152</v>
      </c>
      <c r="BB122" s="203">
        <v>0</v>
      </c>
      <c r="BC122" s="203">
        <v>0</v>
      </c>
      <c r="BD122" s="203">
        <v>0</v>
      </c>
      <c r="BE122" s="203">
        <v>9.3000000000000185</v>
      </c>
      <c r="BF122" s="203">
        <v>0</v>
      </c>
      <c r="BG122" s="203">
        <v>1.7071144129870099</v>
      </c>
      <c r="BH122" s="203">
        <v>0</v>
      </c>
      <c r="BI122" s="203">
        <v>0</v>
      </c>
      <c r="BJ122" s="203">
        <v>1</v>
      </c>
      <c r="BK122" s="203">
        <v>0</v>
      </c>
      <c r="BL122" s="203"/>
      <c r="BM122" s="203"/>
      <c r="BN122" s="203"/>
      <c r="BO122" s="449">
        <v>0</v>
      </c>
      <c r="BP122" s="449">
        <v>0</v>
      </c>
      <c r="BQ122" s="449">
        <v>0</v>
      </c>
      <c r="BR122" s="203"/>
    </row>
    <row r="123" spans="1:70" ht="15" x14ac:dyDescent="0.25">
      <c r="A123" s="169">
        <v>464</v>
      </c>
      <c r="B123" s="207">
        <v>124704</v>
      </c>
      <c r="C123" s="207">
        <v>9353040</v>
      </c>
      <c r="D123" s="206" t="s">
        <v>415</v>
      </c>
      <c r="E123" s="205" t="s">
        <v>46</v>
      </c>
      <c r="F123" s="204">
        <v>0</v>
      </c>
      <c r="G123" s="203">
        <v>1</v>
      </c>
      <c r="H123" s="203">
        <v>0</v>
      </c>
      <c r="I123" s="203">
        <v>0</v>
      </c>
      <c r="J123" s="203">
        <v>7</v>
      </c>
      <c r="K123" s="203">
        <v>0</v>
      </c>
      <c r="L123" s="203">
        <v>183</v>
      </c>
      <c r="M123" s="203">
        <v>183</v>
      </c>
      <c r="N123" s="203">
        <v>26</v>
      </c>
      <c r="O123" s="203">
        <v>105</v>
      </c>
      <c r="P123" s="203">
        <v>52</v>
      </c>
      <c r="Q123" s="203">
        <v>0</v>
      </c>
      <c r="R123" s="203">
        <v>0</v>
      </c>
      <c r="S123" s="203">
        <v>0</v>
      </c>
      <c r="T123" s="203">
        <v>0</v>
      </c>
      <c r="U123" s="203">
        <v>0</v>
      </c>
      <c r="V123" s="203">
        <v>0</v>
      </c>
      <c r="W123" s="203">
        <v>183</v>
      </c>
      <c r="X123" s="203">
        <v>26.142857142857142</v>
      </c>
      <c r="Y123" s="203">
        <v>10.999999999999993</v>
      </c>
      <c r="Z123" s="203">
        <v>29.047619047619047</v>
      </c>
      <c r="AA123" s="203">
        <v>0</v>
      </c>
      <c r="AB123" s="203">
        <v>0</v>
      </c>
      <c r="AC123" s="203">
        <v>183</v>
      </c>
      <c r="AD123" s="203">
        <v>0</v>
      </c>
      <c r="AE123" s="203">
        <v>0</v>
      </c>
      <c r="AF123" s="203">
        <v>0</v>
      </c>
      <c r="AG123" s="203">
        <v>0</v>
      </c>
      <c r="AH123" s="203">
        <v>0</v>
      </c>
      <c r="AI123" s="203">
        <v>0</v>
      </c>
      <c r="AJ123" s="203">
        <v>0</v>
      </c>
      <c r="AK123" s="203">
        <v>0</v>
      </c>
      <c r="AL123" s="203">
        <v>0</v>
      </c>
      <c r="AM123" s="203">
        <v>0</v>
      </c>
      <c r="AN123" s="203">
        <v>0</v>
      </c>
      <c r="AO123" s="203">
        <v>0</v>
      </c>
      <c r="AP123" s="203">
        <v>0</v>
      </c>
      <c r="AQ123" s="203">
        <v>0</v>
      </c>
      <c r="AR123" s="203">
        <v>0</v>
      </c>
      <c r="AS123" s="203">
        <v>1.1656050955414019</v>
      </c>
      <c r="AT123" s="203">
        <v>0</v>
      </c>
      <c r="AU123" s="203">
        <v>0</v>
      </c>
      <c r="AV123" s="203">
        <v>0</v>
      </c>
      <c r="AW123" s="203">
        <v>0.96825396825396814</v>
      </c>
      <c r="AX123" s="203">
        <v>32.307692307692342</v>
      </c>
      <c r="AY123" s="203">
        <v>0</v>
      </c>
      <c r="AZ123" s="203">
        <v>3.0588235294117645</v>
      </c>
      <c r="BA123" s="203">
        <v>25.783606651871938</v>
      </c>
      <c r="BB123" s="203">
        <v>0</v>
      </c>
      <c r="BC123" s="203">
        <v>0</v>
      </c>
      <c r="BD123" s="203">
        <v>0</v>
      </c>
      <c r="BE123" s="203">
        <v>0</v>
      </c>
      <c r="BF123" s="203">
        <v>0</v>
      </c>
      <c r="BG123" s="203">
        <v>2.1029240709523802</v>
      </c>
      <c r="BH123" s="203">
        <v>0</v>
      </c>
      <c r="BI123" s="203">
        <v>0</v>
      </c>
      <c r="BJ123" s="203">
        <v>1</v>
      </c>
      <c r="BK123" s="203">
        <v>0</v>
      </c>
      <c r="BL123" s="203"/>
      <c r="BM123" s="203"/>
      <c r="BN123" s="203"/>
      <c r="BO123" s="449">
        <v>24</v>
      </c>
      <c r="BP123" s="449">
        <v>17.2</v>
      </c>
      <c r="BQ123" s="449">
        <v>21.6</v>
      </c>
      <c r="BR123" s="203"/>
    </row>
    <row r="124" spans="1:70" ht="15" x14ac:dyDescent="0.25">
      <c r="A124" s="169">
        <v>308</v>
      </c>
      <c r="B124" s="207">
        <v>124705</v>
      </c>
      <c r="C124" s="207">
        <v>9353042</v>
      </c>
      <c r="D124" s="206" t="s">
        <v>327</v>
      </c>
      <c r="E124" s="205" t="s">
        <v>46</v>
      </c>
      <c r="F124" s="204">
        <v>0</v>
      </c>
      <c r="G124" s="203">
        <v>1</v>
      </c>
      <c r="H124" s="203">
        <v>0</v>
      </c>
      <c r="I124" s="203">
        <v>0</v>
      </c>
      <c r="J124" s="203">
        <v>7</v>
      </c>
      <c r="K124" s="203">
        <v>0</v>
      </c>
      <c r="L124" s="203">
        <v>70</v>
      </c>
      <c r="M124" s="203">
        <v>70</v>
      </c>
      <c r="N124" s="203">
        <v>12</v>
      </c>
      <c r="O124" s="203">
        <v>43</v>
      </c>
      <c r="P124" s="203">
        <v>15</v>
      </c>
      <c r="Q124" s="203">
        <v>0</v>
      </c>
      <c r="R124" s="203">
        <v>0</v>
      </c>
      <c r="S124" s="203">
        <v>0</v>
      </c>
      <c r="T124" s="203">
        <v>0</v>
      </c>
      <c r="U124" s="203">
        <v>0</v>
      </c>
      <c r="V124" s="203">
        <v>0</v>
      </c>
      <c r="W124" s="203">
        <v>70</v>
      </c>
      <c r="X124" s="203">
        <v>10</v>
      </c>
      <c r="Y124" s="203">
        <v>2.0000000000000018</v>
      </c>
      <c r="Z124" s="203">
        <v>6.6216216216216219</v>
      </c>
      <c r="AA124" s="203">
        <v>0</v>
      </c>
      <c r="AB124" s="203">
        <v>0</v>
      </c>
      <c r="AC124" s="203">
        <v>67.999999999999972</v>
      </c>
      <c r="AD124" s="203">
        <v>2.0000000000000018</v>
      </c>
      <c r="AE124" s="203">
        <v>0</v>
      </c>
      <c r="AF124" s="203">
        <v>0</v>
      </c>
      <c r="AG124" s="203">
        <v>0</v>
      </c>
      <c r="AH124" s="203">
        <v>0</v>
      </c>
      <c r="AI124" s="203">
        <v>0</v>
      </c>
      <c r="AJ124" s="203">
        <v>0</v>
      </c>
      <c r="AK124" s="203">
        <v>0</v>
      </c>
      <c r="AL124" s="203">
        <v>0</v>
      </c>
      <c r="AM124" s="203">
        <v>0</v>
      </c>
      <c r="AN124" s="203">
        <v>0</v>
      </c>
      <c r="AO124" s="203">
        <v>0</v>
      </c>
      <c r="AP124" s="203">
        <v>0</v>
      </c>
      <c r="AQ124" s="203">
        <v>1.2068965517241359</v>
      </c>
      <c r="AR124" s="203">
        <v>2.4137931034482794</v>
      </c>
      <c r="AS124" s="203">
        <v>2.4137931034482794</v>
      </c>
      <c r="AT124" s="203">
        <v>0</v>
      </c>
      <c r="AU124" s="203">
        <v>0</v>
      </c>
      <c r="AV124" s="203">
        <v>0</v>
      </c>
      <c r="AW124" s="203">
        <v>0</v>
      </c>
      <c r="AX124" s="203">
        <v>4.4102564102564292</v>
      </c>
      <c r="AY124" s="203">
        <v>1.0000000000000004</v>
      </c>
      <c r="AZ124" s="203">
        <v>1.0000000000000004</v>
      </c>
      <c r="BA124" s="203">
        <v>4.3473032714412163</v>
      </c>
      <c r="BB124" s="203">
        <v>0</v>
      </c>
      <c r="BC124" s="203">
        <v>0</v>
      </c>
      <c r="BD124" s="203">
        <v>0</v>
      </c>
      <c r="BE124" s="203">
        <v>0</v>
      </c>
      <c r="BF124" s="203">
        <v>0</v>
      </c>
      <c r="BG124" s="203">
        <v>2.0812618790697699</v>
      </c>
      <c r="BH124" s="203">
        <v>0</v>
      </c>
      <c r="BI124" s="203">
        <v>1</v>
      </c>
      <c r="BJ124" s="203">
        <v>1</v>
      </c>
      <c r="BK124" s="203">
        <v>0</v>
      </c>
      <c r="BL124" s="203"/>
      <c r="BM124" s="203"/>
      <c r="BN124" s="203"/>
      <c r="BO124" s="449">
        <v>0</v>
      </c>
      <c r="BP124" s="449">
        <v>0</v>
      </c>
      <c r="BQ124" s="449">
        <v>0</v>
      </c>
      <c r="BR124" s="203"/>
    </row>
    <row r="125" spans="1:70" ht="15" x14ac:dyDescent="0.25">
      <c r="A125" s="169">
        <v>468</v>
      </c>
      <c r="B125" s="207">
        <v>124706</v>
      </c>
      <c r="C125" s="207">
        <v>9353043</v>
      </c>
      <c r="D125" s="206" t="s">
        <v>668</v>
      </c>
      <c r="E125" s="205" t="s">
        <v>46</v>
      </c>
      <c r="F125" s="204">
        <v>0</v>
      </c>
      <c r="G125" s="203">
        <v>1</v>
      </c>
      <c r="H125" s="203">
        <v>0</v>
      </c>
      <c r="I125" s="203">
        <v>0</v>
      </c>
      <c r="J125" s="203">
        <v>7</v>
      </c>
      <c r="K125" s="203">
        <v>0</v>
      </c>
      <c r="L125" s="203">
        <v>163</v>
      </c>
      <c r="M125" s="203">
        <v>163</v>
      </c>
      <c r="N125" s="203">
        <v>27</v>
      </c>
      <c r="O125" s="203">
        <v>96</v>
      </c>
      <c r="P125" s="203">
        <v>40</v>
      </c>
      <c r="Q125" s="203">
        <v>0</v>
      </c>
      <c r="R125" s="203">
        <v>0</v>
      </c>
      <c r="S125" s="203">
        <v>0</v>
      </c>
      <c r="T125" s="203">
        <v>0</v>
      </c>
      <c r="U125" s="203">
        <v>0</v>
      </c>
      <c r="V125" s="203">
        <v>0</v>
      </c>
      <c r="W125" s="203">
        <v>163</v>
      </c>
      <c r="X125" s="203">
        <v>23.285714285714285</v>
      </c>
      <c r="Y125" s="203">
        <v>8.0000000000000018</v>
      </c>
      <c r="Z125" s="203">
        <v>19.46268656716418</v>
      </c>
      <c r="AA125" s="203">
        <v>0</v>
      </c>
      <c r="AB125" s="203">
        <v>0</v>
      </c>
      <c r="AC125" s="203">
        <v>157.99999999999997</v>
      </c>
      <c r="AD125" s="203">
        <v>5.0000000000000044</v>
      </c>
      <c r="AE125" s="203">
        <v>0</v>
      </c>
      <c r="AF125" s="203">
        <v>0</v>
      </c>
      <c r="AG125" s="203">
        <v>0</v>
      </c>
      <c r="AH125" s="203">
        <v>0</v>
      </c>
      <c r="AI125" s="203">
        <v>0</v>
      </c>
      <c r="AJ125" s="203">
        <v>0</v>
      </c>
      <c r="AK125" s="203">
        <v>0</v>
      </c>
      <c r="AL125" s="203">
        <v>0</v>
      </c>
      <c r="AM125" s="203">
        <v>0</v>
      </c>
      <c r="AN125" s="203">
        <v>0</v>
      </c>
      <c r="AO125" s="203">
        <v>0</v>
      </c>
      <c r="AP125" s="203">
        <v>0</v>
      </c>
      <c r="AQ125" s="203">
        <v>1.1985294117647061</v>
      </c>
      <c r="AR125" s="203">
        <v>1.1985294117647061</v>
      </c>
      <c r="AS125" s="203">
        <v>1.1985294117647061</v>
      </c>
      <c r="AT125" s="203">
        <v>0</v>
      </c>
      <c r="AU125" s="203">
        <v>0</v>
      </c>
      <c r="AV125" s="203">
        <v>0</v>
      </c>
      <c r="AW125" s="203">
        <v>1.2164179104477613</v>
      </c>
      <c r="AX125" s="203">
        <v>27.733333333333341</v>
      </c>
      <c r="AY125" s="203">
        <v>2.2222222222222241</v>
      </c>
      <c r="AZ125" s="203">
        <v>4.4444444444444393</v>
      </c>
      <c r="BA125" s="203">
        <v>24.937934640522872</v>
      </c>
      <c r="BB125" s="203">
        <v>0</v>
      </c>
      <c r="BC125" s="203">
        <v>0</v>
      </c>
      <c r="BD125" s="203">
        <v>0</v>
      </c>
      <c r="BE125" s="203">
        <v>0</v>
      </c>
      <c r="BF125" s="203">
        <v>0</v>
      </c>
      <c r="BG125" s="203">
        <v>2.21516417131147</v>
      </c>
      <c r="BH125" s="203">
        <v>0</v>
      </c>
      <c r="BI125" s="203">
        <v>0</v>
      </c>
      <c r="BJ125" s="203">
        <v>1</v>
      </c>
      <c r="BK125" s="203">
        <v>0</v>
      </c>
      <c r="BL125" s="203"/>
      <c r="BM125" s="203"/>
      <c r="BN125" s="203"/>
      <c r="BO125" s="449">
        <v>0</v>
      </c>
      <c r="BP125" s="449">
        <v>0</v>
      </c>
      <c r="BQ125" s="449">
        <v>0</v>
      </c>
      <c r="BR125" s="203"/>
    </row>
    <row r="126" spans="1:70" ht="15" x14ac:dyDescent="0.25">
      <c r="A126" s="169">
        <v>478</v>
      </c>
      <c r="B126" s="207">
        <v>124709</v>
      </c>
      <c r="C126" s="207">
        <v>9353048</v>
      </c>
      <c r="D126" s="206" t="s">
        <v>667</v>
      </c>
      <c r="E126" s="205" t="s">
        <v>46</v>
      </c>
      <c r="F126" s="204">
        <v>0</v>
      </c>
      <c r="G126" s="203">
        <v>1</v>
      </c>
      <c r="H126" s="203">
        <v>0</v>
      </c>
      <c r="I126" s="203">
        <v>0</v>
      </c>
      <c r="J126" s="203">
        <v>7</v>
      </c>
      <c r="K126" s="203">
        <v>0</v>
      </c>
      <c r="L126" s="203">
        <v>171</v>
      </c>
      <c r="M126" s="203">
        <v>171</v>
      </c>
      <c r="N126" s="203">
        <v>31</v>
      </c>
      <c r="O126" s="203">
        <v>109</v>
      </c>
      <c r="P126" s="203">
        <v>31</v>
      </c>
      <c r="Q126" s="203">
        <v>0</v>
      </c>
      <c r="R126" s="203">
        <v>0</v>
      </c>
      <c r="S126" s="203">
        <v>0</v>
      </c>
      <c r="T126" s="203">
        <v>0</v>
      </c>
      <c r="U126" s="203">
        <v>0</v>
      </c>
      <c r="V126" s="203">
        <v>0</v>
      </c>
      <c r="W126" s="203">
        <v>171</v>
      </c>
      <c r="X126" s="203">
        <v>24.428571428571427</v>
      </c>
      <c r="Y126" s="203">
        <v>7.0000000000000036</v>
      </c>
      <c r="Z126" s="203">
        <v>21.714285714285712</v>
      </c>
      <c r="AA126" s="203">
        <v>0</v>
      </c>
      <c r="AB126" s="203">
        <v>0</v>
      </c>
      <c r="AC126" s="203">
        <v>167.99999999999997</v>
      </c>
      <c r="AD126" s="203">
        <v>2.9999999999999987</v>
      </c>
      <c r="AE126" s="203">
        <v>0</v>
      </c>
      <c r="AF126" s="203">
        <v>0</v>
      </c>
      <c r="AG126" s="203">
        <v>0</v>
      </c>
      <c r="AH126" s="203">
        <v>0</v>
      </c>
      <c r="AI126" s="203">
        <v>0</v>
      </c>
      <c r="AJ126" s="203">
        <v>0</v>
      </c>
      <c r="AK126" s="203">
        <v>0</v>
      </c>
      <c r="AL126" s="203">
        <v>0</v>
      </c>
      <c r="AM126" s="203">
        <v>0</v>
      </c>
      <c r="AN126" s="203">
        <v>0</v>
      </c>
      <c r="AO126" s="203">
        <v>0</v>
      </c>
      <c r="AP126" s="203">
        <v>0</v>
      </c>
      <c r="AQ126" s="203">
        <v>1.2214285714285709</v>
      </c>
      <c r="AR126" s="203">
        <v>1.2214285714285709</v>
      </c>
      <c r="AS126" s="203">
        <v>2.4428571428571453</v>
      </c>
      <c r="AT126" s="203">
        <v>0</v>
      </c>
      <c r="AU126" s="203">
        <v>0</v>
      </c>
      <c r="AV126" s="203">
        <v>0</v>
      </c>
      <c r="AW126" s="203">
        <v>0.90476190476190466</v>
      </c>
      <c r="AX126" s="203">
        <v>40.485714285714238</v>
      </c>
      <c r="AY126" s="203">
        <v>2.0000000000000013</v>
      </c>
      <c r="AZ126" s="203">
        <v>3.9999999999999956</v>
      </c>
      <c r="BA126" s="203">
        <v>34.061455102040782</v>
      </c>
      <c r="BB126" s="203">
        <v>0</v>
      </c>
      <c r="BC126" s="203">
        <v>0</v>
      </c>
      <c r="BD126" s="203">
        <v>0</v>
      </c>
      <c r="BE126" s="203">
        <v>3.9000000000000594</v>
      </c>
      <c r="BF126" s="203">
        <v>0</v>
      </c>
      <c r="BG126" s="203">
        <v>2.0965737537815099</v>
      </c>
      <c r="BH126" s="203">
        <v>0</v>
      </c>
      <c r="BI126" s="203">
        <v>0</v>
      </c>
      <c r="BJ126" s="203">
        <v>1</v>
      </c>
      <c r="BK126" s="203">
        <v>0</v>
      </c>
      <c r="BL126" s="203"/>
      <c r="BM126" s="203"/>
      <c r="BN126" s="203"/>
      <c r="BO126" s="449">
        <v>0</v>
      </c>
      <c r="BP126" s="449">
        <v>0</v>
      </c>
      <c r="BQ126" s="449">
        <v>0</v>
      </c>
      <c r="BR126" s="203"/>
    </row>
    <row r="127" spans="1:70" ht="15" x14ac:dyDescent="0.25">
      <c r="A127" s="169">
        <v>488</v>
      </c>
      <c r="B127" s="207">
        <v>124710</v>
      </c>
      <c r="C127" s="207">
        <v>9353049</v>
      </c>
      <c r="D127" s="206" t="s">
        <v>435</v>
      </c>
      <c r="E127" s="205" t="s">
        <v>46</v>
      </c>
      <c r="F127" s="204">
        <v>0</v>
      </c>
      <c r="G127" s="203">
        <v>1</v>
      </c>
      <c r="H127" s="203">
        <v>0</v>
      </c>
      <c r="I127" s="203">
        <v>0</v>
      </c>
      <c r="J127" s="203">
        <v>7</v>
      </c>
      <c r="K127" s="203">
        <v>0</v>
      </c>
      <c r="L127" s="203">
        <v>203</v>
      </c>
      <c r="M127" s="203">
        <v>203</v>
      </c>
      <c r="N127" s="203">
        <v>30</v>
      </c>
      <c r="O127" s="203">
        <v>114</v>
      </c>
      <c r="P127" s="203">
        <v>59</v>
      </c>
      <c r="Q127" s="203">
        <v>0</v>
      </c>
      <c r="R127" s="203">
        <v>0</v>
      </c>
      <c r="S127" s="203">
        <v>0</v>
      </c>
      <c r="T127" s="203">
        <v>0</v>
      </c>
      <c r="U127" s="203">
        <v>0</v>
      </c>
      <c r="V127" s="203">
        <v>0</v>
      </c>
      <c r="W127" s="203">
        <v>203</v>
      </c>
      <c r="X127" s="203">
        <v>29</v>
      </c>
      <c r="Y127" s="203">
        <v>18.000000000000011</v>
      </c>
      <c r="Z127" s="203">
        <v>22.785714285714285</v>
      </c>
      <c r="AA127" s="203">
        <v>0</v>
      </c>
      <c r="AB127" s="203">
        <v>0</v>
      </c>
      <c r="AC127" s="203">
        <v>203</v>
      </c>
      <c r="AD127" s="203">
        <v>0</v>
      </c>
      <c r="AE127" s="203">
        <v>0</v>
      </c>
      <c r="AF127" s="203">
        <v>0</v>
      </c>
      <c r="AG127" s="203">
        <v>0</v>
      </c>
      <c r="AH127" s="203">
        <v>0</v>
      </c>
      <c r="AI127" s="203">
        <v>0</v>
      </c>
      <c r="AJ127" s="203">
        <v>0</v>
      </c>
      <c r="AK127" s="203">
        <v>0</v>
      </c>
      <c r="AL127" s="203">
        <v>0</v>
      </c>
      <c r="AM127" s="203">
        <v>0</v>
      </c>
      <c r="AN127" s="203">
        <v>0</v>
      </c>
      <c r="AO127" s="203">
        <v>0</v>
      </c>
      <c r="AP127" s="203">
        <v>0</v>
      </c>
      <c r="AQ127" s="203">
        <v>0</v>
      </c>
      <c r="AR127" s="203">
        <v>1.1734104046242777</v>
      </c>
      <c r="AS127" s="203">
        <v>1.1734104046242777</v>
      </c>
      <c r="AT127" s="203">
        <v>0</v>
      </c>
      <c r="AU127" s="203">
        <v>0</v>
      </c>
      <c r="AV127" s="203">
        <v>0</v>
      </c>
      <c r="AW127" s="203">
        <v>0</v>
      </c>
      <c r="AX127" s="203">
        <v>45.6</v>
      </c>
      <c r="AY127" s="203">
        <v>14.471698113207575</v>
      </c>
      <c r="AZ127" s="203">
        <v>17.81132075471697</v>
      </c>
      <c r="BA127" s="203">
        <v>52.469422619696793</v>
      </c>
      <c r="BB127" s="203">
        <v>0</v>
      </c>
      <c r="BC127" s="203">
        <v>0</v>
      </c>
      <c r="BD127" s="203">
        <v>0</v>
      </c>
      <c r="BE127" s="203">
        <v>0</v>
      </c>
      <c r="BF127" s="203">
        <v>0</v>
      </c>
      <c r="BG127" s="203">
        <v>1.94586310826446</v>
      </c>
      <c r="BH127" s="203">
        <v>0</v>
      </c>
      <c r="BI127" s="203">
        <v>0</v>
      </c>
      <c r="BJ127" s="203">
        <v>1</v>
      </c>
      <c r="BK127" s="203">
        <v>0</v>
      </c>
      <c r="BL127" s="203"/>
      <c r="BM127" s="203"/>
      <c r="BN127" s="203"/>
      <c r="BO127" s="449">
        <v>0</v>
      </c>
      <c r="BP127" s="449">
        <v>0</v>
      </c>
      <c r="BQ127" s="449">
        <v>0</v>
      </c>
      <c r="BR127" s="203"/>
    </row>
    <row r="128" spans="1:70" ht="15" x14ac:dyDescent="0.25">
      <c r="A128" s="169">
        <v>495</v>
      </c>
      <c r="B128" s="207">
        <v>124712</v>
      </c>
      <c r="C128" s="207">
        <v>9353056</v>
      </c>
      <c r="D128" s="206" t="s">
        <v>439</v>
      </c>
      <c r="E128" s="205" t="s">
        <v>46</v>
      </c>
      <c r="F128" s="204">
        <v>0</v>
      </c>
      <c r="G128" s="203">
        <v>1</v>
      </c>
      <c r="H128" s="203">
        <v>0</v>
      </c>
      <c r="I128" s="203">
        <v>0</v>
      </c>
      <c r="J128" s="203">
        <v>7</v>
      </c>
      <c r="K128" s="203">
        <v>0</v>
      </c>
      <c r="L128" s="203">
        <v>166</v>
      </c>
      <c r="M128" s="203">
        <v>166</v>
      </c>
      <c r="N128" s="203">
        <v>30</v>
      </c>
      <c r="O128" s="203">
        <v>115</v>
      </c>
      <c r="P128" s="203">
        <v>21</v>
      </c>
      <c r="Q128" s="203">
        <v>0</v>
      </c>
      <c r="R128" s="203">
        <v>0</v>
      </c>
      <c r="S128" s="203">
        <v>0</v>
      </c>
      <c r="T128" s="203">
        <v>0</v>
      </c>
      <c r="U128" s="203">
        <v>0</v>
      </c>
      <c r="V128" s="203">
        <v>0</v>
      </c>
      <c r="W128" s="203">
        <v>166</v>
      </c>
      <c r="X128" s="203">
        <v>23.714285714285715</v>
      </c>
      <c r="Y128" s="203">
        <v>11.999999999999995</v>
      </c>
      <c r="Z128" s="203">
        <v>16.168831168831169</v>
      </c>
      <c r="AA128" s="203">
        <v>0</v>
      </c>
      <c r="AB128" s="203">
        <v>0</v>
      </c>
      <c r="AC128" s="203">
        <v>152.00000000000006</v>
      </c>
      <c r="AD128" s="203">
        <v>8.9999999999999964</v>
      </c>
      <c r="AE128" s="203">
        <v>0</v>
      </c>
      <c r="AF128" s="203">
        <v>4.9999999999999929</v>
      </c>
      <c r="AG128" s="203">
        <v>0</v>
      </c>
      <c r="AH128" s="203">
        <v>0</v>
      </c>
      <c r="AI128" s="203">
        <v>0</v>
      </c>
      <c r="AJ128" s="203">
        <v>0</v>
      </c>
      <c r="AK128" s="203">
        <v>0</v>
      </c>
      <c r="AL128" s="203">
        <v>0</v>
      </c>
      <c r="AM128" s="203">
        <v>0</v>
      </c>
      <c r="AN128" s="203">
        <v>0</v>
      </c>
      <c r="AO128" s="203">
        <v>0</v>
      </c>
      <c r="AP128" s="203">
        <v>0</v>
      </c>
      <c r="AQ128" s="203">
        <v>0</v>
      </c>
      <c r="AR128" s="203">
        <v>1.220588235294118</v>
      </c>
      <c r="AS128" s="203">
        <v>2.4411764705882395</v>
      </c>
      <c r="AT128" s="203">
        <v>0</v>
      </c>
      <c r="AU128" s="203">
        <v>0</v>
      </c>
      <c r="AV128" s="203">
        <v>0</v>
      </c>
      <c r="AW128" s="203">
        <v>0</v>
      </c>
      <c r="AX128" s="203">
        <v>32.409090909090935</v>
      </c>
      <c r="AY128" s="203">
        <v>3.3157894736842053</v>
      </c>
      <c r="AZ128" s="203">
        <v>4.421052631578954</v>
      </c>
      <c r="BA128" s="203">
        <v>28.735596327047595</v>
      </c>
      <c r="BB128" s="203">
        <v>0</v>
      </c>
      <c r="BC128" s="203">
        <v>0</v>
      </c>
      <c r="BD128" s="203">
        <v>0</v>
      </c>
      <c r="BE128" s="203">
        <v>0</v>
      </c>
      <c r="BF128" s="203">
        <v>0</v>
      </c>
      <c r="BG128" s="203">
        <v>3.0686490928143701</v>
      </c>
      <c r="BH128" s="203">
        <v>0</v>
      </c>
      <c r="BI128" s="203">
        <v>0</v>
      </c>
      <c r="BJ128" s="203">
        <v>1</v>
      </c>
      <c r="BK128" s="203">
        <v>0</v>
      </c>
      <c r="BL128" s="203"/>
      <c r="BM128" s="203"/>
      <c r="BN128" s="203"/>
      <c r="BO128" s="449">
        <v>0</v>
      </c>
      <c r="BP128" s="449">
        <v>0</v>
      </c>
      <c r="BQ128" s="449">
        <v>0</v>
      </c>
      <c r="BR128" s="203"/>
    </row>
    <row r="129" spans="1:70" ht="15" x14ac:dyDescent="0.25">
      <c r="A129" s="169">
        <v>501</v>
      </c>
      <c r="B129" s="207">
        <v>124713</v>
      </c>
      <c r="C129" s="207">
        <v>9353058</v>
      </c>
      <c r="D129" s="206" t="s">
        <v>442</v>
      </c>
      <c r="E129" s="205" t="s">
        <v>46</v>
      </c>
      <c r="F129" s="204">
        <v>0</v>
      </c>
      <c r="G129" s="203">
        <v>1</v>
      </c>
      <c r="H129" s="203">
        <v>0</v>
      </c>
      <c r="I129" s="203">
        <v>0</v>
      </c>
      <c r="J129" s="203">
        <v>7</v>
      </c>
      <c r="K129" s="203">
        <v>0</v>
      </c>
      <c r="L129" s="203">
        <v>80</v>
      </c>
      <c r="M129" s="203">
        <v>80</v>
      </c>
      <c r="N129" s="203">
        <v>13</v>
      </c>
      <c r="O129" s="203">
        <v>40</v>
      </c>
      <c r="P129" s="203">
        <v>27</v>
      </c>
      <c r="Q129" s="203">
        <v>0</v>
      </c>
      <c r="R129" s="203">
        <v>0</v>
      </c>
      <c r="S129" s="203">
        <v>0</v>
      </c>
      <c r="T129" s="203">
        <v>0</v>
      </c>
      <c r="U129" s="203">
        <v>0</v>
      </c>
      <c r="V129" s="203">
        <v>0</v>
      </c>
      <c r="W129" s="203">
        <v>80</v>
      </c>
      <c r="X129" s="203">
        <v>11.428571428571429</v>
      </c>
      <c r="Y129" s="203">
        <v>6</v>
      </c>
      <c r="Z129" s="203">
        <v>12.839506172839506</v>
      </c>
      <c r="AA129" s="203">
        <v>0</v>
      </c>
      <c r="AB129" s="203">
        <v>0</v>
      </c>
      <c r="AC129" s="203">
        <v>75.949367088607602</v>
      </c>
      <c r="AD129" s="203">
        <v>0</v>
      </c>
      <c r="AE129" s="203">
        <v>0</v>
      </c>
      <c r="AF129" s="203">
        <v>4.050632911392408</v>
      </c>
      <c r="AG129" s="203">
        <v>0</v>
      </c>
      <c r="AH129" s="203">
        <v>0</v>
      </c>
      <c r="AI129" s="203">
        <v>0</v>
      </c>
      <c r="AJ129" s="203">
        <v>0</v>
      </c>
      <c r="AK129" s="203">
        <v>0</v>
      </c>
      <c r="AL129" s="203">
        <v>0</v>
      </c>
      <c r="AM129" s="203">
        <v>0</v>
      </c>
      <c r="AN129" s="203">
        <v>0</v>
      </c>
      <c r="AO129" s="203">
        <v>0</v>
      </c>
      <c r="AP129" s="203">
        <v>0</v>
      </c>
      <c r="AQ129" s="203">
        <v>0</v>
      </c>
      <c r="AR129" s="203">
        <v>0</v>
      </c>
      <c r="AS129" s="203">
        <v>0</v>
      </c>
      <c r="AT129" s="203">
        <v>0</v>
      </c>
      <c r="AU129" s="203">
        <v>0</v>
      </c>
      <c r="AV129" s="203">
        <v>0</v>
      </c>
      <c r="AW129" s="203">
        <v>0</v>
      </c>
      <c r="AX129" s="203">
        <v>12.972972972972961</v>
      </c>
      <c r="AY129" s="203">
        <v>5.1923076923076845</v>
      </c>
      <c r="AZ129" s="203">
        <v>9.3461538461538414</v>
      </c>
      <c r="BA129" s="203">
        <v>20.298755701740767</v>
      </c>
      <c r="BB129" s="203">
        <v>0</v>
      </c>
      <c r="BC129" s="203">
        <v>0</v>
      </c>
      <c r="BD129" s="203">
        <v>0</v>
      </c>
      <c r="BE129" s="203">
        <v>5.9999999999999982</v>
      </c>
      <c r="BF129" s="203">
        <v>0</v>
      </c>
      <c r="BG129" s="203">
        <v>1.8002540980769199</v>
      </c>
      <c r="BH129" s="203">
        <v>0</v>
      </c>
      <c r="BI129" s="203">
        <v>0</v>
      </c>
      <c r="BJ129" s="203">
        <v>1</v>
      </c>
      <c r="BK129" s="203">
        <v>0</v>
      </c>
      <c r="BL129" s="203"/>
      <c r="BM129" s="203"/>
      <c r="BN129" s="203"/>
      <c r="BO129" s="449">
        <v>3.6</v>
      </c>
      <c r="BP129" s="449">
        <v>0.4</v>
      </c>
      <c r="BQ129" s="449">
        <v>2.6</v>
      </c>
      <c r="BR129" s="203"/>
    </row>
    <row r="130" spans="1:70" ht="15" x14ac:dyDescent="0.25">
      <c r="A130" s="169">
        <v>517</v>
      </c>
      <c r="B130" s="207">
        <v>124717</v>
      </c>
      <c r="C130" s="207">
        <v>9353064</v>
      </c>
      <c r="D130" s="206" t="s">
        <v>666</v>
      </c>
      <c r="E130" s="205" t="s">
        <v>46</v>
      </c>
      <c r="F130" s="204">
        <v>0</v>
      </c>
      <c r="G130" s="203">
        <v>1</v>
      </c>
      <c r="H130" s="203">
        <v>0</v>
      </c>
      <c r="I130" s="203">
        <v>0</v>
      </c>
      <c r="J130" s="203">
        <v>7</v>
      </c>
      <c r="K130" s="203">
        <v>0</v>
      </c>
      <c r="L130" s="203">
        <v>137</v>
      </c>
      <c r="M130" s="203">
        <v>137</v>
      </c>
      <c r="N130" s="203">
        <v>20</v>
      </c>
      <c r="O130" s="203">
        <v>74</v>
      </c>
      <c r="P130" s="203">
        <v>43</v>
      </c>
      <c r="Q130" s="203">
        <v>0</v>
      </c>
      <c r="R130" s="203">
        <v>0</v>
      </c>
      <c r="S130" s="203">
        <v>0</v>
      </c>
      <c r="T130" s="203">
        <v>0</v>
      </c>
      <c r="U130" s="203">
        <v>0</v>
      </c>
      <c r="V130" s="203">
        <v>0</v>
      </c>
      <c r="W130" s="203">
        <v>137</v>
      </c>
      <c r="X130" s="203">
        <v>19.571428571428573</v>
      </c>
      <c r="Y130" s="203">
        <v>8.9999999999999982</v>
      </c>
      <c r="Z130" s="203">
        <v>19.719696969696972</v>
      </c>
      <c r="AA130" s="203">
        <v>0</v>
      </c>
      <c r="AB130" s="203">
        <v>0</v>
      </c>
      <c r="AC130" s="203">
        <v>137</v>
      </c>
      <c r="AD130" s="203">
        <v>0</v>
      </c>
      <c r="AE130" s="203">
        <v>0</v>
      </c>
      <c r="AF130" s="203">
        <v>0</v>
      </c>
      <c r="AG130" s="203">
        <v>0</v>
      </c>
      <c r="AH130" s="203">
        <v>0</v>
      </c>
      <c r="AI130" s="203">
        <v>0</v>
      </c>
      <c r="AJ130" s="203">
        <v>0</v>
      </c>
      <c r="AK130" s="203">
        <v>0</v>
      </c>
      <c r="AL130" s="203">
        <v>0</v>
      </c>
      <c r="AM130" s="203">
        <v>0</v>
      </c>
      <c r="AN130" s="203">
        <v>0</v>
      </c>
      <c r="AO130" s="203">
        <v>0</v>
      </c>
      <c r="AP130" s="203">
        <v>0</v>
      </c>
      <c r="AQ130" s="203">
        <v>0</v>
      </c>
      <c r="AR130" s="203">
        <v>0</v>
      </c>
      <c r="AS130" s="203">
        <v>0</v>
      </c>
      <c r="AT130" s="203">
        <v>0</v>
      </c>
      <c r="AU130" s="203">
        <v>0</v>
      </c>
      <c r="AV130" s="203">
        <v>0</v>
      </c>
      <c r="AW130" s="203">
        <v>1.0378787878787878</v>
      </c>
      <c r="AX130" s="203">
        <v>33.452054794520549</v>
      </c>
      <c r="AY130" s="203">
        <v>4.0000000000000009</v>
      </c>
      <c r="AZ130" s="203">
        <v>5.9999999999999902</v>
      </c>
      <c r="BA130" s="203">
        <v>30.136150333684569</v>
      </c>
      <c r="BB130" s="203">
        <v>0</v>
      </c>
      <c r="BC130" s="203">
        <v>0</v>
      </c>
      <c r="BD130" s="203">
        <v>0</v>
      </c>
      <c r="BE130" s="203">
        <v>0</v>
      </c>
      <c r="BF130" s="203">
        <v>0</v>
      </c>
      <c r="BG130" s="203">
        <v>2.5601486238805999</v>
      </c>
      <c r="BH130" s="203">
        <v>0</v>
      </c>
      <c r="BI130" s="203">
        <v>1</v>
      </c>
      <c r="BJ130" s="203">
        <v>1</v>
      </c>
      <c r="BK130" s="203">
        <v>0</v>
      </c>
      <c r="BL130" s="203"/>
      <c r="BM130" s="203"/>
      <c r="BN130" s="203"/>
      <c r="BO130" s="449">
        <v>0</v>
      </c>
      <c r="BP130" s="449">
        <v>0</v>
      </c>
      <c r="BQ130" s="449">
        <v>0</v>
      </c>
      <c r="BR130" s="203"/>
    </row>
    <row r="131" spans="1:70" ht="15" x14ac:dyDescent="0.25">
      <c r="A131" s="169">
        <v>338</v>
      </c>
      <c r="B131" s="207">
        <v>124718</v>
      </c>
      <c r="C131" s="207">
        <v>9353066</v>
      </c>
      <c r="D131" s="206" t="s">
        <v>665</v>
      </c>
      <c r="E131" s="205" t="s">
        <v>46</v>
      </c>
      <c r="F131" s="204">
        <v>0</v>
      </c>
      <c r="G131" s="203">
        <v>1</v>
      </c>
      <c r="H131" s="203">
        <v>0</v>
      </c>
      <c r="I131" s="203">
        <v>0</v>
      </c>
      <c r="J131" s="203">
        <v>7</v>
      </c>
      <c r="K131" s="203">
        <v>0</v>
      </c>
      <c r="L131" s="203">
        <v>32</v>
      </c>
      <c r="M131" s="203">
        <v>32</v>
      </c>
      <c r="N131" s="203">
        <v>3</v>
      </c>
      <c r="O131" s="203">
        <v>19</v>
      </c>
      <c r="P131" s="203">
        <v>10</v>
      </c>
      <c r="Q131" s="203">
        <v>0</v>
      </c>
      <c r="R131" s="203">
        <v>0</v>
      </c>
      <c r="S131" s="203">
        <v>0</v>
      </c>
      <c r="T131" s="203">
        <v>0</v>
      </c>
      <c r="U131" s="203">
        <v>0</v>
      </c>
      <c r="V131" s="203">
        <v>0</v>
      </c>
      <c r="W131" s="203">
        <v>32</v>
      </c>
      <c r="X131" s="203">
        <v>4.5714285714285712</v>
      </c>
      <c r="Y131" s="203">
        <v>1</v>
      </c>
      <c r="Z131" s="203">
        <v>3.7647058823529411</v>
      </c>
      <c r="AA131" s="203">
        <v>0</v>
      </c>
      <c r="AB131" s="203">
        <v>0</v>
      </c>
      <c r="AC131" s="203">
        <v>32</v>
      </c>
      <c r="AD131" s="203">
        <v>0</v>
      </c>
      <c r="AE131" s="203">
        <v>0</v>
      </c>
      <c r="AF131" s="203">
        <v>0</v>
      </c>
      <c r="AG131" s="203">
        <v>0</v>
      </c>
      <c r="AH131" s="203">
        <v>0</v>
      </c>
      <c r="AI131" s="203">
        <v>0</v>
      </c>
      <c r="AJ131" s="203">
        <v>0</v>
      </c>
      <c r="AK131" s="203">
        <v>0</v>
      </c>
      <c r="AL131" s="203">
        <v>0</v>
      </c>
      <c r="AM131" s="203">
        <v>0</v>
      </c>
      <c r="AN131" s="203">
        <v>0</v>
      </c>
      <c r="AO131" s="203">
        <v>0</v>
      </c>
      <c r="AP131" s="203">
        <v>0</v>
      </c>
      <c r="AQ131" s="203">
        <v>0</v>
      </c>
      <c r="AR131" s="203">
        <v>0</v>
      </c>
      <c r="AS131" s="203">
        <v>1.1034482758620705</v>
      </c>
      <c r="AT131" s="203">
        <v>0</v>
      </c>
      <c r="AU131" s="203">
        <v>0</v>
      </c>
      <c r="AV131" s="203">
        <v>0</v>
      </c>
      <c r="AW131" s="203">
        <v>0</v>
      </c>
      <c r="AX131" s="203">
        <v>9.9999999999999947</v>
      </c>
      <c r="AY131" s="203">
        <v>1</v>
      </c>
      <c r="AZ131" s="203">
        <v>3</v>
      </c>
      <c r="BA131" s="203">
        <v>9.8206896551724103</v>
      </c>
      <c r="BB131" s="203">
        <v>0</v>
      </c>
      <c r="BC131" s="203">
        <v>0</v>
      </c>
      <c r="BD131" s="203">
        <v>0</v>
      </c>
      <c r="BE131" s="203">
        <v>0</v>
      </c>
      <c r="BF131" s="203">
        <v>0</v>
      </c>
      <c r="BG131" s="203">
        <v>1.8633967581395401</v>
      </c>
      <c r="BH131" s="203">
        <v>0</v>
      </c>
      <c r="BI131" s="203">
        <v>0</v>
      </c>
      <c r="BJ131" s="203">
        <v>1</v>
      </c>
      <c r="BK131" s="203">
        <v>0</v>
      </c>
      <c r="BL131" s="203"/>
      <c r="BM131" s="203"/>
      <c r="BN131" s="203"/>
      <c r="BO131" s="449">
        <v>0</v>
      </c>
      <c r="BP131" s="449">
        <v>0</v>
      </c>
      <c r="BQ131" s="449">
        <v>0</v>
      </c>
      <c r="BR131" s="203"/>
    </row>
    <row r="132" spans="1:70" ht="15" x14ac:dyDescent="0.25">
      <c r="A132" s="169">
        <v>202</v>
      </c>
      <c r="B132" s="207">
        <v>124719</v>
      </c>
      <c r="C132" s="207">
        <v>9353074</v>
      </c>
      <c r="D132" s="206" t="s">
        <v>664</v>
      </c>
      <c r="E132" s="205" t="s">
        <v>46</v>
      </c>
      <c r="F132" s="204">
        <v>0</v>
      </c>
      <c r="G132" s="203">
        <v>1</v>
      </c>
      <c r="H132" s="203">
        <v>0</v>
      </c>
      <c r="I132" s="203">
        <v>0</v>
      </c>
      <c r="J132" s="203">
        <v>7</v>
      </c>
      <c r="K132" s="203">
        <v>0</v>
      </c>
      <c r="L132" s="203">
        <v>51</v>
      </c>
      <c r="M132" s="203">
        <v>51</v>
      </c>
      <c r="N132" s="203">
        <v>6</v>
      </c>
      <c r="O132" s="203">
        <v>26</v>
      </c>
      <c r="P132" s="203">
        <v>19</v>
      </c>
      <c r="Q132" s="203">
        <v>0</v>
      </c>
      <c r="R132" s="203">
        <v>0</v>
      </c>
      <c r="S132" s="203">
        <v>0</v>
      </c>
      <c r="T132" s="203">
        <v>0</v>
      </c>
      <c r="U132" s="203">
        <v>0</v>
      </c>
      <c r="V132" s="203">
        <v>0</v>
      </c>
      <c r="W132" s="203">
        <v>51</v>
      </c>
      <c r="X132" s="203">
        <v>7.2857142857142856</v>
      </c>
      <c r="Y132" s="203">
        <v>2.9999999999999996</v>
      </c>
      <c r="Z132" s="203">
        <v>10.736842105263158</v>
      </c>
      <c r="AA132" s="203">
        <v>0</v>
      </c>
      <c r="AB132" s="203">
        <v>0</v>
      </c>
      <c r="AC132" s="203">
        <v>51</v>
      </c>
      <c r="AD132" s="203">
        <v>0</v>
      </c>
      <c r="AE132" s="203">
        <v>0</v>
      </c>
      <c r="AF132" s="203">
        <v>0</v>
      </c>
      <c r="AG132" s="203">
        <v>0</v>
      </c>
      <c r="AH132" s="203">
        <v>0</v>
      </c>
      <c r="AI132" s="203">
        <v>0</v>
      </c>
      <c r="AJ132" s="203">
        <v>0</v>
      </c>
      <c r="AK132" s="203">
        <v>0</v>
      </c>
      <c r="AL132" s="203">
        <v>0</v>
      </c>
      <c r="AM132" s="203">
        <v>0</v>
      </c>
      <c r="AN132" s="203">
        <v>0</v>
      </c>
      <c r="AO132" s="203">
        <v>0</v>
      </c>
      <c r="AP132" s="203">
        <v>0</v>
      </c>
      <c r="AQ132" s="203">
        <v>0</v>
      </c>
      <c r="AR132" s="203">
        <v>0</v>
      </c>
      <c r="AS132" s="203">
        <v>0</v>
      </c>
      <c r="AT132" s="203">
        <v>0</v>
      </c>
      <c r="AU132" s="203">
        <v>0</v>
      </c>
      <c r="AV132" s="203">
        <v>0</v>
      </c>
      <c r="AW132" s="203">
        <v>0.89473684210526305</v>
      </c>
      <c r="AX132" s="203">
        <v>13.52</v>
      </c>
      <c r="AY132" s="203">
        <v>0</v>
      </c>
      <c r="AZ132" s="203">
        <v>0</v>
      </c>
      <c r="BA132" s="203">
        <v>9.0403733333333332</v>
      </c>
      <c r="BB132" s="203">
        <v>0</v>
      </c>
      <c r="BC132" s="203">
        <v>0</v>
      </c>
      <c r="BD132" s="203">
        <v>0</v>
      </c>
      <c r="BE132" s="203">
        <v>0</v>
      </c>
      <c r="BF132" s="203">
        <v>0</v>
      </c>
      <c r="BG132" s="203">
        <v>1.9993392059999999</v>
      </c>
      <c r="BH132" s="203">
        <v>0</v>
      </c>
      <c r="BI132" s="203">
        <v>0</v>
      </c>
      <c r="BJ132" s="203">
        <v>1</v>
      </c>
      <c r="BK132" s="203">
        <v>0</v>
      </c>
      <c r="BL132" s="203"/>
      <c r="BM132" s="203"/>
      <c r="BN132" s="203"/>
      <c r="BO132" s="449">
        <v>8</v>
      </c>
      <c r="BP132" s="449">
        <v>3.2</v>
      </c>
      <c r="BQ132" s="449">
        <v>3.2</v>
      </c>
      <c r="BR132" s="203"/>
    </row>
    <row r="133" spans="1:70" ht="15" x14ac:dyDescent="0.25">
      <c r="A133" s="169">
        <v>10</v>
      </c>
      <c r="B133" s="207">
        <v>124720</v>
      </c>
      <c r="C133" s="207">
        <v>9353075</v>
      </c>
      <c r="D133" s="206" t="s">
        <v>663</v>
      </c>
      <c r="E133" s="205" t="s">
        <v>46</v>
      </c>
      <c r="F133" s="204">
        <v>0</v>
      </c>
      <c r="G133" s="203">
        <v>1</v>
      </c>
      <c r="H133" s="203">
        <v>0</v>
      </c>
      <c r="I133" s="203">
        <v>0</v>
      </c>
      <c r="J133" s="203">
        <v>7</v>
      </c>
      <c r="K133" s="203">
        <v>0</v>
      </c>
      <c r="L133" s="203">
        <v>58</v>
      </c>
      <c r="M133" s="203">
        <v>58</v>
      </c>
      <c r="N133" s="203">
        <v>8</v>
      </c>
      <c r="O133" s="203">
        <v>34</v>
      </c>
      <c r="P133" s="203">
        <v>16</v>
      </c>
      <c r="Q133" s="203">
        <v>0</v>
      </c>
      <c r="R133" s="203">
        <v>0</v>
      </c>
      <c r="S133" s="203">
        <v>0</v>
      </c>
      <c r="T133" s="203">
        <v>0</v>
      </c>
      <c r="U133" s="203">
        <v>0</v>
      </c>
      <c r="V133" s="203">
        <v>0</v>
      </c>
      <c r="W133" s="203">
        <v>58</v>
      </c>
      <c r="X133" s="203">
        <v>8.2857142857142865</v>
      </c>
      <c r="Y133" s="203">
        <v>3.9999999999999991</v>
      </c>
      <c r="Z133" s="203">
        <v>9.1578947368421044</v>
      </c>
      <c r="AA133" s="203">
        <v>0</v>
      </c>
      <c r="AB133" s="203">
        <v>0</v>
      </c>
      <c r="AC133" s="203">
        <v>58</v>
      </c>
      <c r="AD133" s="203">
        <v>0</v>
      </c>
      <c r="AE133" s="203">
        <v>0</v>
      </c>
      <c r="AF133" s="203">
        <v>0</v>
      </c>
      <c r="AG133" s="203">
        <v>0</v>
      </c>
      <c r="AH133" s="203">
        <v>0</v>
      </c>
      <c r="AI133" s="203">
        <v>0</v>
      </c>
      <c r="AJ133" s="203">
        <v>0</v>
      </c>
      <c r="AK133" s="203">
        <v>0</v>
      </c>
      <c r="AL133" s="203">
        <v>0</v>
      </c>
      <c r="AM133" s="203">
        <v>0</v>
      </c>
      <c r="AN133" s="203">
        <v>0</v>
      </c>
      <c r="AO133" s="203">
        <v>0</v>
      </c>
      <c r="AP133" s="203">
        <v>0</v>
      </c>
      <c r="AQ133" s="203">
        <v>0</v>
      </c>
      <c r="AR133" s="203">
        <v>0</v>
      </c>
      <c r="AS133" s="203">
        <v>0</v>
      </c>
      <c r="AT133" s="203">
        <v>0</v>
      </c>
      <c r="AU133" s="203">
        <v>0</v>
      </c>
      <c r="AV133" s="203">
        <v>0</v>
      </c>
      <c r="AW133" s="203">
        <v>0</v>
      </c>
      <c r="AX133" s="203">
        <v>11.333333333333321</v>
      </c>
      <c r="AY133" s="203">
        <v>2.2857142857142878</v>
      </c>
      <c r="AZ133" s="203">
        <v>3.4285714285714239</v>
      </c>
      <c r="BA133" s="203">
        <v>11.733676190476178</v>
      </c>
      <c r="BB133" s="203">
        <v>0</v>
      </c>
      <c r="BC133" s="203">
        <v>0</v>
      </c>
      <c r="BD133" s="203">
        <v>0</v>
      </c>
      <c r="BE133" s="203">
        <v>2.2000000000000219</v>
      </c>
      <c r="BF133" s="203">
        <v>0</v>
      </c>
      <c r="BG133" s="203">
        <v>1.68065241739131</v>
      </c>
      <c r="BH133" s="203">
        <v>0</v>
      </c>
      <c r="BI133" s="203">
        <v>0</v>
      </c>
      <c r="BJ133" s="203">
        <v>1</v>
      </c>
      <c r="BK133" s="203">
        <v>0</v>
      </c>
      <c r="BL133" s="203"/>
      <c r="BM133" s="203"/>
      <c r="BN133" s="203"/>
      <c r="BO133" s="449">
        <v>0</v>
      </c>
      <c r="BP133" s="449">
        <v>0</v>
      </c>
      <c r="BQ133" s="449">
        <v>0</v>
      </c>
      <c r="BR133" s="203"/>
    </row>
    <row r="134" spans="1:70" ht="15" x14ac:dyDescent="0.25">
      <c r="A134" s="169">
        <v>11</v>
      </c>
      <c r="B134" s="207">
        <v>124721</v>
      </c>
      <c r="C134" s="207">
        <v>9353076</v>
      </c>
      <c r="D134" s="206" t="s">
        <v>662</v>
      </c>
      <c r="E134" s="205" t="s">
        <v>46</v>
      </c>
      <c r="F134" s="204">
        <v>0</v>
      </c>
      <c r="G134" s="203">
        <v>1</v>
      </c>
      <c r="H134" s="203">
        <v>0</v>
      </c>
      <c r="I134" s="203">
        <v>0</v>
      </c>
      <c r="J134" s="203">
        <v>7</v>
      </c>
      <c r="K134" s="203">
        <v>0</v>
      </c>
      <c r="L134" s="203">
        <v>86</v>
      </c>
      <c r="M134" s="203">
        <v>86</v>
      </c>
      <c r="N134" s="203">
        <v>10</v>
      </c>
      <c r="O134" s="203">
        <v>55</v>
      </c>
      <c r="P134" s="203">
        <v>21</v>
      </c>
      <c r="Q134" s="203">
        <v>0</v>
      </c>
      <c r="R134" s="203">
        <v>0</v>
      </c>
      <c r="S134" s="203">
        <v>0</v>
      </c>
      <c r="T134" s="203">
        <v>0</v>
      </c>
      <c r="U134" s="203">
        <v>0</v>
      </c>
      <c r="V134" s="203">
        <v>0</v>
      </c>
      <c r="W134" s="203">
        <v>86</v>
      </c>
      <c r="X134" s="203">
        <v>12.285714285714286</v>
      </c>
      <c r="Y134" s="203">
        <v>16.000000000000004</v>
      </c>
      <c r="Z134" s="203">
        <v>16.804597701149426</v>
      </c>
      <c r="AA134" s="203">
        <v>0</v>
      </c>
      <c r="AB134" s="203">
        <v>0</v>
      </c>
      <c r="AC134" s="203">
        <v>86</v>
      </c>
      <c r="AD134" s="203">
        <v>0</v>
      </c>
      <c r="AE134" s="203">
        <v>0</v>
      </c>
      <c r="AF134" s="203">
        <v>0</v>
      </c>
      <c r="AG134" s="203">
        <v>0</v>
      </c>
      <c r="AH134" s="203">
        <v>0</v>
      </c>
      <c r="AI134" s="203">
        <v>0</v>
      </c>
      <c r="AJ134" s="203">
        <v>0</v>
      </c>
      <c r="AK134" s="203">
        <v>0</v>
      </c>
      <c r="AL134" s="203">
        <v>0</v>
      </c>
      <c r="AM134" s="203">
        <v>0</v>
      </c>
      <c r="AN134" s="203">
        <v>0</v>
      </c>
      <c r="AO134" s="203">
        <v>0</v>
      </c>
      <c r="AP134" s="203">
        <v>0</v>
      </c>
      <c r="AQ134" s="203">
        <v>0</v>
      </c>
      <c r="AR134" s="203">
        <v>1.1315789473684206</v>
      </c>
      <c r="AS134" s="203">
        <v>1.1315789473684206</v>
      </c>
      <c r="AT134" s="203">
        <v>0</v>
      </c>
      <c r="AU134" s="203">
        <v>0</v>
      </c>
      <c r="AV134" s="203">
        <v>0</v>
      </c>
      <c r="AW134" s="203">
        <v>0</v>
      </c>
      <c r="AX134" s="203">
        <v>11</v>
      </c>
      <c r="AY134" s="203">
        <v>2.210526315789477</v>
      </c>
      <c r="AZ134" s="203">
        <v>2.210526315789477</v>
      </c>
      <c r="BA134" s="203">
        <v>9.8453324099723023</v>
      </c>
      <c r="BB134" s="203">
        <v>0</v>
      </c>
      <c r="BC134" s="203">
        <v>0</v>
      </c>
      <c r="BD134" s="203">
        <v>0</v>
      </c>
      <c r="BE134" s="203">
        <v>0</v>
      </c>
      <c r="BF134" s="203">
        <v>0</v>
      </c>
      <c r="BG134" s="203">
        <v>1.7864799980769199</v>
      </c>
      <c r="BH134" s="203">
        <v>0</v>
      </c>
      <c r="BI134" s="203">
        <v>0</v>
      </c>
      <c r="BJ134" s="203">
        <v>1</v>
      </c>
      <c r="BK134" s="203">
        <v>0</v>
      </c>
      <c r="BL134" s="203"/>
      <c r="BM134" s="203"/>
      <c r="BN134" s="203"/>
      <c r="BO134" s="449">
        <v>0</v>
      </c>
      <c r="BP134" s="449">
        <v>0</v>
      </c>
      <c r="BQ134" s="449">
        <v>0</v>
      </c>
      <c r="BR134" s="203"/>
    </row>
    <row r="135" spans="1:70" ht="15" x14ac:dyDescent="0.25">
      <c r="A135" s="169">
        <v>206</v>
      </c>
      <c r="B135" s="207">
        <v>124723</v>
      </c>
      <c r="C135" s="207">
        <v>9353078</v>
      </c>
      <c r="D135" s="206" t="s">
        <v>268</v>
      </c>
      <c r="E135" s="205" t="s">
        <v>46</v>
      </c>
      <c r="F135" s="204">
        <v>0</v>
      </c>
      <c r="G135" s="203">
        <v>1</v>
      </c>
      <c r="H135" s="203">
        <v>0</v>
      </c>
      <c r="I135" s="203">
        <v>0</v>
      </c>
      <c r="J135" s="203">
        <v>7</v>
      </c>
      <c r="K135" s="203">
        <v>0</v>
      </c>
      <c r="L135" s="203">
        <v>208</v>
      </c>
      <c r="M135" s="203">
        <v>208</v>
      </c>
      <c r="N135" s="203">
        <v>30</v>
      </c>
      <c r="O135" s="203">
        <v>119</v>
      </c>
      <c r="P135" s="203">
        <v>59</v>
      </c>
      <c r="Q135" s="203">
        <v>0</v>
      </c>
      <c r="R135" s="203">
        <v>0</v>
      </c>
      <c r="S135" s="203">
        <v>0</v>
      </c>
      <c r="T135" s="203">
        <v>0</v>
      </c>
      <c r="U135" s="203">
        <v>0</v>
      </c>
      <c r="V135" s="203">
        <v>0</v>
      </c>
      <c r="W135" s="203">
        <v>208</v>
      </c>
      <c r="X135" s="203">
        <v>29.714285714285715</v>
      </c>
      <c r="Y135" s="203">
        <v>16.999999999999993</v>
      </c>
      <c r="Z135" s="203">
        <v>31.453658536585365</v>
      </c>
      <c r="AA135" s="203">
        <v>0</v>
      </c>
      <c r="AB135" s="203">
        <v>0</v>
      </c>
      <c r="AC135" s="203">
        <v>140.99999999999991</v>
      </c>
      <c r="AD135" s="203">
        <v>26.99999999999994</v>
      </c>
      <c r="AE135" s="203">
        <v>2.0000000000000009</v>
      </c>
      <c r="AF135" s="203">
        <v>29.000000000000018</v>
      </c>
      <c r="AG135" s="203">
        <v>9.0000000000000071</v>
      </c>
      <c r="AH135" s="203">
        <v>0</v>
      </c>
      <c r="AI135" s="203">
        <v>0</v>
      </c>
      <c r="AJ135" s="203">
        <v>0</v>
      </c>
      <c r="AK135" s="203">
        <v>0</v>
      </c>
      <c r="AL135" s="203">
        <v>0</v>
      </c>
      <c r="AM135" s="203">
        <v>0</v>
      </c>
      <c r="AN135" s="203">
        <v>0</v>
      </c>
      <c r="AO135" s="203">
        <v>0</v>
      </c>
      <c r="AP135" s="203">
        <v>0</v>
      </c>
      <c r="AQ135" s="203">
        <v>0</v>
      </c>
      <c r="AR135" s="203">
        <v>1.168539325842697</v>
      </c>
      <c r="AS135" s="203">
        <v>2.3370786516853981</v>
      </c>
      <c r="AT135" s="203">
        <v>0</v>
      </c>
      <c r="AU135" s="203">
        <v>0</v>
      </c>
      <c r="AV135" s="203">
        <v>0</v>
      </c>
      <c r="AW135" s="203">
        <v>0</v>
      </c>
      <c r="AX135" s="203">
        <v>52.44067796610171</v>
      </c>
      <c r="AY135" s="203">
        <v>10.000000000000011</v>
      </c>
      <c r="AZ135" s="203">
        <v>12.999999999999973</v>
      </c>
      <c r="BA135" s="203">
        <v>51.345617977528072</v>
      </c>
      <c r="BB135" s="203">
        <v>0</v>
      </c>
      <c r="BC135" s="203">
        <v>0</v>
      </c>
      <c r="BD135" s="203">
        <v>0</v>
      </c>
      <c r="BE135" s="203">
        <v>0</v>
      </c>
      <c r="BF135" s="203">
        <v>0</v>
      </c>
      <c r="BG135" s="203">
        <v>0.92409079729729704</v>
      </c>
      <c r="BH135" s="203">
        <v>0</v>
      </c>
      <c r="BI135" s="203">
        <v>0</v>
      </c>
      <c r="BJ135" s="203">
        <v>1</v>
      </c>
      <c r="BK135" s="203">
        <v>0</v>
      </c>
      <c r="BL135" s="203"/>
      <c r="BM135" s="203"/>
      <c r="BN135" s="203"/>
      <c r="BO135" s="449">
        <v>0</v>
      </c>
      <c r="BP135" s="449">
        <v>0</v>
      </c>
      <c r="BQ135" s="449">
        <v>0</v>
      </c>
      <c r="BR135" s="203"/>
    </row>
    <row r="136" spans="1:70" ht="15" x14ac:dyDescent="0.25">
      <c r="A136" s="169">
        <v>14</v>
      </c>
      <c r="B136" s="207">
        <v>124724</v>
      </c>
      <c r="C136" s="207">
        <v>9353079</v>
      </c>
      <c r="D136" s="206" t="s">
        <v>661</v>
      </c>
      <c r="E136" s="205" t="s">
        <v>46</v>
      </c>
      <c r="F136" s="204">
        <v>0</v>
      </c>
      <c r="G136" s="203">
        <v>1</v>
      </c>
      <c r="H136" s="203">
        <v>0</v>
      </c>
      <c r="I136" s="203">
        <v>0</v>
      </c>
      <c r="J136" s="203">
        <v>7</v>
      </c>
      <c r="K136" s="203">
        <v>0</v>
      </c>
      <c r="L136" s="203">
        <v>82</v>
      </c>
      <c r="M136" s="203">
        <v>82</v>
      </c>
      <c r="N136" s="203">
        <v>10</v>
      </c>
      <c r="O136" s="203">
        <v>46</v>
      </c>
      <c r="P136" s="203">
        <v>26</v>
      </c>
      <c r="Q136" s="203">
        <v>0</v>
      </c>
      <c r="R136" s="203">
        <v>0</v>
      </c>
      <c r="S136" s="203">
        <v>0</v>
      </c>
      <c r="T136" s="203">
        <v>0</v>
      </c>
      <c r="U136" s="203">
        <v>0</v>
      </c>
      <c r="V136" s="203">
        <v>0</v>
      </c>
      <c r="W136" s="203">
        <v>82</v>
      </c>
      <c r="X136" s="203">
        <v>11.714285714285714</v>
      </c>
      <c r="Y136" s="203">
        <v>23.000000000000014</v>
      </c>
      <c r="Z136" s="203">
        <v>32.338028169014081</v>
      </c>
      <c r="AA136" s="203">
        <v>0</v>
      </c>
      <c r="AB136" s="203">
        <v>0</v>
      </c>
      <c r="AC136" s="203">
        <v>68.999999999999972</v>
      </c>
      <c r="AD136" s="203">
        <v>4.0000000000000044</v>
      </c>
      <c r="AE136" s="203">
        <v>0</v>
      </c>
      <c r="AF136" s="203">
        <v>1.999999999999998</v>
      </c>
      <c r="AG136" s="203">
        <v>0</v>
      </c>
      <c r="AH136" s="203">
        <v>7.0000000000000018</v>
      </c>
      <c r="AI136" s="203">
        <v>0</v>
      </c>
      <c r="AJ136" s="203">
        <v>0</v>
      </c>
      <c r="AK136" s="203">
        <v>0</v>
      </c>
      <c r="AL136" s="203">
        <v>0</v>
      </c>
      <c r="AM136" s="203">
        <v>0</v>
      </c>
      <c r="AN136" s="203">
        <v>0</v>
      </c>
      <c r="AO136" s="203">
        <v>0</v>
      </c>
      <c r="AP136" s="203">
        <v>0</v>
      </c>
      <c r="AQ136" s="203">
        <v>0</v>
      </c>
      <c r="AR136" s="203">
        <v>0</v>
      </c>
      <c r="AS136" s="203">
        <v>0</v>
      </c>
      <c r="AT136" s="203">
        <v>0</v>
      </c>
      <c r="AU136" s="203">
        <v>0</v>
      </c>
      <c r="AV136" s="203">
        <v>0</v>
      </c>
      <c r="AW136" s="203">
        <v>0</v>
      </c>
      <c r="AX136" s="203">
        <v>14.636363636363628</v>
      </c>
      <c r="AY136" s="203">
        <v>3.12</v>
      </c>
      <c r="AZ136" s="203">
        <v>4.16</v>
      </c>
      <c r="BA136" s="203">
        <v>14.572601010101003</v>
      </c>
      <c r="BB136" s="203">
        <v>0</v>
      </c>
      <c r="BC136" s="203">
        <v>0</v>
      </c>
      <c r="BD136" s="203">
        <v>0</v>
      </c>
      <c r="BE136" s="203">
        <v>9.7999999999999812</v>
      </c>
      <c r="BF136" s="203">
        <v>0</v>
      </c>
      <c r="BG136" s="203">
        <v>2.7405516982456102</v>
      </c>
      <c r="BH136" s="203">
        <v>0</v>
      </c>
      <c r="BI136" s="203">
        <v>1</v>
      </c>
      <c r="BJ136" s="203">
        <v>1</v>
      </c>
      <c r="BK136" s="203">
        <v>0</v>
      </c>
      <c r="BL136" s="203"/>
      <c r="BM136" s="203"/>
      <c r="BN136" s="203"/>
      <c r="BO136" s="449">
        <v>0</v>
      </c>
      <c r="BP136" s="449">
        <v>0</v>
      </c>
      <c r="BQ136" s="449">
        <v>0</v>
      </c>
      <c r="BR136" s="203"/>
    </row>
    <row r="137" spans="1:70" ht="15" x14ac:dyDescent="0.25">
      <c r="A137" s="169">
        <v>20</v>
      </c>
      <c r="B137" s="207">
        <v>124725</v>
      </c>
      <c r="C137" s="207">
        <v>9353081</v>
      </c>
      <c r="D137" s="206" t="s">
        <v>660</v>
      </c>
      <c r="E137" s="205" t="s">
        <v>46</v>
      </c>
      <c r="F137" s="204">
        <v>0</v>
      </c>
      <c r="G137" s="203">
        <v>1</v>
      </c>
      <c r="H137" s="203">
        <v>0</v>
      </c>
      <c r="I137" s="203">
        <v>0</v>
      </c>
      <c r="J137" s="203">
        <v>7</v>
      </c>
      <c r="K137" s="203">
        <v>0</v>
      </c>
      <c r="L137" s="203">
        <v>45</v>
      </c>
      <c r="M137" s="203">
        <v>45</v>
      </c>
      <c r="N137" s="203">
        <v>3</v>
      </c>
      <c r="O137" s="203">
        <v>23</v>
      </c>
      <c r="P137" s="203">
        <v>19</v>
      </c>
      <c r="Q137" s="203">
        <v>0</v>
      </c>
      <c r="R137" s="203">
        <v>0</v>
      </c>
      <c r="S137" s="203">
        <v>0</v>
      </c>
      <c r="T137" s="203">
        <v>0</v>
      </c>
      <c r="U137" s="203">
        <v>0</v>
      </c>
      <c r="V137" s="203">
        <v>0</v>
      </c>
      <c r="W137" s="203">
        <v>45</v>
      </c>
      <c r="X137" s="203">
        <v>6.4285714285714288</v>
      </c>
      <c r="Y137" s="203">
        <v>4.9999999999999947</v>
      </c>
      <c r="Z137" s="203">
        <v>11.739130434782608</v>
      </c>
      <c r="AA137" s="203">
        <v>0</v>
      </c>
      <c r="AB137" s="203">
        <v>0</v>
      </c>
      <c r="AC137" s="203">
        <v>42.954545454545475</v>
      </c>
      <c r="AD137" s="203">
        <v>2.0454545454545472</v>
      </c>
      <c r="AE137" s="203">
        <v>0</v>
      </c>
      <c r="AF137" s="203">
        <v>0</v>
      </c>
      <c r="AG137" s="203">
        <v>0</v>
      </c>
      <c r="AH137" s="203">
        <v>0</v>
      </c>
      <c r="AI137" s="203">
        <v>0</v>
      </c>
      <c r="AJ137" s="203">
        <v>0</v>
      </c>
      <c r="AK137" s="203">
        <v>0</v>
      </c>
      <c r="AL137" s="203">
        <v>0</v>
      </c>
      <c r="AM137" s="203">
        <v>0</v>
      </c>
      <c r="AN137" s="203">
        <v>0</v>
      </c>
      <c r="AO137" s="203">
        <v>0</v>
      </c>
      <c r="AP137" s="203">
        <v>0</v>
      </c>
      <c r="AQ137" s="203">
        <v>0</v>
      </c>
      <c r="AR137" s="203">
        <v>0</v>
      </c>
      <c r="AS137" s="203">
        <v>0</v>
      </c>
      <c r="AT137" s="203">
        <v>0</v>
      </c>
      <c r="AU137" s="203">
        <v>0</v>
      </c>
      <c r="AV137" s="203">
        <v>0</v>
      </c>
      <c r="AW137" s="203">
        <v>0</v>
      </c>
      <c r="AX137" s="203">
        <v>8.7619047619047628</v>
      </c>
      <c r="AY137" s="203">
        <v>3.1666666666666727</v>
      </c>
      <c r="AZ137" s="203">
        <v>5.2777777777777821</v>
      </c>
      <c r="BA137" s="203">
        <v>11.193537414965991</v>
      </c>
      <c r="BB137" s="203">
        <v>0</v>
      </c>
      <c r="BC137" s="203">
        <v>0</v>
      </c>
      <c r="BD137" s="203">
        <v>0</v>
      </c>
      <c r="BE137" s="203">
        <v>3.5000000000000102</v>
      </c>
      <c r="BF137" s="203">
        <v>0</v>
      </c>
      <c r="BG137" s="203">
        <v>2.2955302269230802</v>
      </c>
      <c r="BH137" s="203">
        <v>0</v>
      </c>
      <c r="BI137" s="203">
        <v>1</v>
      </c>
      <c r="BJ137" s="203">
        <v>1</v>
      </c>
      <c r="BK137" s="203">
        <v>0</v>
      </c>
      <c r="BL137" s="203"/>
      <c r="BM137" s="203"/>
      <c r="BN137" s="203"/>
      <c r="BO137" s="449">
        <v>0</v>
      </c>
      <c r="BP137" s="449">
        <v>0</v>
      </c>
      <c r="BQ137" s="449">
        <v>0</v>
      </c>
      <c r="BR137" s="203"/>
    </row>
    <row r="138" spans="1:70" ht="15" x14ac:dyDescent="0.25">
      <c r="A138" s="169">
        <v>22</v>
      </c>
      <c r="B138" s="207">
        <v>124727</v>
      </c>
      <c r="C138" s="207">
        <v>9353083</v>
      </c>
      <c r="D138" s="206" t="s">
        <v>659</v>
      </c>
      <c r="E138" s="205" t="s">
        <v>46</v>
      </c>
      <c r="F138" s="204">
        <v>0</v>
      </c>
      <c r="G138" s="203">
        <v>1</v>
      </c>
      <c r="H138" s="203">
        <v>0</v>
      </c>
      <c r="I138" s="203">
        <v>0</v>
      </c>
      <c r="J138" s="203">
        <v>7</v>
      </c>
      <c r="K138" s="203">
        <v>0</v>
      </c>
      <c r="L138" s="203">
        <v>111</v>
      </c>
      <c r="M138" s="203">
        <v>111</v>
      </c>
      <c r="N138" s="203">
        <v>16</v>
      </c>
      <c r="O138" s="203">
        <v>64</v>
      </c>
      <c r="P138" s="203">
        <v>31</v>
      </c>
      <c r="Q138" s="203">
        <v>0</v>
      </c>
      <c r="R138" s="203">
        <v>0</v>
      </c>
      <c r="S138" s="203">
        <v>0</v>
      </c>
      <c r="T138" s="203">
        <v>0</v>
      </c>
      <c r="U138" s="203">
        <v>0</v>
      </c>
      <c r="V138" s="203">
        <v>0</v>
      </c>
      <c r="W138" s="203">
        <v>111</v>
      </c>
      <c r="X138" s="203">
        <v>15.857142857142858</v>
      </c>
      <c r="Y138" s="203">
        <v>15.999999999999984</v>
      </c>
      <c r="Z138" s="203">
        <v>21.190909090909091</v>
      </c>
      <c r="AA138" s="203">
        <v>0</v>
      </c>
      <c r="AB138" s="203">
        <v>0</v>
      </c>
      <c r="AC138" s="203">
        <v>91.000000000000014</v>
      </c>
      <c r="AD138" s="203">
        <v>4.9999999999999956</v>
      </c>
      <c r="AE138" s="203">
        <v>1.999999999999998</v>
      </c>
      <c r="AF138" s="203">
        <v>1.0000000000000002</v>
      </c>
      <c r="AG138" s="203">
        <v>0</v>
      </c>
      <c r="AH138" s="203">
        <v>11.999999999999988</v>
      </c>
      <c r="AI138" s="203">
        <v>0</v>
      </c>
      <c r="AJ138" s="203">
        <v>0</v>
      </c>
      <c r="AK138" s="203">
        <v>0</v>
      </c>
      <c r="AL138" s="203">
        <v>0</v>
      </c>
      <c r="AM138" s="203">
        <v>0</v>
      </c>
      <c r="AN138" s="203">
        <v>0</v>
      </c>
      <c r="AO138" s="203">
        <v>0</v>
      </c>
      <c r="AP138" s="203">
        <v>0</v>
      </c>
      <c r="AQ138" s="203">
        <v>0</v>
      </c>
      <c r="AR138" s="203">
        <v>0</v>
      </c>
      <c r="AS138" s="203">
        <v>0</v>
      </c>
      <c r="AT138" s="203">
        <v>0</v>
      </c>
      <c r="AU138" s="203">
        <v>0</v>
      </c>
      <c r="AV138" s="203">
        <v>0</v>
      </c>
      <c r="AW138" s="203">
        <v>0</v>
      </c>
      <c r="AX138" s="203">
        <v>25</v>
      </c>
      <c r="AY138" s="203">
        <v>4.9999999999999947</v>
      </c>
      <c r="AZ138" s="203">
        <v>4.9999999999999947</v>
      </c>
      <c r="BA138" s="203">
        <v>23.076315789473675</v>
      </c>
      <c r="BB138" s="203">
        <v>0</v>
      </c>
      <c r="BC138" s="203">
        <v>0</v>
      </c>
      <c r="BD138" s="203">
        <v>0</v>
      </c>
      <c r="BE138" s="203">
        <v>0</v>
      </c>
      <c r="BF138" s="203">
        <v>0</v>
      </c>
      <c r="BG138" s="203">
        <v>1.00501905555556</v>
      </c>
      <c r="BH138" s="203">
        <v>0</v>
      </c>
      <c r="BI138" s="203">
        <v>0</v>
      </c>
      <c r="BJ138" s="203">
        <v>1</v>
      </c>
      <c r="BK138" s="203">
        <v>0</v>
      </c>
      <c r="BL138" s="203"/>
      <c r="BM138" s="203"/>
      <c r="BN138" s="203"/>
      <c r="BO138" s="449">
        <v>0</v>
      </c>
      <c r="BP138" s="449">
        <v>0</v>
      </c>
      <c r="BQ138" s="449">
        <v>0</v>
      </c>
      <c r="BR138" s="203"/>
    </row>
    <row r="139" spans="1:70" ht="15" x14ac:dyDescent="0.25">
      <c r="A139" s="169">
        <v>26</v>
      </c>
      <c r="B139" s="207">
        <v>124728</v>
      </c>
      <c r="C139" s="207">
        <v>9353084</v>
      </c>
      <c r="D139" s="206" t="s">
        <v>658</v>
      </c>
      <c r="E139" s="205" t="s">
        <v>46</v>
      </c>
      <c r="F139" s="204">
        <v>0</v>
      </c>
      <c r="G139" s="203">
        <v>1</v>
      </c>
      <c r="H139" s="203">
        <v>0</v>
      </c>
      <c r="I139" s="203">
        <v>0</v>
      </c>
      <c r="J139" s="203">
        <v>7</v>
      </c>
      <c r="K139" s="203">
        <v>0</v>
      </c>
      <c r="L139" s="203">
        <v>47</v>
      </c>
      <c r="M139" s="203">
        <v>47</v>
      </c>
      <c r="N139" s="203">
        <v>8</v>
      </c>
      <c r="O139" s="203">
        <v>31</v>
      </c>
      <c r="P139" s="203">
        <v>8</v>
      </c>
      <c r="Q139" s="203">
        <v>0</v>
      </c>
      <c r="R139" s="203">
        <v>0</v>
      </c>
      <c r="S139" s="203">
        <v>0</v>
      </c>
      <c r="T139" s="203">
        <v>0</v>
      </c>
      <c r="U139" s="203">
        <v>0</v>
      </c>
      <c r="V139" s="203">
        <v>0</v>
      </c>
      <c r="W139" s="203">
        <v>47</v>
      </c>
      <c r="X139" s="203">
        <v>6.7142857142857144</v>
      </c>
      <c r="Y139" s="203">
        <v>4.9999999999999885</v>
      </c>
      <c r="Z139" s="203">
        <v>26.365853658536587</v>
      </c>
      <c r="AA139" s="203">
        <v>0</v>
      </c>
      <c r="AB139" s="203">
        <v>0</v>
      </c>
      <c r="AC139" s="203">
        <v>47</v>
      </c>
      <c r="AD139" s="203">
        <v>0</v>
      </c>
      <c r="AE139" s="203">
        <v>0</v>
      </c>
      <c r="AF139" s="203">
        <v>0</v>
      </c>
      <c r="AG139" s="203">
        <v>0</v>
      </c>
      <c r="AH139" s="203">
        <v>0</v>
      </c>
      <c r="AI139" s="203">
        <v>0</v>
      </c>
      <c r="AJ139" s="203">
        <v>0</v>
      </c>
      <c r="AK139" s="203">
        <v>0</v>
      </c>
      <c r="AL139" s="203">
        <v>0</v>
      </c>
      <c r="AM139" s="203">
        <v>0</v>
      </c>
      <c r="AN139" s="203">
        <v>0</v>
      </c>
      <c r="AO139" s="203">
        <v>0</v>
      </c>
      <c r="AP139" s="203">
        <v>0</v>
      </c>
      <c r="AQ139" s="203">
        <v>0</v>
      </c>
      <c r="AR139" s="203">
        <v>0</v>
      </c>
      <c r="AS139" s="203">
        <v>0</v>
      </c>
      <c r="AT139" s="203">
        <v>0</v>
      </c>
      <c r="AU139" s="203">
        <v>0</v>
      </c>
      <c r="AV139" s="203">
        <v>0</v>
      </c>
      <c r="AW139" s="203">
        <v>0</v>
      </c>
      <c r="AX139" s="203">
        <v>13.896551724137947</v>
      </c>
      <c r="AY139" s="203">
        <v>0</v>
      </c>
      <c r="AZ139" s="203">
        <v>1.1428571428571439</v>
      </c>
      <c r="BA139" s="203">
        <v>11.25809397499054</v>
      </c>
      <c r="BB139" s="203">
        <v>0</v>
      </c>
      <c r="BC139" s="203">
        <v>0</v>
      </c>
      <c r="BD139" s="203">
        <v>0</v>
      </c>
      <c r="BE139" s="203">
        <v>8.2999999999999972</v>
      </c>
      <c r="BF139" s="203">
        <v>0</v>
      </c>
      <c r="BG139" s="203">
        <v>2.32261135238095</v>
      </c>
      <c r="BH139" s="203">
        <v>0</v>
      </c>
      <c r="BI139" s="203">
        <v>1</v>
      </c>
      <c r="BJ139" s="203">
        <v>1</v>
      </c>
      <c r="BK139" s="203">
        <v>0</v>
      </c>
      <c r="BL139" s="203"/>
      <c r="BM139" s="203"/>
      <c r="BN139" s="203"/>
      <c r="BO139" s="449">
        <v>0</v>
      </c>
      <c r="BP139" s="449">
        <v>0</v>
      </c>
      <c r="BQ139" s="449">
        <v>0</v>
      </c>
      <c r="BR139" s="203"/>
    </row>
    <row r="140" spans="1:70" ht="15" x14ac:dyDescent="0.25">
      <c r="A140" s="169">
        <v>223</v>
      </c>
      <c r="B140" s="207">
        <v>124729</v>
      </c>
      <c r="C140" s="207">
        <v>9353085</v>
      </c>
      <c r="D140" s="206" t="s">
        <v>657</v>
      </c>
      <c r="E140" s="205" t="s">
        <v>46</v>
      </c>
      <c r="F140" s="204">
        <v>0</v>
      </c>
      <c r="G140" s="203">
        <v>1</v>
      </c>
      <c r="H140" s="203">
        <v>0</v>
      </c>
      <c r="I140" s="203">
        <v>0</v>
      </c>
      <c r="J140" s="203">
        <v>7</v>
      </c>
      <c r="K140" s="203">
        <v>0</v>
      </c>
      <c r="L140" s="203">
        <v>187</v>
      </c>
      <c r="M140" s="203">
        <v>187</v>
      </c>
      <c r="N140" s="203">
        <v>26</v>
      </c>
      <c r="O140" s="203">
        <v>102</v>
      </c>
      <c r="P140" s="203">
        <v>59</v>
      </c>
      <c r="Q140" s="203">
        <v>0</v>
      </c>
      <c r="R140" s="203">
        <v>0</v>
      </c>
      <c r="S140" s="203">
        <v>0</v>
      </c>
      <c r="T140" s="203">
        <v>0</v>
      </c>
      <c r="U140" s="203">
        <v>0</v>
      </c>
      <c r="V140" s="203">
        <v>0</v>
      </c>
      <c r="W140" s="203">
        <v>187</v>
      </c>
      <c r="X140" s="203">
        <v>26.714285714285715</v>
      </c>
      <c r="Y140" s="203">
        <v>9</v>
      </c>
      <c r="Z140" s="203">
        <v>22.480874316939889</v>
      </c>
      <c r="AA140" s="203">
        <v>0</v>
      </c>
      <c r="AB140" s="203">
        <v>0</v>
      </c>
      <c r="AC140" s="203">
        <v>182.97849462365591</v>
      </c>
      <c r="AD140" s="203">
        <v>0</v>
      </c>
      <c r="AE140" s="203">
        <v>0</v>
      </c>
      <c r="AF140" s="203">
        <v>2.0107526881720408</v>
      </c>
      <c r="AG140" s="203">
        <v>1.0053763440860224</v>
      </c>
      <c r="AH140" s="203">
        <v>1.0053763440860224</v>
      </c>
      <c r="AI140" s="203">
        <v>0</v>
      </c>
      <c r="AJ140" s="203">
        <v>0</v>
      </c>
      <c r="AK140" s="203">
        <v>0</v>
      </c>
      <c r="AL140" s="203">
        <v>0</v>
      </c>
      <c r="AM140" s="203">
        <v>0</v>
      </c>
      <c r="AN140" s="203">
        <v>0</v>
      </c>
      <c r="AO140" s="203">
        <v>0</v>
      </c>
      <c r="AP140" s="203">
        <v>0</v>
      </c>
      <c r="AQ140" s="203">
        <v>1.1614906832298133</v>
      </c>
      <c r="AR140" s="203">
        <v>2.3229813664596266</v>
      </c>
      <c r="AS140" s="203">
        <v>2.3229813664596266</v>
      </c>
      <c r="AT140" s="203">
        <v>0</v>
      </c>
      <c r="AU140" s="203">
        <v>0</v>
      </c>
      <c r="AV140" s="203">
        <v>0</v>
      </c>
      <c r="AW140" s="203">
        <v>0</v>
      </c>
      <c r="AX140" s="203">
        <v>28.277227722772253</v>
      </c>
      <c r="AY140" s="203">
        <v>4.370370370370372</v>
      </c>
      <c r="AZ140" s="203">
        <v>7.648148148148171</v>
      </c>
      <c r="BA140" s="203">
        <v>28.261057381100436</v>
      </c>
      <c r="BB140" s="203">
        <v>0</v>
      </c>
      <c r="BC140" s="203">
        <v>0</v>
      </c>
      <c r="BD140" s="203">
        <v>0</v>
      </c>
      <c r="BE140" s="203">
        <v>10.299999999999939</v>
      </c>
      <c r="BF140" s="203">
        <v>0</v>
      </c>
      <c r="BG140" s="203">
        <v>1.79361363116883</v>
      </c>
      <c r="BH140" s="203">
        <v>0</v>
      </c>
      <c r="BI140" s="203">
        <v>0</v>
      </c>
      <c r="BJ140" s="203">
        <v>1</v>
      </c>
      <c r="BK140" s="203">
        <v>0</v>
      </c>
      <c r="BL140" s="203"/>
      <c r="BM140" s="203"/>
      <c r="BN140" s="203"/>
      <c r="BO140" s="449">
        <v>0</v>
      </c>
      <c r="BP140" s="449">
        <v>0</v>
      </c>
      <c r="BQ140" s="449">
        <v>0</v>
      </c>
      <c r="BR140" s="203"/>
    </row>
    <row r="141" spans="1:70" ht="15" x14ac:dyDescent="0.25">
      <c r="A141" s="169">
        <v>36</v>
      </c>
      <c r="B141" s="207">
        <v>124731</v>
      </c>
      <c r="C141" s="207">
        <v>9353089</v>
      </c>
      <c r="D141" s="206" t="s">
        <v>656</v>
      </c>
      <c r="E141" s="205" t="s">
        <v>46</v>
      </c>
      <c r="F141" s="204">
        <v>0</v>
      </c>
      <c r="G141" s="203">
        <v>1</v>
      </c>
      <c r="H141" s="203">
        <v>0</v>
      </c>
      <c r="I141" s="203">
        <v>0</v>
      </c>
      <c r="J141" s="203">
        <v>7</v>
      </c>
      <c r="K141" s="203">
        <v>0</v>
      </c>
      <c r="L141" s="203">
        <v>122</v>
      </c>
      <c r="M141" s="203">
        <v>122</v>
      </c>
      <c r="N141" s="203">
        <v>21</v>
      </c>
      <c r="O141" s="203">
        <v>71</v>
      </c>
      <c r="P141" s="203">
        <v>30</v>
      </c>
      <c r="Q141" s="203">
        <v>0</v>
      </c>
      <c r="R141" s="203">
        <v>0</v>
      </c>
      <c r="S141" s="203">
        <v>0</v>
      </c>
      <c r="T141" s="203">
        <v>0</v>
      </c>
      <c r="U141" s="203">
        <v>0</v>
      </c>
      <c r="V141" s="203">
        <v>0</v>
      </c>
      <c r="W141" s="203">
        <v>122</v>
      </c>
      <c r="X141" s="203">
        <v>17.428571428571427</v>
      </c>
      <c r="Y141" s="203">
        <v>9.0000000000000018</v>
      </c>
      <c r="Z141" s="203">
        <v>14.85217391304348</v>
      </c>
      <c r="AA141" s="203">
        <v>0</v>
      </c>
      <c r="AB141" s="203">
        <v>0</v>
      </c>
      <c r="AC141" s="203">
        <v>122</v>
      </c>
      <c r="AD141" s="203">
        <v>0</v>
      </c>
      <c r="AE141" s="203">
        <v>0</v>
      </c>
      <c r="AF141" s="203">
        <v>0</v>
      </c>
      <c r="AG141" s="203">
        <v>0</v>
      </c>
      <c r="AH141" s="203">
        <v>0</v>
      </c>
      <c r="AI141" s="203">
        <v>0</v>
      </c>
      <c r="AJ141" s="203">
        <v>0</v>
      </c>
      <c r="AK141" s="203">
        <v>0</v>
      </c>
      <c r="AL141" s="203">
        <v>0</v>
      </c>
      <c r="AM141" s="203">
        <v>0</v>
      </c>
      <c r="AN141" s="203">
        <v>0</v>
      </c>
      <c r="AO141" s="203">
        <v>0</v>
      </c>
      <c r="AP141" s="203">
        <v>0</v>
      </c>
      <c r="AQ141" s="203">
        <v>1.2079207920792077</v>
      </c>
      <c r="AR141" s="203">
        <v>2.4158415841584153</v>
      </c>
      <c r="AS141" s="203">
        <v>3.6237623762376234</v>
      </c>
      <c r="AT141" s="203">
        <v>0</v>
      </c>
      <c r="AU141" s="203">
        <v>0</v>
      </c>
      <c r="AV141" s="203">
        <v>0</v>
      </c>
      <c r="AW141" s="203">
        <v>0</v>
      </c>
      <c r="AX141" s="203">
        <v>28.400000000000002</v>
      </c>
      <c r="AY141" s="203">
        <v>1.0344827586206911</v>
      </c>
      <c r="AZ141" s="203">
        <v>4.1379310344827704</v>
      </c>
      <c r="BA141" s="203">
        <v>25.238213724820771</v>
      </c>
      <c r="BB141" s="203">
        <v>0</v>
      </c>
      <c r="BC141" s="203">
        <v>0</v>
      </c>
      <c r="BD141" s="203">
        <v>0</v>
      </c>
      <c r="BE141" s="203">
        <v>0</v>
      </c>
      <c r="BF141" s="203">
        <v>0</v>
      </c>
      <c r="BG141" s="203">
        <v>2.5664276833333299</v>
      </c>
      <c r="BH141" s="203">
        <v>0</v>
      </c>
      <c r="BI141" s="203">
        <v>1</v>
      </c>
      <c r="BJ141" s="203">
        <v>1</v>
      </c>
      <c r="BK141" s="203">
        <v>0</v>
      </c>
      <c r="BL141" s="203"/>
      <c r="BM141" s="203"/>
      <c r="BN141" s="203"/>
      <c r="BO141" s="449">
        <v>14.4</v>
      </c>
      <c r="BP141" s="449">
        <v>4.2</v>
      </c>
      <c r="BQ141" s="449">
        <v>14.4</v>
      </c>
      <c r="BR141" s="203"/>
    </row>
    <row r="142" spans="1:70" ht="15" x14ac:dyDescent="0.25">
      <c r="A142" s="169">
        <v>444</v>
      </c>
      <c r="B142" s="207">
        <v>124732</v>
      </c>
      <c r="C142" s="207">
        <v>9353090</v>
      </c>
      <c r="D142" s="206" t="s">
        <v>655</v>
      </c>
      <c r="E142" s="205" t="s">
        <v>46</v>
      </c>
      <c r="F142" s="204">
        <v>0</v>
      </c>
      <c r="G142" s="203">
        <v>1</v>
      </c>
      <c r="H142" s="203">
        <v>0</v>
      </c>
      <c r="I142" s="203">
        <v>0</v>
      </c>
      <c r="J142" s="203">
        <v>7</v>
      </c>
      <c r="K142" s="203">
        <v>0</v>
      </c>
      <c r="L142" s="203">
        <v>140</v>
      </c>
      <c r="M142" s="203">
        <v>140</v>
      </c>
      <c r="N142" s="203">
        <v>20</v>
      </c>
      <c r="O142" s="203">
        <v>86</v>
      </c>
      <c r="P142" s="203">
        <v>34</v>
      </c>
      <c r="Q142" s="203">
        <v>0</v>
      </c>
      <c r="R142" s="203">
        <v>0</v>
      </c>
      <c r="S142" s="203">
        <v>0</v>
      </c>
      <c r="T142" s="203">
        <v>0</v>
      </c>
      <c r="U142" s="203">
        <v>0</v>
      </c>
      <c r="V142" s="203">
        <v>0</v>
      </c>
      <c r="W142" s="203">
        <v>140</v>
      </c>
      <c r="X142" s="203">
        <v>20</v>
      </c>
      <c r="Y142" s="203">
        <v>11.000000000000004</v>
      </c>
      <c r="Z142" s="203">
        <v>16.301369863013697</v>
      </c>
      <c r="AA142" s="203">
        <v>0</v>
      </c>
      <c r="AB142" s="203">
        <v>0</v>
      </c>
      <c r="AC142" s="203">
        <v>131.00000000000006</v>
      </c>
      <c r="AD142" s="203">
        <v>2.999999999999996</v>
      </c>
      <c r="AE142" s="203">
        <v>2.999999999999996</v>
      </c>
      <c r="AF142" s="203">
        <v>2.999999999999996</v>
      </c>
      <c r="AG142" s="203">
        <v>0</v>
      </c>
      <c r="AH142" s="203">
        <v>0</v>
      </c>
      <c r="AI142" s="203">
        <v>0</v>
      </c>
      <c r="AJ142" s="203">
        <v>0</v>
      </c>
      <c r="AK142" s="203">
        <v>0</v>
      </c>
      <c r="AL142" s="203">
        <v>0</v>
      </c>
      <c r="AM142" s="203">
        <v>0</v>
      </c>
      <c r="AN142" s="203">
        <v>0</v>
      </c>
      <c r="AO142" s="203">
        <v>0</v>
      </c>
      <c r="AP142" s="203">
        <v>0</v>
      </c>
      <c r="AQ142" s="203">
        <v>0</v>
      </c>
      <c r="AR142" s="203">
        <v>0</v>
      </c>
      <c r="AS142" s="203">
        <v>0</v>
      </c>
      <c r="AT142" s="203">
        <v>0</v>
      </c>
      <c r="AU142" s="203">
        <v>0</v>
      </c>
      <c r="AV142" s="203">
        <v>0</v>
      </c>
      <c r="AW142" s="203">
        <v>0</v>
      </c>
      <c r="AX142" s="203">
        <v>20.476190476190467</v>
      </c>
      <c r="AY142" s="203">
        <v>2.0606060606060606</v>
      </c>
      <c r="AZ142" s="203">
        <v>4.121212121212114</v>
      </c>
      <c r="BA142" s="203">
        <v>18.902525252525237</v>
      </c>
      <c r="BB142" s="203">
        <v>0</v>
      </c>
      <c r="BC142" s="203">
        <v>0</v>
      </c>
      <c r="BD142" s="203">
        <v>0</v>
      </c>
      <c r="BE142" s="203">
        <v>0</v>
      </c>
      <c r="BF142" s="203">
        <v>0</v>
      </c>
      <c r="BG142" s="203">
        <v>1.93708736</v>
      </c>
      <c r="BH142" s="203">
        <v>0</v>
      </c>
      <c r="BI142" s="203">
        <v>0</v>
      </c>
      <c r="BJ142" s="203">
        <v>1</v>
      </c>
      <c r="BK142" s="203">
        <v>0</v>
      </c>
      <c r="BL142" s="203"/>
      <c r="BM142" s="203"/>
      <c r="BN142" s="203"/>
      <c r="BO142" s="449">
        <v>0</v>
      </c>
      <c r="BP142" s="449">
        <v>0</v>
      </c>
      <c r="BQ142" s="449">
        <v>0</v>
      </c>
      <c r="BR142" s="203"/>
    </row>
    <row r="143" spans="1:70" ht="15" x14ac:dyDescent="0.25">
      <c r="A143" s="169">
        <v>449</v>
      </c>
      <c r="B143" s="207">
        <v>124733</v>
      </c>
      <c r="C143" s="207">
        <v>9353091</v>
      </c>
      <c r="D143" s="206" t="s">
        <v>654</v>
      </c>
      <c r="E143" s="205" t="s">
        <v>46</v>
      </c>
      <c r="F143" s="204">
        <v>0</v>
      </c>
      <c r="G143" s="203">
        <v>1</v>
      </c>
      <c r="H143" s="203">
        <v>0</v>
      </c>
      <c r="I143" s="203">
        <v>0</v>
      </c>
      <c r="J143" s="203">
        <v>7</v>
      </c>
      <c r="K143" s="203">
        <v>0</v>
      </c>
      <c r="L143" s="203">
        <v>74</v>
      </c>
      <c r="M143" s="203">
        <v>74</v>
      </c>
      <c r="N143" s="203">
        <v>9</v>
      </c>
      <c r="O143" s="203">
        <v>40</v>
      </c>
      <c r="P143" s="203">
        <v>25</v>
      </c>
      <c r="Q143" s="203">
        <v>0</v>
      </c>
      <c r="R143" s="203">
        <v>0</v>
      </c>
      <c r="S143" s="203">
        <v>0</v>
      </c>
      <c r="T143" s="203">
        <v>0</v>
      </c>
      <c r="U143" s="203">
        <v>0</v>
      </c>
      <c r="V143" s="203">
        <v>0</v>
      </c>
      <c r="W143" s="203">
        <v>74</v>
      </c>
      <c r="X143" s="203">
        <v>10.571428571428571</v>
      </c>
      <c r="Y143" s="203">
        <v>6.0000000000000018</v>
      </c>
      <c r="Z143" s="203">
        <v>12.333333333333332</v>
      </c>
      <c r="AA143" s="203">
        <v>0</v>
      </c>
      <c r="AB143" s="203">
        <v>0</v>
      </c>
      <c r="AC143" s="203">
        <v>72</v>
      </c>
      <c r="AD143" s="203">
        <v>1.999999999999998</v>
      </c>
      <c r="AE143" s="203">
        <v>0</v>
      </c>
      <c r="AF143" s="203">
        <v>0</v>
      </c>
      <c r="AG143" s="203">
        <v>0</v>
      </c>
      <c r="AH143" s="203">
        <v>0</v>
      </c>
      <c r="AI143" s="203">
        <v>0</v>
      </c>
      <c r="AJ143" s="203">
        <v>0</v>
      </c>
      <c r="AK143" s="203">
        <v>0</v>
      </c>
      <c r="AL143" s="203">
        <v>0</v>
      </c>
      <c r="AM143" s="203">
        <v>0</v>
      </c>
      <c r="AN143" s="203">
        <v>0</v>
      </c>
      <c r="AO143" s="203">
        <v>0</v>
      </c>
      <c r="AP143" s="203">
        <v>0</v>
      </c>
      <c r="AQ143" s="203">
        <v>0</v>
      </c>
      <c r="AR143" s="203">
        <v>0</v>
      </c>
      <c r="AS143" s="203">
        <v>0</v>
      </c>
      <c r="AT143" s="203">
        <v>0</v>
      </c>
      <c r="AU143" s="203">
        <v>0</v>
      </c>
      <c r="AV143" s="203">
        <v>0</v>
      </c>
      <c r="AW143" s="203">
        <v>0</v>
      </c>
      <c r="AX143" s="203">
        <v>16</v>
      </c>
      <c r="AY143" s="203">
        <v>5.208333333333325</v>
      </c>
      <c r="AZ143" s="203">
        <v>5.208333333333325</v>
      </c>
      <c r="BA143" s="203">
        <v>16.676564102564093</v>
      </c>
      <c r="BB143" s="203">
        <v>0</v>
      </c>
      <c r="BC143" s="203">
        <v>0</v>
      </c>
      <c r="BD143" s="203">
        <v>0</v>
      </c>
      <c r="BE143" s="203">
        <v>0</v>
      </c>
      <c r="BF143" s="203">
        <v>0</v>
      </c>
      <c r="BG143" s="203">
        <v>1.7678664263157899</v>
      </c>
      <c r="BH143" s="203">
        <v>0</v>
      </c>
      <c r="BI143" s="203">
        <v>0</v>
      </c>
      <c r="BJ143" s="203">
        <v>1</v>
      </c>
      <c r="BK143" s="203">
        <v>0</v>
      </c>
      <c r="BL143" s="203"/>
      <c r="BM143" s="203"/>
      <c r="BN143" s="203"/>
      <c r="BO143" s="449">
        <v>0</v>
      </c>
      <c r="BP143" s="449">
        <v>0</v>
      </c>
      <c r="BQ143" s="449">
        <v>0</v>
      </c>
      <c r="BR143" s="203"/>
    </row>
    <row r="144" spans="1:70" ht="15" x14ac:dyDescent="0.25">
      <c r="A144" s="169">
        <v>243</v>
      </c>
      <c r="B144" s="207">
        <v>124734</v>
      </c>
      <c r="C144" s="207">
        <v>9353092</v>
      </c>
      <c r="D144" s="206" t="s">
        <v>653</v>
      </c>
      <c r="E144" s="205" t="s">
        <v>46</v>
      </c>
      <c r="F144" s="204">
        <v>0</v>
      </c>
      <c r="G144" s="203">
        <v>1</v>
      </c>
      <c r="H144" s="203">
        <v>0</v>
      </c>
      <c r="I144" s="203">
        <v>0</v>
      </c>
      <c r="J144" s="203">
        <v>7</v>
      </c>
      <c r="K144" s="203">
        <v>0</v>
      </c>
      <c r="L144" s="203">
        <v>92</v>
      </c>
      <c r="M144" s="203">
        <v>92</v>
      </c>
      <c r="N144" s="203">
        <v>14</v>
      </c>
      <c r="O144" s="203">
        <v>54</v>
      </c>
      <c r="P144" s="203">
        <v>24</v>
      </c>
      <c r="Q144" s="203">
        <v>0</v>
      </c>
      <c r="R144" s="203">
        <v>0</v>
      </c>
      <c r="S144" s="203">
        <v>0</v>
      </c>
      <c r="T144" s="203">
        <v>0</v>
      </c>
      <c r="U144" s="203">
        <v>0</v>
      </c>
      <c r="V144" s="203">
        <v>0</v>
      </c>
      <c r="W144" s="203">
        <v>92</v>
      </c>
      <c r="X144" s="203">
        <v>13.142857142857142</v>
      </c>
      <c r="Y144" s="203">
        <v>2.9999999999999987</v>
      </c>
      <c r="Z144" s="203">
        <v>3.8736842105263158</v>
      </c>
      <c r="AA144" s="203">
        <v>0</v>
      </c>
      <c r="AB144" s="203">
        <v>0</v>
      </c>
      <c r="AC144" s="203">
        <v>85.000000000000014</v>
      </c>
      <c r="AD144" s="203">
        <v>0.99999999999999967</v>
      </c>
      <c r="AE144" s="203">
        <v>2.9999999999999987</v>
      </c>
      <c r="AF144" s="203">
        <v>1.9999999999999993</v>
      </c>
      <c r="AG144" s="203">
        <v>0</v>
      </c>
      <c r="AH144" s="203">
        <v>0.99999999999999967</v>
      </c>
      <c r="AI144" s="203">
        <v>0</v>
      </c>
      <c r="AJ144" s="203">
        <v>0</v>
      </c>
      <c r="AK144" s="203">
        <v>0</v>
      </c>
      <c r="AL144" s="203">
        <v>0</v>
      </c>
      <c r="AM144" s="203">
        <v>0</v>
      </c>
      <c r="AN144" s="203">
        <v>0</v>
      </c>
      <c r="AO144" s="203">
        <v>0</v>
      </c>
      <c r="AP144" s="203">
        <v>0</v>
      </c>
      <c r="AQ144" s="203">
        <v>0</v>
      </c>
      <c r="AR144" s="203">
        <v>0</v>
      </c>
      <c r="AS144" s="203">
        <v>0</v>
      </c>
      <c r="AT144" s="203">
        <v>0</v>
      </c>
      <c r="AU144" s="203">
        <v>0</v>
      </c>
      <c r="AV144" s="203">
        <v>0</v>
      </c>
      <c r="AW144" s="203">
        <v>0</v>
      </c>
      <c r="AX144" s="203">
        <v>12.226415094339643</v>
      </c>
      <c r="AY144" s="203">
        <v>0</v>
      </c>
      <c r="AZ144" s="203">
        <v>0</v>
      </c>
      <c r="BA144" s="203">
        <v>8.5083309143686652</v>
      </c>
      <c r="BB144" s="203">
        <v>0</v>
      </c>
      <c r="BC144" s="203">
        <v>0</v>
      </c>
      <c r="BD144" s="203">
        <v>0</v>
      </c>
      <c r="BE144" s="203">
        <v>0</v>
      </c>
      <c r="BF144" s="203">
        <v>0</v>
      </c>
      <c r="BG144" s="203">
        <v>2.0173176522388099</v>
      </c>
      <c r="BH144" s="203">
        <v>0</v>
      </c>
      <c r="BI144" s="203">
        <v>1</v>
      </c>
      <c r="BJ144" s="203">
        <v>1</v>
      </c>
      <c r="BK144" s="203">
        <v>0</v>
      </c>
      <c r="BL144" s="203"/>
      <c r="BM144" s="203"/>
      <c r="BN144" s="203"/>
      <c r="BO144" s="449">
        <v>0</v>
      </c>
      <c r="BP144" s="449">
        <v>0</v>
      </c>
      <c r="BQ144" s="449">
        <v>0</v>
      </c>
      <c r="BR144" s="203"/>
    </row>
    <row r="145" spans="1:70" ht="15" x14ac:dyDescent="0.25">
      <c r="A145" s="169">
        <v>50</v>
      </c>
      <c r="B145" s="207">
        <v>124735</v>
      </c>
      <c r="C145" s="207">
        <v>9353093</v>
      </c>
      <c r="D145" s="206" t="s">
        <v>652</v>
      </c>
      <c r="E145" s="205" t="s">
        <v>46</v>
      </c>
      <c r="F145" s="204">
        <v>0</v>
      </c>
      <c r="G145" s="203">
        <v>1</v>
      </c>
      <c r="H145" s="203">
        <v>0</v>
      </c>
      <c r="I145" s="203">
        <v>0</v>
      </c>
      <c r="J145" s="203">
        <v>7</v>
      </c>
      <c r="K145" s="203">
        <v>0</v>
      </c>
      <c r="L145" s="203">
        <v>142</v>
      </c>
      <c r="M145" s="203">
        <v>142</v>
      </c>
      <c r="N145" s="203">
        <v>19</v>
      </c>
      <c r="O145" s="203">
        <v>82</v>
      </c>
      <c r="P145" s="203">
        <v>41</v>
      </c>
      <c r="Q145" s="203">
        <v>0</v>
      </c>
      <c r="R145" s="203">
        <v>0</v>
      </c>
      <c r="S145" s="203">
        <v>0</v>
      </c>
      <c r="T145" s="203">
        <v>0</v>
      </c>
      <c r="U145" s="203">
        <v>0</v>
      </c>
      <c r="V145" s="203">
        <v>0</v>
      </c>
      <c r="W145" s="203">
        <v>142</v>
      </c>
      <c r="X145" s="203">
        <v>20.285714285714285</v>
      </c>
      <c r="Y145" s="203">
        <v>27.999999999999957</v>
      </c>
      <c r="Z145" s="203">
        <v>38.727272727272727</v>
      </c>
      <c r="AA145" s="203">
        <v>0</v>
      </c>
      <c r="AB145" s="203">
        <v>0</v>
      </c>
      <c r="AC145" s="203">
        <v>137.97163120567379</v>
      </c>
      <c r="AD145" s="203">
        <v>4.0283687943262363</v>
      </c>
      <c r="AE145" s="203">
        <v>0</v>
      </c>
      <c r="AF145" s="203">
        <v>0</v>
      </c>
      <c r="AG145" s="203">
        <v>0</v>
      </c>
      <c r="AH145" s="203">
        <v>0</v>
      </c>
      <c r="AI145" s="203">
        <v>0</v>
      </c>
      <c r="AJ145" s="203">
        <v>0</v>
      </c>
      <c r="AK145" s="203">
        <v>0</v>
      </c>
      <c r="AL145" s="203">
        <v>0</v>
      </c>
      <c r="AM145" s="203">
        <v>0</v>
      </c>
      <c r="AN145" s="203">
        <v>0</v>
      </c>
      <c r="AO145" s="203">
        <v>0</v>
      </c>
      <c r="AP145" s="203">
        <v>0</v>
      </c>
      <c r="AQ145" s="203">
        <v>0</v>
      </c>
      <c r="AR145" s="203">
        <v>0</v>
      </c>
      <c r="AS145" s="203">
        <v>0</v>
      </c>
      <c r="AT145" s="203">
        <v>0</v>
      </c>
      <c r="AU145" s="203">
        <v>0</v>
      </c>
      <c r="AV145" s="203">
        <v>0</v>
      </c>
      <c r="AW145" s="203">
        <v>0</v>
      </c>
      <c r="AX145" s="203">
        <v>29.000000000000011</v>
      </c>
      <c r="AY145" s="203">
        <v>7.999999999999992</v>
      </c>
      <c r="AZ145" s="203">
        <v>9.9999999999999893</v>
      </c>
      <c r="BA145" s="203">
        <v>31.297723577235768</v>
      </c>
      <c r="BB145" s="203">
        <v>0</v>
      </c>
      <c r="BC145" s="203">
        <v>0</v>
      </c>
      <c r="BD145" s="203">
        <v>0</v>
      </c>
      <c r="BE145" s="203">
        <v>2.80000000000001</v>
      </c>
      <c r="BF145" s="203">
        <v>0</v>
      </c>
      <c r="BG145" s="203">
        <v>0.94657959999999997</v>
      </c>
      <c r="BH145" s="203">
        <v>0</v>
      </c>
      <c r="BI145" s="203">
        <v>0</v>
      </c>
      <c r="BJ145" s="203">
        <v>1</v>
      </c>
      <c r="BK145" s="203">
        <v>0</v>
      </c>
      <c r="BL145" s="203"/>
      <c r="BM145" s="203"/>
      <c r="BN145" s="203"/>
      <c r="BO145" s="449">
        <v>0</v>
      </c>
      <c r="BP145" s="449">
        <v>0</v>
      </c>
      <c r="BQ145" s="449">
        <v>0</v>
      </c>
      <c r="BR145" s="203"/>
    </row>
    <row r="146" spans="1:70" ht="15" x14ac:dyDescent="0.25">
      <c r="A146" s="169">
        <v>80</v>
      </c>
      <c r="B146" s="207">
        <v>124737</v>
      </c>
      <c r="C146" s="207">
        <v>9353096</v>
      </c>
      <c r="D146" s="206" t="s">
        <v>221</v>
      </c>
      <c r="E146" s="205" t="s">
        <v>46</v>
      </c>
      <c r="F146" s="204">
        <v>0</v>
      </c>
      <c r="G146" s="203">
        <v>1</v>
      </c>
      <c r="H146" s="203">
        <v>0</v>
      </c>
      <c r="I146" s="203">
        <v>0</v>
      </c>
      <c r="J146" s="203">
        <v>7</v>
      </c>
      <c r="K146" s="203">
        <v>0</v>
      </c>
      <c r="L146" s="203">
        <v>173</v>
      </c>
      <c r="M146" s="203">
        <v>173</v>
      </c>
      <c r="N146" s="203">
        <v>26</v>
      </c>
      <c r="O146" s="203">
        <v>97</v>
      </c>
      <c r="P146" s="203">
        <v>50</v>
      </c>
      <c r="Q146" s="203">
        <v>0</v>
      </c>
      <c r="R146" s="203">
        <v>0</v>
      </c>
      <c r="S146" s="203">
        <v>0</v>
      </c>
      <c r="T146" s="203">
        <v>0</v>
      </c>
      <c r="U146" s="203">
        <v>0</v>
      </c>
      <c r="V146" s="203">
        <v>0</v>
      </c>
      <c r="W146" s="203">
        <v>173</v>
      </c>
      <c r="X146" s="203">
        <v>24.714285714285715</v>
      </c>
      <c r="Y146" s="203">
        <v>2.999999999999992</v>
      </c>
      <c r="Z146" s="203">
        <v>9</v>
      </c>
      <c r="AA146" s="203">
        <v>0</v>
      </c>
      <c r="AB146" s="203">
        <v>0</v>
      </c>
      <c r="AC146" s="203">
        <v>170.98837209302329</v>
      </c>
      <c r="AD146" s="203">
        <v>0</v>
      </c>
      <c r="AE146" s="203">
        <v>0</v>
      </c>
      <c r="AF146" s="203">
        <v>2.0116279069767464</v>
      </c>
      <c r="AG146" s="203">
        <v>0</v>
      </c>
      <c r="AH146" s="203">
        <v>0</v>
      </c>
      <c r="AI146" s="203">
        <v>0</v>
      </c>
      <c r="AJ146" s="203">
        <v>0</v>
      </c>
      <c r="AK146" s="203">
        <v>0</v>
      </c>
      <c r="AL146" s="203">
        <v>0</v>
      </c>
      <c r="AM146" s="203">
        <v>0</v>
      </c>
      <c r="AN146" s="203">
        <v>0</v>
      </c>
      <c r="AO146" s="203">
        <v>0</v>
      </c>
      <c r="AP146" s="203">
        <v>0</v>
      </c>
      <c r="AQ146" s="203">
        <v>1.193103448275862</v>
      </c>
      <c r="AR146" s="203">
        <v>4.7724137931034436</v>
      </c>
      <c r="AS146" s="203">
        <v>5.9655172413793185</v>
      </c>
      <c r="AT146" s="203">
        <v>0</v>
      </c>
      <c r="AU146" s="203">
        <v>0</v>
      </c>
      <c r="AV146" s="203">
        <v>0</v>
      </c>
      <c r="AW146" s="203">
        <v>2</v>
      </c>
      <c r="AX146" s="203">
        <v>25.526315789473671</v>
      </c>
      <c r="AY146" s="203">
        <v>2.0833333333333348</v>
      </c>
      <c r="AZ146" s="203">
        <v>4.1666666666666652</v>
      </c>
      <c r="BA146" s="203">
        <v>22.627920992958575</v>
      </c>
      <c r="BB146" s="203">
        <v>0</v>
      </c>
      <c r="BC146" s="203">
        <v>0</v>
      </c>
      <c r="BD146" s="203">
        <v>0</v>
      </c>
      <c r="BE146" s="203">
        <v>0</v>
      </c>
      <c r="BF146" s="203">
        <v>0</v>
      </c>
      <c r="BG146" s="203">
        <v>1.8648168599999999</v>
      </c>
      <c r="BH146" s="203">
        <v>0</v>
      </c>
      <c r="BI146" s="203">
        <v>0</v>
      </c>
      <c r="BJ146" s="203">
        <v>1</v>
      </c>
      <c r="BK146" s="203">
        <v>0</v>
      </c>
      <c r="BL146" s="203"/>
      <c r="BM146" s="203"/>
      <c r="BN146" s="203"/>
      <c r="BO146" s="449">
        <v>0</v>
      </c>
      <c r="BP146" s="449">
        <v>0</v>
      </c>
      <c r="BQ146" s="449">
        <v>0</v>
      </c>
      <c r="BR146" s="203"/>
    </row>
    <row r="147" spans="1:70" ht="15" x14ac:dyDescent="0.25">
      <c r="A147" s="169">
        <v>93</v>
      </c>
      <c r="B147" s="207">
        <v>124741</v>
      </c>
      <c r="C147" s="207">
        <v>9353101</v>
      </c>
      <c r="D147" s="206" t="s">
        <v>235</v>
      </c>
      <c r="E147" s="205" t="s">
        <v>46</v>
      </c>
      <c r="F147" s="204">
        <v>0</v>
      </c>
      <c r="G147" s="203">
        <v>1</v>
      </c>
      <c r="H147" s="203">
        <v>0</v>
      </c>
      <c r="I147" s="203">
        <v>0</v>
      </c>
      <c r="J147" s="203">
        <v>7</v>
      </c>
      <c r="K147" s="203">
        <v>0</v>
      </c>
      <c r="L147" s="203">
        <v>84</v>
      </c>
      <c r="M147" s="203">
        <v>84</v>
      </c>
      <c r="N147" s="203">
        <v>16</v>
      </c>
      <c r="O147" s="203">
        <v>44</v>
      </c>
      <c r="P147" s="203">
        <v>24</v>
      </c>
      <c r="Q147" s="203">
        <v>0</v>
      </c>
      <c r="R147" s="203">
        <v>0</v>
      </c>
      <c r="S147" s="203">
        <v>0</v>
      </c>
      <c r="T147" s="203">
        <v>0</v>
      </c>
      <c r="U147" s="203">
        <v>0</v>
      </c>
      <c r="V147" s="203">
        <v>0</v>
      </c>
      <c r="W147" s="203">
        <v>84</v>
      </c>
      <c r="X147" s="203">
        <v>12</v>
      </c>
      <c r="Y147" s="203">
        <v>12.000000000000011</v>
      </c>
      <c r="Z147" s="203">
        <v>19.764705882352942</v>
      </c>
      <c r="AA147" s="203">
        <v>0</v>
      </c>
      <c r="AB147" s="203">
        <v>0</v>
      </c>
      <c r="AC147" s="203">
        <v>79.999999999999972</v>
      </c>
      <c r="AD147" s="203">
        <v>2.9999999999999987</v>
      </c>
      <c r="AE147" s="203">
        <v>0</v>
      </c>
      <c r="AF147" s="203">
        <v>0</v>
      </c>
      <c r="AG147" s="203">
        <v>0</v>
      </c>
      <c r="AH147" s="203">
        <v>0.99999999999999967</v>
      </c>
      <c r="AI147" s="203">
        <v>0</v>
      </c>
      <c r="AJ147" s="203">
        <v>0</v>
      </c>
      <c r="AK147" s="203">
        <v>0</v>
      </c>
      <c r="AL147" s="203">
        <v>0</v>
      </c>
      <c r="AM147" s="203">
        <v>0</v>
      </c>
      <c r="AN147" s="203">
        <v>0</v>
      </c>
      <c r="AO147" s="203">
        <v>0</v>
      </c>
      <c r="AP147" s="203">
        <v>0</v>
      </c>
      <c r="AQ147" s="203">
        <v>0</v>
      </c>
      <c r="AR147" s="203">
        <v>0</v>
      </c>
      <c r="AS147" s="203">
        <v>0</v>
      </c>
      <c r="AT147" s="203">
        <v>0</v>
      </c>
      <c r="AU147" s="203">
        <v>0</v>
      </c>
      <c r="AV147" s="203">
        <v>0</v>
      </c>
      <c r="AW147" s="203">
        <v>0</v>
      </c>
      <c r="AX147" s="203">
        <v>18.243902439024371</v>
      </c>
      <c r="AY147" s="203">
        <v>0</v>
      </c>
      <c r="AZ147" s="203">
        <v>2.0869565217391299</v>
      </c>
      <c r="BA147" s="203">
        <v>15.874590480943155</v>
      </c>
      <c r="BB147" s="203">
        <v>0</v>
      </c>
      <c r="BC147" s="203">
        <v>0</v>
      </c>
      <c r="BD147" s="203">
        <v>0</v>
      </c>
      <c r="BE147" s="203">
        <v>3.6000000000000103</v>
      </c>
      <c r="BF147" s="203">
        <v>0</v>
      </c>
      <c r="BG147" s="203">
        <v>1.9629815362069001</v>
      </c>
      <c r="BH147" s="203">
        <v>0</v>
      </c>
      <c r="BI147" s="203">
        <v>0</v>
      </c>
      <c r="BJ147" s="203">
        <v>1</v>
      </c>
      <c r="BK147" s="203">
        <v>0</v>
      </c>
      <c r="BL147" s="203"/>
      <c r="BM147" s="203"/>
      <c r="BN147" s="203"/>
      <c r="BO147" s="449">
        <v>14.4</v>
      </c>
      <c r="BP147" s="449">
        <v>10.6</v>
      </c>
      <c r="BQ147" s="449">
        <v>12.8</v>
      </c>
      <c r="BR147" s="203"/>
    </row>
    <row r="148" spans="1:70" ht="15" x14ac:dyDescent="0.25">
      <c r="A148" s="169">
        <v>102</v>
      </c>
      <c r="B148" s="207">
        <v>124742</v>
      </c>
      <c r="C148" s="207">
        <v>9353102</v>
      </c>
      <c r="D148" s="206" t="s">
        <v>651</v>
      </c>
      <c r="E148" s="205" t="s">
        <v>46</v>
      </c>
      <c r="F148" s="204">
        <v>0</v>
      </c>
      <c r="G148" s="203">
        <v>1</v>
      </c>
      <c r="H148" s="203">
        <v>0</v>
      </c>
      <c r="I148" s="203">
        <v>0</v>
      </c>
      <c r="J148" s="203">
        <v>7</v>
      </c>
      <c r="K148" s="203">
        <v>0</v>
      </c>
      <c r="L148" s="203">
        <v>90</v>
      </c>
      <c r="M148" s="203">
        <v>90</v>
      </c>
      <c r="N148" s="203">
        <v>8</v>
      </c>
      <c r="O148" s="203">
        <v>51</v>
      </c>
      <c r="P148" s="203">
        <v>31</v>
      </c>
      <c r="Q148" s="203">
        <v>0</v>
      </c>
      <c r="R148" s="203">
        <v>0</v>
      </c>
      <c r="S148" s="203">
        <v>0</v>
      </c>
      <c r="T148" s="203">
        <v>0</v>
      </c>
      <c r="U148" s="203">
        <v>0</v>
      </c>
      <c r="V148" s="203">
        <v>0</v>
      </c>
      <c r="W148" s="203">
        <v>90</v>
      </c>
      <c r="X148" s="203">
        <v>12.857142857142858</v>
      </c>
      <c r="Y148" s="203">
        <v>5.0000000000000044</v>
      </c>
      <c r="Z148" s="203">
        <v>19.565217391304348</v>
      </c>
      <c r="AA148" s="203">
        <v>0</v>
      </c>
      <c r="AB148" s="203">
        <v>0</v>
      </c>
      <c r="AC148" s="203">
        <v>90</v>
      </c>
      <c r="AD148" s="203">
        <v>0</v>
      </c>
      <c r="AE148" s="203">
        <v>0</v>
      </c>
      <c r="AF148" s="203">
        <v>0</v>
      </c>
      <c r="AG148" s="203">
        <v>0</v>
      </c>
      <c r="AH148" s="203">
        <v>0</v>
      </c>
      <c r="AI148" s="203">
        <v>0</v>
      </c>
      <c r="AJ148" s="203">
        <v>0</v>
      </c>
      <c r="AK148" s="203">
        <v>0</v>
      </c>
      <c r="AL148" s="203">
        <v>0</v>
      </c>
      <c r="AM148" s="203">
        <v>0</v>
      </c>
      <c r="AN148" s="203">
        <v>0</v>
      </c>
      <c r="AO148" s="203">
        <v>0</v>
      </c>
      <c r="AP148" s="203">
        <v>0</v>
      </c>
      <c r="AQ148" s="203">
        <v>0</v>
      </c>
      <c r="AR148" s="203">
        <v>0</v>
      </c>
      <c r="AS148" s="203">
        <v>0</v>
      </c>
      <c r="AT148" s="203">
        <v>0</v>
      </c>
      <c r="AU148" s="203">
        <v>0</v>
      </c>
      <c r="AV148" s="203">
        <v>0</v>
      </c>
      <c r="AW148" s="203">
        <v>0</v>
      </c>
      <c r="AX148" s="203">
        <v>20.816326530612223</v>
      </c>
      <c r="AY148" s="203">
        <v>4.1333333333333231</v>
      </c>
      <c r="AZ148" s="203">
        <v>4.1333333333333231</v>
      </c>
      <c r="BA148" s="203">
        <v>18.016426082628147</v>
      </c>
      <c r="BB148" s="203">
        <v>0</v>
      </c>
      <c r="BC148" s="203">
        <v>0</v>
      </c>
      <c r="BD148" s="203">
        <v>0</v>
      </c>
      <c r="BE148" s="203">
        <v>5.00000000000004</v>
      </c>
      <c r="BF148" s="203">
        <v>0</v>
      </c>
      <c r="BG148" s="203">
        <v>1.8493609745613999</v>
      </c>
      <c r="BH148" s="203">
        <v>0</v>
      </c>
      <c r="BI148" s="203">
        <v>0</v>
      </c>
      <c r="BJ148" s="203">
        <v>1</v>
      </c>
      <c r="BK148" s="203">
        <v>0</v>
      </c>
      <c r="BL148" s="203"/>
      <c r="BM148" s="203"/>
      <c r="BN148" s="203"/>
      <c r="BO148" s="449">
        <v>0</v>
      </c>
      <c r="BP148" s="449">
        <v>0</v>
      </c>
      <c r="BQ148" s="449">
        <v>0</v>
      </c>
      <c r="BR148" s="203"/>
    </row>
    <row r="149" spans="1:70" ht="15" x14ac:dyDescent="0.25">
      <c r="A149" s="169">
        <v>328</v>
      </c>
      <c r="B149" s="207">
        <v>124743</v>
      </c>
      <c r="C149" s="207">
        <v>9353103</v>
      </c>
      <c r="D149" s="206" t="s">
        <v>650</v>
      </c>
      <c r="E149" s="205" t="s">
        <v>46</v>
      </c>
      <c r="F149" s="204">
        <v>0</v>
      </c>
      <c r="G149" s="203">
        <v>1</v>
      </c>
      <c r="H149" s="203">
        <v>0</v>
      </c>
      <c r="I149" s="203">
        <v>0</v>
      </c>
      <c r="J149" s="203">
        <v>7</v>
      </c>
      <c r="K149" s="203">
        <v>0</v>
      </c>
      <c r="L149" s="203">
        <v>23</v>
      </c>
      <c r="M149" s="203">
        <v>23</v>
      </c>
      <c r="N149" s="203">
        <v>4</v>
      </c>
      <c r="O149" s="203">
        <v>10</v>
      </c>
      <c r="P149" s="203">
        <v>9</v>
      </c>
      <c r="Q149" s="203">
        <v>0</v>
      </c>
      <c r="R149" s="203">
        <v>0</v>
      </c>
      <c r="S149" s="203">
        <v>0</v>
      </c>
      <c r="T149" s="203">
        <v>0</v>
      </c>
      <c r="U149" s="203">
        <v>0</v>
      </c>
      <c r="V149" s="203">
        <v>0</v>
      </c>
      <c r="W149" s="203">
        <v>23</v>
      </c>
      <c r="X149" s="203">
        <v>3.2857142857142856</v>
      </c>
      <c r="Y149" s="203">
        <v>3.000000000000008</v>
      </c>
      <c r="Z149" s="203">
        <v>5.2272727272727275</v>
      </c>
      <c r="AA149" s="203">
        <v>0</v>
      </c>
      <c r="AB149" s="203">
        <v>0</v>
      </c>
      <c r="AC149" s="203">
        <v>18.999999999999996</v>
      </c>
      <c r="AD149" s="203">
        <v>0</v>
      </c>
      <c r="AE149" s="203">
        <v>0.99999999999999967</v>
      </c>
      <c r="AF149" s="203">
        <v>0</v>
      </c>
      <c r="AG149" s="203">
        <v>3.000000000000008</v>
      </c>
      <c r="AH149" s="203">
        <v>0</v>
      </c>
      <c r="AI149" s="203">
        <v>0</v>
      </c>
      <c r="AJ149" s="203">
        <v>0</v>
      </c>
      <c r="AK149" s="203">
        <v>0</v>
      </c>
      <c r="AL149" s="203">
        <v>0</v>
      </c>
      <c r="AM149" s="203">
        <v>0</v>
      </c>
      <c r="AN149" s="203">
        <v>0</v>
      </c>
      <c r="AO149" s="203">
        <v>0</v>
      </c>
      <c r="AP149" s="203">
        <v>0</v>
      </c>
      <c r="AQ149" s="203">
        <v>0</v>
      </c>
      <c r="AR149" s="203">
        <v>0</v>
      </c>
      <c r="AS149" s="203">
        <v>0</v>
      </c>
      <c r="AT149" s="203">
        <v>0</v>
      </c>
      <c r="AU149" s="203">
        <v>0</v>
      </c>
      <c r="AV149" s="203">
        <v>0</v>
      </c>
      <c r="AW149" s="203">
        <v>1.5681818181818181</v>
      </c>
      <c r="AX149" s="203">
        <v>4</v>
      </c>
      <c r="AY149" s="203">
        <v>1.125</v>
      </c>
      <c r="AZ149" s="203">
        <v>2.25</v>
      </c>
      <c r="BA149" s="203">
        <v>5.5805263157894727</v>
      </c>
      <c r="BB149" s="203">
        <v>0</v>
      </c>
      <c r="BC149" s="203">
        <v>0</v>
      </c>
      <c r="BD149" s="203">
        <v>0</v>
      </c>
      <c r="BE149" s="203">
        <v>0.70000000000000806</v>
      </c>
      <c r="BF149" s="203">
        <v>0</v>
      </c>
      <c r="BG149" s="203">
        <v>1.35542773333333</v>
      </c>
      <c r="BH149" s="203">
        <v>0</v>
      </c>
      <c r="BI149" s="203">
        <v>0</v>
      </c>
      <c r="BJ149" s="203">
        <v>1</v>
      </c>
      <c r="BK149" s="203">
        <v>0</v>
      </c>
      <c r="BL149" s="203"/>
      <c r="BM149" s="203"/>
      <c r="BN149" s="203"/>
      <c r="BO149" s="449">
        <v>0</v>
      </c>
      <c r="BP149" s="449">
        <v>0</v>
      </c>
      <c r="BQ149" s="449">
        <v>0</v>
      </c>
      <c r="BR149" s="203"/>
    </row>
    <row r="150" spans="1:70" ht="15" x14ac:dyDescent="0.25">
      <c r="A150" s="169">
        <v>331</v>
      </c>
      <c r="B150" s="207">
        <v>124744</v>
      </c>
      <c r="C150" s="207">
        <v>9353104</v>
      </c>
      <c r="D150" s="206" t="s">
        <v>343</v>
      </c>
      <c r="E150" s="205" t="s">
        <v>46</v>
      </c>
      <c r="F150" s="204">
        <v>0</v>
      </c>
      <c r="G150" s="203">
        <v>1</v>
      </c>
      <c r="H150" s="203">
        <v>0</v>
      </c>
      <c r="I150" s="203">
        <v>0</v>
      </c>
      <c r="J150" s="203">
        <v>7</v>
      </c>
      <c r="K150" s="203">
        <v>0</v>
      </c>
      <c r="L150" s="203">
        <v>83</v>
      </c>
      <c r="M150" s="203">
        <v>83</v>
      </c>
      <c r="N150" s="203">
        <v>13</v>
      </c>
      <c r="O150" s="203">
        <v>52</v>
      </c>
      <c r="P150" s="203">
        <v>18</v>
      </c>
      <c r="Q150" s="203">
        <v>0</v>
      </c>
      <c r="R150" s="203">
        <v>0</v>
      </c>
      <c r="S150" s="203">
        <v>0</v>
      </c>
      <c r="T150" s="203">
        <v>0</v>
      </c>
      <c r="U150" s="203">
        <v>0</v>
      </c>
      <c r="V150" s="203">
        <v>0</v>
      </c>
      <c r="W150" s="203">
        <v>83</v>
      </c>
      <c r="X150" s="203">
        <v>11.857142857142858</v>
      </c>
      <c r="Y150" s="203">
        <v>9.999999999999968</v>
      </c>
      <c r="Z150" s="203">
        <v>6.9166666666666661</v>
      </c>
      <c r="AA150" s="203">
        <v>0</v>
      </c>
      <c r="AB150" s="203">
        <v>0</v>
      </c>
      <c r="AC150" s="203">
        <v>61.000000000000028</v>
      </c>
      <c r="AD150" s="203">
        <v>0</v>
      </c>
      <c r="AE150" s="203">
        <v>7.0000000000000027</v>
      </c>
      <c r="AF150" s="203">
        <v>9.999999999999968</v>
      </c>
      <c r="AG150" s="203">
        <v>5.0000000000000009</v>
      </c>
      <c r="AH150" s="203">
        <v>0</v>
      </c>
      <c r="AI150" s="203">
        <v>0</v>
      </c>
      <c r="AJ150" s="203">
        <v>0</v>
      </c>
      <c r="AK150" s="203">
        <v>0</v>
      </c>
      <c r="AL150" s="203">
        <v>0</v>
      </c>
      <c r="AM150" s="203">
        <v>0</v>
      </c>
      <c r="AN150" s="203">
        <v>0</v>
      </c>
      <c r="AO150" s="203">
        <v>0</v>
      </c>
      <c r="AP150" s="203">
        <v>0</v>
      </c>
      <c r="AQ150" s="203">
        <v>0</v>
      </c>
      <c r="AR150" s="203">
        <v>0</v>
      </c>
      <c r="AS150" s="203">
        <v>2.3714285714285737</v>
      </c>
      <c r="AT150" s="203">
        <v>0</v>
      </c>
      <c r="AU150" s="203">
        <v>0</v>
      </c>
      <c r="AV150" s="203">
        <v>0</v>
      </c>
      <c r="AW150" s="203">
        <v>0</v>
      </c>
      <c r="AX150" s="203">
        <v>24.470588235294134</v>
      </c>
      <c r="AY150" s="203">
        <v>1.2000000000000004</v>
      </c>
      <c r="AZ150" s="203">
        <v>4.800000000000006</v>
      </c>
      <c r="BA150" s="203">
        <v>22.810352941176486</v>
      </c>
      <c r="BB150" s="203">
        <v>0</v>
      </c>
      <c r="BC150" s="203">
        <v>0</v>
      </c>
      <c r="BD150" s="203">
        <v>0</v>
      </c>
      <c r="BE150" s="203">
        <v>10.699999999999966</v>
      </c>
      <c r="BF150" s="203">
        <v>0</v>
      </c>
      <c r="BG150" s="203">
        <v>1.09993686538462</v>
      </c>
      <c r="BH150" s="203">
        <v>0</v>
      </c>
      <c r="BI150" s="203">
        <v>0</v>
      </c>
      <c r="BJ150" s="203">
        <v>1</v>
      </c>
      <c r="BK150" s="203">
        <v>0</v>
      </c>
      <c r="BL150" s="203"/>
      <c r="BM150" s="203"/>
      <c r="BN150" s="203"/>
      <c r="BO150" s="449">
        <v>0</v>
      </c>
      <c r="BP150" s="449">
        <v>0</v>
      </c>
      <c r="BQ150" s="449">
        <v>0</v>
      </c>
      <c r="BR150" s="203"/>
    </row>
    <row r="151" spans="1:70" ht="15" x14ac:dyDescent="0.25">
      <c r="A151" s="169">
        <v>106</v>
      </c>
      <c r="B151" s="207">
        <v>124745</v>
      </c>
      <c r="C151" s="207">
        <v>9353105</v>
      </c>
      <c r="D151" s="206" t="s">
        <v>246</v>
      </c>
      <c r="E151" s="205" t="s">
        <v>46</v>
      </c>
      <c r="F151" s="204">
        <v>0</v>
      </c>
      <c r="G151" s="203">
        <v>1</v>
      </c>
      <c r="H151" s="203">
        <v>0</v>
      </c>
      <c r="I151" s="203">
        <v>0</v>
      </c>
      <c r="J151" s="203">
        <v>7</v>
      </c>
      <c r="K151" s="203">
        <v>0</v>
      </c>
      <c r="L151" s="203">
        <v>80</v>
      </c>
      <c r="M151" s="203">
        <v>80</v>
      </c>
      <c r="N151" s="203">
        <v>14</v>
      </c>
      <c r="O151" s="203">
        <v>44</v>
      </c>
      <c r="P151" s="203">
        <v>22</v>
      </c>
      <c r="Q151" s="203">
        <v>0</v>
      </c>
      <c r="R151" s="203">
        <v>0</v>
      </c>
      <c r="S151" s="203">
        <v>0</v>
      </c>
      <c r="T151" s="203">
        <v>0</v>
      </c>
      <c r="U151" s="203">
        <v>0</v>
      </c>
      <c r="V151" s="203">
        <v>0</v>
      </c>
      <c r="W151" s="203">
        <v>80</v>
      </c>
      <c r="X151" s="203">
        <v>11.428571428571429</v>
      </c>
      <c r="Y151" s="203">
        <v>1</v>
      </c>
      <c r="Z151" s="203">
        <v>11.851851851851851</v>
      </c>
      <c r="AA151" s="203">
        <v>0</v>
      </c>
      <c r="AB151" s="203">
        <v>0</v>
      </c>
      <c r="AC151" s="203">
        <v>80</v>
      </c>
      <c r="AD151" s="203">
        <v>0</v>
      </c>
      <c r="AE151" s="203">
        <v>0</v>
      </c>
      <c r="AF151" s="203">
        <v>0</v>
      </c>
      <c r="AG151" s="203">
        <v>0</v>
      </c>
      <c r="AH151" s="203">
        <v>0</v>
      </c>
      <c r="AI151" s="203">
        <v>0</v>
      </c>
      <c r="AJ151" s="203">
        <v>0</v>
      </c>
      <c r="AK151" s="203">
        <v>0</v>
      </c>
      <c r="AL151" s="203">
        <v>0</v>
      </c>
      <c r="AM151" s="203">
        <v>0</v>
      </c>
      <c r="AN151" s="203">
        <v>0</v>
      </c>
      <c r="AO151" s="203">
        <v>0</v>
      </c>
      <c r="AP151" s="203">
        <v>0</v>
      </c>
      <c r="AQ151" s="203">
        <v>1.2121212121212159</v>
      </c>
      <c r="AR151" s="203">
        <v>1.2121212121212159</v>
      </c>
      <c r="AS151" s="203">
        <v>1.2121212121212159</v>
      </c>
      <c r="AT151" s="203">
        <v>0</v>
      </c>
      <c r="AU151" s="203">
        <v>0</v>
      </c>
      <c r="AV151" s="203">
        <v>0</v>
      </c>
      <c r="AW151" s="203">
        <v>2.9629629629629628</v>
      </c>
      <c r="AX151" s="203">
        <v>15.348837209302342</v>
      </c>
      <c r="AY151" s="203">
        <v>8.1052631578947381</v>
      </c>
      <c r="AZ151" s="203">
        <v>10.421052631578952</v>
      </c>
      <c r="BA151" s="203">
        <v>23.608323133414952</v>
      </c>
      <c r="BB151" s="203">
        <v>0</v>
      </c>
      <c r="BC151" s="203">
        <v>0</v>
      </c>
      <c r="BD151" s="203">
        <v>0</v>
      </c>
      <c r="BE151" s="203">
        <v>8</v>
      </c>
      <c r="BF151" s="203">
        <v>0</v>
      </c>
      <c r="BG151" s="203">
        <v>1.6686813809523799</v>
      </c>
      <c r="BH151" s="203">
        <v>0</v>
      </c>
      <c r="BI151" s="203">
        <v>0</v>
      </c>
      <c r="BJ151" s="203">
        <v>1</v>
      </c>
      <c r="BK151" s="203">
        <v>0</v>
      </c>
      <c r="BL151" s="203"/>
      <c r="BM151" s="203"/>
      <c r="BN151" s="203"/>
      <c r="BO151" s="449">
        <v>0</v>
      </c>
      <c r="BP151" s="449">
        <v>0</v>
      </c>
      <c r="BQ151" s="449">
        <v>0</v>
      </c>
      <c r="BR151" s="203"/>
    </row>
    <row r="152" spans="1:70" ht="15" x14ac:dyDescent="0.25">
      <c r="A152" s="169">
        <v>110</v>
      </c>
      <c r="B152" s="207">
        <v>124746</v>
      </c>
      <c r="C152" s="207">
        <v>9353108</v>
      </c>
      <c r="D152" s="206" t="s">
        <v>649</v>
      </c>
      <c r="E152" s="205" t="s">
        <v>46</v>
      </c>
      <c r="F152" s="204">
        <v>0</v>
      </c>
      <c r="G152" s="203">
        <v>1</v>
      </c>
      <c r="H152" s="203">
        <v>0</v>
      </c>
      <c r="I152" s="203">
        <v>0</v>
      </c>
      <c r="J152" s="203">
        <v>7</v>
      </c>
      <c r="K152" s="203">
        <v>0</v>
      </c>
      <c r="L152" s="203">
        <v>58</v>
      </c>
      <c r="M152" s="203">
        <v>58</v>
      </c>
      <c r="N152" s="203">
        <v>4</v>
      </c>
      <c r="O152" s="203">
        <v>31</v>
      </c>
      <c r="P152" s="203">
        <v>23</v>
      </c>
      <c r="Q152" s="203">
        <v>0</v>
      </c>
      <c r="R152" s="203">
        <v>0</v>
      </c>
      <c r="S152" s="203">
        <v>0</v>
      </c>
      <c r="T152" s="203">
        <v>0</v>
      </c>
      <c r="U152" s="203">
        <v>0</v>
      </c>
      <c r="V152" s="203">
        <v>0</v>
      </c>
      <c r="W152" s="203">
        <v>58</v>
      </c>
      <c r="X152" s="203">
        <v>8.2857142857142865</v>
      </c>
      <c r="Y152" s="203">
        <v>2.0000000000000027</v>
      </c>
      <c r="Z152" s="203">
        <v>10.472222222222221</v>
      </c>
      <c r="AA152" s="203">
        <v>0</v>
      </c>
      <c r="AB152" s="203">
        <v>0</v>
      </c>
      <c r="AC152" s="203">
        <v>58</v>
      </c>
      <c r="AD152" s="203">
        <v>0</v>
      </c>
      <c r="AE152" s="203">
        <v>0</v>
      </c>
      <c r="AF152" s="203">
        <v>0</v>
      </c>
      <c r="AG152" s="203">
        <v>0</v>
      </c>
      <c r="AH152" s="203">
        <v>0</v>
      </c>
      <c r="AI152" s="203">
        <v>0</v>
      </c>
      <c r="AJ152" s="203">
        <v>0</v>
      </c>
      <c r="AK152" s="203">
        <v>0</v>
      </c>
      <c r="AL152" s="203">
        <v>0</v>
      </c>
      <c r="AM152" s="203">
        <v>0</v>
      </c>
      <c r="AN152" s="203">
        <v>0</v>
      </c>
      <c r="AO152" s="203">
        <v>0</v>
      </c>
      <c r="AP152" s="203">
        <v>0</v>
      </c>
      <c r="AQ152" s="203">
        <v>1.0740740740740731</v>
      </c>
      <c r="AR152" s="203">
        <v>1.0740740740740731</v>
      </c>
      <c r="AS152" s="203">
        <v>1.0740740740740731</v>
      </c>
      <c r="AT152" s="203">
        <v>0</v>
      </c>
      <c r="AU152" s="203">
        <v>0</v>
      </c>
      <c r="AV152" s="203">
        <v>0</v>
      </c>
      <c r="AW152" s="203">
        <v>0</v>
      </c>
      <c r="AX152" s="203">
        <v>8.9999999999999911</v>
      </c>
      <c r="AY152" s="203">
        <v>1.9999999999999993</v>
      </c>
      <c r="AZ152" s="203">
        <v>4.0000000000000027</v>
      </c>
      <c r="BA152" s="203">
        <v>9.9996296296296254</v>
      </c>
      <c r="BB152" s="203">
        <v>0</v>
      </c>
      <c r="BC152" s="203">
        <v>0</v>
      </c>
      <c r="BD152" s="203">
        <v>0</v>
      </c>
      <c r="BE152" s="203">
        <v>6.2000000000000046</v>
      </c>
      <c r="BF152" s="203">
        <v>0</v>
      </c>
      <c r="BG152" s="203">
        <v>1.67324313384615</v>
      </c>
      <c r="BH152" s="203">
        <v>0</v>
      </c>
      <c r="BI152" s="203">
        <v>0</v>
      </c>
      <c r="BJ152" s="203">
        <v>1</v>
      </c>
      <c r="BK152" s="203">
        <v>0</v>
      </c>
      <c r="BL152" s="203"/>
      <c r="BM152" s="203"/>
      <c r="BN152" s="203"/>
      <c r="BO152" s="449">
        <v>3.9666666666666668</v>
      </c>
      <c r="BP152" s="449">
        <v>0</v>
      </c>
      <c r="BQ152" s="449">
        <v>3.2</v>
      </c>
      <c r="BR152" s="203"/>
    </row>
    <row r="153" spans="1:70" ht="15" x14ac:dyDescent="0.25">
      <c r="A153" s="169">
        <v>112</v>
      </c>
      <c r="B153" s="207">
        <v>124747</v>
      </c>
      <c r="C153" s="207">
        <v>9353109</v>
      </c>
      <c r="D153" s="206" t="s">
        <v>648</v>
      </c>
      <c r="E153" s="205" t="s">
        <v>46</v>
      </c>
      <c r="F153" s="204">
        <v>0</v>
      </c>
      <c r="G153" s="203">
        <v>1</v>
      </c>
      <c r="H153" s="203">
        <v>0</v>
      </c>
      <c r="I153" s="203">
        <v>0</v>
      </c>
      <c r="J153" s="203">
        <v>7</v>
      </c>
      <c r="K153" s="203">
        <v>0</v>
      </c>
      <c r="L153" s="203">
        <v>64</v>
      </c>
      <c r="M153" s="203">
        <v>64</v>
      </c>
      <c r="N153" s="203">
        <v>6</v>
      </c>
      <c r="O153" s="203">
        <v>36</v>
      </c>
      <c r="P153" s="203">
        <v>22</v>
      </c>
      <c r="Q153" s="203">
        <v>0</v>
      </c>
      <c r="R153" s="203">
        <v>0</v>
      </c>
      <c r="S153" s="203">
        <v>0</v>
      </c>
      <c r="T153" s="203">
        <v>0</v>
      </c>
      <c r="U153" s="203">
        <v>0</v>
      </c>
      <c r="V153" s="203">
        <v>0</v>
      </c>
      <c r="W153" s="203">
        <v>64</v>
      </c>
      <c r="X153" s="203">
        <v>9.1428571428571423</v>
      </c>
      <c r="Y153" s="203">
        <v>2</v>
      </c>
      <c r="Z153" s="203">
        <v>9.0140845070422539</v>
      </c>
      <c r="AA153" s="203">
        <v>0</v>
      </c>
      <c r="AB153" s="203">
        <v>0</v>
      </c>
      <c r="AC153" s="203">
        <v>64</v>
      </c>
      <c r="AD153" s="203">
        <v>0</v>
      </c>
      <c r="AE153" s="203">
        <v>0</v>
      </c>
      <c r="AF153" s="203">
        <v>0</v>
      </c>
      <c r="AG153" s="203">
        <v>0</v>
      </c>
      <c r="AH153" s="203">
        <v>0</v>
      </c>
      <c r="AI153" s="203">
        <v>0</v>
      </c>
      <c r="AJ153" s="203">
        <v>0</v>
      </c>
      <c r="AK153" s="203">
        <v>0</v>
      </c>
      <c r="AL153" s="203">
        <v>0</v>
      </c>
      <c r="AM153" s="203">
        <v>0</v>
      </c>
      <c r="AN153" s="203">
        <v>0</v>
      </c>
      <c r="AO153" s="203">
        <v>0</v>
      </c>
      <c r="AP153" s="203">
        <v>0</v>
      </c>
      <c r="AQ153" s="203">
        <v>0</v>
      </c>
      <c r="AR153" s="203">
        <v>0</v>
      </c>
      <c r="AS153" s="203">
        <v>0</v>
      </c>
      <c r="AT153" s="203">
        <v>0</v>
      </c>
      <c r="AU153" s="203">
        <v>0</v>
      </c>
      <c r="AV153" s="203">
        <v>0</v>
      </c>
      <c r="AW153" s="203">
        <v>3.6056338028169015</v>
      </c>
      <c r="AX153" s="203">
        <v>11.647058823529417</v>
      </c>
      <c r="AY153" s="203">
        <v>2.999999999999992</v>
      </c>
      <c r="AZ153" s="203">
        <v>2.999999999999992</v>
      </c>
      <c r="BA153" s="203">
        <v>10.892981744421901</v>
      </c>
      <c r="BB153" s="203">
        <v>0</v>
      </c>
      <c r="BC153" s="203">
        <v>0</v>
      </c>
      <c r="BD153" s="203">
        <v>0</v>
      </c>
      <c r="BE153" s="203">
        <v>5.6</v>
      </c>
      <c r="BF153" s="203">
        <v>0</v>
      </c>
      <c r="BG153" s="203">
        <v>1.9274464633333299</v>
      </c>
      <c r="BH153" s="203">
        <v>0</v>
      </c>
      <c r="BI153" s="203">
        <v>0</v>
      </c>
      <c r="BJ153" s="203">
        <v>1</v>
      </c>
      <c r="BK153" s="203">
        <v>0</v>
      </c>
      <c r="BL153" s="203"/>
      <c r="BM153" s="203"/>
      <c r="BN153" s="203"/>
      <c r="BO153" s="449">
        <v>6.4</v>
      </c>
      <c r="BP153" s="449">
        <v>4.5999999999999996</v>
      </c>
      <c r="BQ153" s="449">
        <v>6.4</v>
      </c>
      <c r="BR153" s="203"/>
    </row>
    <row r="154" spans="1:70" ht="15" x14ac:dyDescent="0.25">
      <c r="A154" s="169">
        <v>113</v>
      </c>
      <c r="B154" s="207">
        <v>124748</v>
      </c>
      <c r="C154" s="207">
        <v>9353111</v>
      </c>
      <c r="D154" s="206" t="s">
        <v>647</v>
      </c>
      <c r="E154" s="205" t="s">
        <v>46</v>
      </c>
      <c r="F154" s="204">
        <v>0</v>
      </c>
      <c r="G154" s="203">
        <v>1</v>
      </c>
      <c r="H154" s="203">
        <v>0</v>
      </c>
      <c r="I154" s="203">
        <v>0</v>
      </c>
      <c r="J154" s="203">
        <v>7</v>
      </c>
      <c r="K154" s="203">
        <v>0</v>
      </c>
      <c r="L154" s="203">
        <v>335</v>
      </c>
      <c r="M154" s="203">
        <v>335</v>
      </c>
      <c r="N154" s="203">
        <v>45</v>
      </c>
      <c r="O154" s="203">
        <v>198</v>
      </c>
      <c r="P154" s="203">
        <v>92</v>
      </c>
      <c r="Q154" s="203">
        <v>0</v>
      </c>
      <c r="R154" s="203">
        <v>0</v>
      </c>
      <c r="S154" s="203">
        <v>0</v>
      </c>
      <c r="T154" s="203">
        <v>0</v>
      </c>
      <c r="U154" s="203">
        <v>0</v>
      </c>
      <c r="V154" s="203">
        <v>0</v>
      </c>
      <c r="W154" s="203">
        <v>335</v>
      </c>
      <c r="X154" s="203">
        <v>47.857142857142854</v>
      </c>
      <c r="Y154" s="203">
        <v>18.000000000000004</v>
      </c>
      <c r="Z154" s="203">
        <v>38.343373493975903</v>
      </c>
      <c r="AA154" s="203">
        <v>0</v>
      </c>
      <c r="AB154" s="203">
        <v>0</v>
      </c>
      <c r="AC154" s="203">
        <v>300.00000000000017</v>
      </c>
      <c r="AD154" s="203">
        <v>15.999999999999984</v>
      </c>
      <c r="AE154" s="203">
        <v>0</v>
      </c>
      <c r="AF154" s="203">
        <v>0.99999999999999944</v>
      </c>
      <c r="AG154" s="203">
        <v>0</v>
      </c>
      <c r="AH154" s="203">
        <v>18.000000000000004</v>
      </c>
      <c r="AI154" s="203">
        <v>0</v>
      </c>
      <c r="AJ154" s="203">
        <v>0</v>
      </c>
      <c r="AK154" s="203">
        <v>0</v>
      </c>
      <c r="AL154" s="203">
        <v>0</v>
      </c>
      <c r="AM154" s="203">
        <v>0</v>
      </c>
      <c r="AN154" s="203">
        <v>0</v>
      </c>
      <c r="AO154" s="203">
        <v>0</v>
      </c>
      <c r="AP154" s="203">
        <v>0</v>
      </c>
      <c r="AQ154" s="203">
        <v>1.155172413793105</v>
      </c>
      <c r="AR154" s="203">
        <v>1.155172413793105</v>
      </c>
      <c r="AS154" s="203">
        <v>4.6206896551724261</v>
      </c>
      <c r="AT154" s="203">
        <v>0</v>
      </c>
      <c r="AU154" s="203">
        <v>0</v>
      </c>
      <c r="AV154" s="203">
        <v>0</v>
      </c>
      <c r="AW154" s="203">
        <v>0</v>
      </c>
      <c r="AX154" s="203">
        <v>76.000000000000028</v>
      </c>
      <c r="AY154" s="203">
        <v>4.1348314606741567</v>
      </c>
      <c r="AZ154" s="203">
        <v>9.3033707865168562</v>
      </c>
      <c r="BA154" s="203">
        <v>62.544928322355702</v>
      </c>
      <c r="BB154" s="203">
        <v>0</v>
      </c>
      <c r="BC154" s="203">
        <v>0</v>
      </c>
      <c r="BD154" s="203">
        <v>0</v>
      </c>
      <c r="BE154" s="203">
        <v>0</v>
      </c>
      <c r="BF154" s="203">
        <v>0</v>
      </c>
      <c r="BG154" s="203">
        <v>0.68808660769230801</v>
      </c>
      <c r="BH154" s="203">
        <v>0</v>
      </c>
      <c r="BI154" s="203">
        <v>0</v>
      </c>
      <c r="BJ154" s="203">
        <v>1</v>
      </c>
      <c r="BK154" s="203">
        <v>0</v>
      </c>
      <c r="BL154" s="203"/>
      <c r="BM154" s="203"/>
      <c r="BN154" s="203"/>
      <c r="BO154" s="449">
        <v>0</v>
      </c>
      <c r="BP154" s="449">
        <v>0</v>
      </c>
      <c r="BQ154" s="449">
        <v>0</v>
      </c>
      <c r="BR154" s="203"/>
    </row>
    <row r="155" spans="1:70" ht="15" x14ac:dyDescent="0.25">
      <c r="A155" s="169">
        <v>216</v>
      </c>
      <c r="B155" s="207">
        <v>124749</v>
      </c>
      <c r="C155" s="207">
        <v>9353112</v>
      </c>
      <c r="D155" s="206" t="s">
        <v>646</v>
      </c>
      <c r="E155" s="205" t="s">
        <v>46</v>
      </c>
      <c r="F155" s="204">
        <v>0</v>
      </c>
      <c r="G155" s="203">
        <v>1</v>
      </c>
      <c r="H155" s="203">
        <v>0</v>
      </c>
      <c r="I155" s="203">
        <v>0</v>
      </c>
      <c r="J155" s="203">
        <v>7</v>
      </c>
      <c r="K155" s="203">
        <v>0</v>
      </c>
      <c r="L155" s="203">
        <v>266</v>
      </c>
      <c r="M155" s="203">
        <v>266</v>
      </c>
      <c r="N155" s="203">
        <v>28</v>
      </c>
      <c r="O155" s="203">
        <v>161</v>
      </c>
      <c r="P155" s="203">
        <v>77</v>
      </c>
      <c r="Q155" s="203">
        <v>0</v>
      </c>
      <c r="R155" s="203">
        <v>0</v>
      </c>
      <c r="S155" s="203">
        <v>0</v>
      </c>
      <c r="T155" s="203">
        <v>0</v>
      </c>
      <c r="U155" s="203">
        <v>0</v>
      </c>
      <c r="V155" s="203">
        <v>0</v>
      </c>
      <c r="W155" s="203">
        <v>266</v>
      </c>
      <c r="X155" s="203">
        <v>38</v>
      </c>
      <c r="Y155" s="203">
        <v>11.999999999999996</v>
      </c>
      <c r="Z155" s="203">
        <v>17.667896678966791</v>
      </c>
      <c r="AA155" s="203">
        <v>0</v>
      </c>
      <c r="AB155" s="203">
        <v>0</v>
      </c>
      <c r="AC155" s="203">
        <v>252.99999999999997</v>
      </c>
      <c r="AD155" s="203">
        <v>0.99999999999999956</v>
      </c>
      <c r="AE155" s="203">
        <v>2.9999999999999991</v>
      </c>
      <c r="AF155" s="203">
        <v>3.9999999999999982</v>
      </c>
      <c r="AG155" s="203">
        <v>2.9999999999999991</v>
      </c>
      <c r="AH155" s="203">
        <v>1.9999999999999991</v>
      </c>
      <c r="AI155" s="203">
        <v>0</v>
      </c>
      <c r="AJ155" s="203">
        <v>0</v>
      </c>
      <c r="AK155" s="203">
        <v>0</v>
      </c>
      <c r="AL155" s="203">
        <v>0</v>
      </c>
      <c r="AM155" s="203">
        <v>0</v>
      </c>
      <c r="AN155" s="203">
        <v>0</v>
      </c>
      <c r="AO155" s="203">
        <v>0</v>
      </c>
      <c r="AP155" s="203">
        <v>0</v>
      </c>
      <c r="AQ155" s="203">
        <v>6.7058823529411651</v>
      </c>
      <c r="AR155" s="203">
        <v>7.8235294117647189</v>
      </c>
      <c r="AS155" s="203">
        <v>7.8235294117647189</v>
      </c>
      <c r="AT155" s="203">
        <v>0</v>
      </c>
      <c r="AU155" s="203">
        <v>0</v>
      </c>
      <c r="AV155" s="203">
        <v>0</v>
      </c>
      <c r="AW155" s="203">
        <v>0.9815498154981549</v>
      </c>
      <c r="AX155" s="203">
        <v>40.509677419354766</v>
      </c>
      <c r="AY155" s="203">
        <v>4.1066666666666647</v>
      </c>
      <c r="AZ155" s="203">
        <v>10.266666666666641</v>
      </c>
      <c r="BA155" s="203">
        <v>38.187067678684294</v>
      </c>
      <c r="BB155" s="203">
        <v>0</v>
      </c>
      <c r="BC155" s="203">
        <v>0</v>
      </c>
      <c r="BD155" s="203">
        <v>0</v>
      </c>
      <c r="BE155" s="203">
        <v>0</v>
      </c>
      <c r="BF155" s="203">
        <v>0</v>
      </c>
      <c r="BG155" s="203">
        <v>1.5843907901785701</v>
      </c>
      <c r="BH155" s="203">
        <v>0</v>
      </c>
      <c r="BI155" s="203">
        <v>0</v>
      </c>
      <c r="BJ155" s="203">
        <v>1</v>
      </c>
      <c r="BK155" s="203">
        <v>0</v>
      </c>
      <c r="BL155" s="203"/>
      <c r="BM155" s="203"/>
      <c r="BN155" s="203"/>
      <c r="BO155" s="449">
        <v>13</v>
      </c>
      <c r="BP155" s="449">
        <v>11.8</v>
      </c>
      <c r="BQ155" s="449">
        <v>10.199999999999999</v>
      </c>
      <c r="BR155" s="203"/>
    </row>
    <row r="156" spans="1:70" ht="15" x14ac:dyDescent="0.25">
      <c r="A156" s="169">
        <v>114</v>
      </c>
      <c r="B156" s="207">
        <v>124750</v>
      </c>
      <c r="C156" s="207">
        <v>9353113</v>
      </c>
      <c r="D156" s="206" t="s">
        <v>645</v>
      </c>
      <c r="E156" s="205" t="s">
        <v>46</v>
      </c>
      <c r="F156" s="204">
        <v>0</v>
      </c>
      <c r="G156" s="203">
        <v>1</v>
      </c>
      <c r="H156" s="203">
        <v>0</v>
      </c>
      <c r="I156" s="203">
        <v>0</v>
      </c>
      <c r="J156" s="203">
        <v>7</v>
      </c>
      <c r="K156" s="203">
        <v>0</v>
      </c>
      <c r="L156" s="203">
        <v>45</v>
      </c>
      <c r="M156" s="203">
        <v>45</v>
      </c>
      <c r="N156" s="203">
        <v>5</v>
      </c>
      <c r="O156" s="203">
        <v>22</v>
      </c>
      <c r="P156" s="203">
        <v>18</v>
      </c>
      <c r="Q156" s="203">
        <v>0</v>
      </c>
      <c r="R156" s="203">
        <v>0</v>
      </c>
      <c r="S156" s="203">
        <v>0</v>
      </c>
      <c r="T156" s="203">
        <v>0</v>
      </c>
      <c r="U156" s="203">
        <v>0</v>
      </c>
      <c r="V156" s="203">
        <v>0</v>
      </c>
      <c r="W156" s="203">
        <v>45</v>
      </c>
      <c r="X156" s="203">
        <v>6.4285714285714288</v>
      </c>
      <c r="Y156" s="203">
        <v>9.9999999999999893</v>
      </c>
      <c r="Z156" s="203">
        <v>17.30769230769231</v>
      </c>
      <c r="AA156" s="203">
        <v>0</v>
      </c>
      <c r="AB156" s="203">
        <v>0</v>
      </c>
      <c r="AC156" s="203">
        <v>45</v>
      </c>
      <c r="AD156" s="203">
        <v>0</v>
      </c>
      <c r="AE156" s="203">
        <v>0</v>
      </c>
      <c r="AF156" s="203">
        <v>0</v>
      </c>
      <c r="AG156" s="203">
        <v>0</v>
      </c>
      <c r="AH156" s="203">
        <v>0</v>
      </c>
      <c r="AI156" s="203">
        <v>0</v>
      </c>
      <c r="AJ156" s="203">
        <v>0</v>
      </c>
      <c r="AK156" s="203">
        <v>0</v>
      </c>
      <c r="AL156" s="203">
        <v>0</v>
      </c>
      <c r="AM156" s="203">
        <v>0</v>
      </c>
      <c r="AN156" s="203">
        <v>0</v>
      </c>
      <c r="AO156" s="203">
        <v>0</v>
      </c>
      <c r="AP156" s="203">
        <v>0</v>
      </c>
      <c r="AQ156" s="203">
        <v>1.125</v>
      </c>
      <c r="AR156" s="203">
        <v>1.125</v>
      </c>
      <c r="AS156" s="203">
        <v>1.125</v>
      </c>
      <c r="AT156" s="203">
        <v>0</v>
      </c>
      <c r="AU156" s="203">
        <v>0</v>
      </c>
      <c r="AV156" s="203">
        <v>0</v>
      </c>
      <c r="AW156" s="203">
        <v>0</v>
      </c>
      <c r="AX156" s="203">
        <v>8.0000000000000071</v>
      </c>
      <c r="AY156" s="203">
        <v>1.9999999999999978</v>
      </c>
      <c r="AZ156" s="203">
        <v>3.0000000000000058</v>
      </c>
      <c r="BA156" s="203">
        <v>8.6850000000000094</v>
      </c>
      <c r="BB156" s="203">
        <v>0</v>
      </c>
      <c r="BC156" s="203">
        <v>0</v>
      </c>
      <c r="BD156" s="203">
        <v>0</v>
      </c>
      <c r="BE156" s="203">
        <v>3.5000000000000102</v>
      </c>
      <c r="BF156" s="203">
        <v>0</v>
      </c>
      <c r="BG156" s="203">
        <v>1.5294054189873401</v>
      </c>
      <c r="BH156" s="203">
        <v>0</v>
      </c>
      <c r="BI156" s="203">
        <v>0</v>
      </c>
      <c r="BJ156" s="203">
        <v>1</v>
      </c>
      <c r="BK156" s="203">
        <v>0</v>
      </c>
      <c r="BL156" s="203"/>
      <c r="BM156" s="203"/>
      <c r="BN156" s="203"/>
      <c r="BO156" s="449">
        <v>4.2</v>
      </c>
      <c r="BP156" s="449">
        <v>2.4</v>
      </c>
      <c r="BQ156" s="449">
        <v>3</v>
      </c>
      <c r="BR156" s="203"/>
    </row>
    <row r="157" spans="1:70" ht="15" x14ac:dyDescent="0.25">
      <c r="A157" s="169">
        <v>12</v>
      </c>
      <c r="B157" s="207">
        <v>124751</v>
      </c>
      <c r="C157" s="207">
        <v>9353114</v>
      </c>
      <c r="D157" s="206" t="s">
        <v>644</v>
      </c>
      <c r="E157" s="205" t="s">
        <v>46</v>
      </c>
      <c r="F157" s="204">
        <v>0</v>
      </c>
      <c r="G157" s="203">
        <v>1</v>
      </c>
      <c r="H157" s="203">
        <v>0</v>
      </c>
      <c r="I157" s="203">
        <v>0</v>
      </c>
      <c r="J157" s="203">
        <v>7</v>
      </c>
      <c r="K157" s="203">
        <v>0</v>
      </c>
      <c r="L157" s="203">
        <v>197</v>
      </c>
      <c r="M157" s="203">
        <v>197</v>
      </c>
      <c r="N157" s="203">
        <v>30</v>
      </c>
      <c r="O157" s="203">
        <v>110</v>
      </c>
      <c r="P157" s="203">
        <v>57</v>
      </c>
      <c r="Q157" s="203">
        <v>0</v>
      </c>
      <c r="R157" s="203">
        <v>0</v>
      </c>
      <c r="S157" s="203">
        <v>0</v>
      </c>
      <c r="T157" s="203">
        <v>0</v>
      </c>
      <c r="U157" s="203">
        <v>0</v>
      </c>
      <c r="V157" s="203">
        <v>0</v>
      </c>
      <c r="W157" s="203">
        <v>197</v>
      </c>
      <c r="X157" s="203">
        <v>28.142857142857142</v>
      </c>
      <c r="Y157" s="203">
        <v>11.999999999999991</v>
      </c>
      <c r="Z157" s="203">
        <v>24.36021505376344</v>
      </c>
      <c r="AA157" s="203">
        <v>0</v>
      </c>
      <c r="AB157" s="203">
        <v>0</v>
      </c>
      <c r="AC157" s="203">
        <v>166.99999999999997</v>
      </c>
      <c r="AD157" s="203">
        <v>17.999999999999996</v>
      </c>
      <c r="AE157" s="203">
        <v>5.0000000000000044</v>
      </c>
      <c r="AF157" s="203">
        <v>1.0000000000000009</v>
      </c>
      <c r="AG157" s="203">
        <v>1.0000000000000009</v>
      </c>
      <c r="AH157" s="203">
        <v>3.0000000000000027</v>
      </c>
      <c r="AI157" s="203">
        <v>2.0000000000000018</v>
      </c>
      <c r="AJ157" s="203">
        <v>0</v>
      </c>
      <c r="AK157" s="203">
        <v>0</v>
      </c>
      <c r="AL157" s="203">
        <v>0</v>
      </c>
      <c r="AM157" s="203">
        <v>0</v>
      </c>
      <c r="AN157" s="203">
        <v>0</v>
      </c>
      <c r="AO157" s="203">
        <v>0</v>
      </c>
      <c r="AP157" s="203">
        <v>0</v>
      </c>
      <c r="AQ157" s="203">
        <v>1.1796407185628746</v>
      </c>
      <c r="AR157" s="203">
        <v>2.3592814371257451</v>
      </c>
      <c r="AS157" s="203">
        <v>3.5389221556886179</v>
      </c>
      <c r="AT157" s="203">
        <v>0</v>
      </c>
      <c r="AU157" s="203">
        <v>0</v>
      </c>
      <c r="AV157" s="203">
        <v>0</v>
      </c>
      <c r="AW157" s="203">
        <v>0</v>
      </c>
      <c r="AX157" s="203">
        <v>45.233644859813083</v>
      </c>
      <c r="AY157" s="203">
        <v>4.0714285714285694</v>
      </c>
      <c r="AZ157" s="203">
        <v>8.1428571428571495</v>
      </c>
      <c r="BA157" s="203">
        <v>41.087720953287025</v>
      </c>
      <c r="BB157" s="203">
        <v>0</v>
      </c>
      <c r="BC157" s="203">
        <v>0</v>
      </c>
      <c r="BD157" s="203">
        <v>0</v>
      </c>
      <c r="BE157" s="203">
        <v>0</v>
      </c>
      <c r="BF157" s="203">
        <v>0</v>
      </c>
      <c r="BG157" s="203">
        <v>1.6162137091836699</v>
      </c>
      <c r="BH157" s="203">
        <v>0</v>
      </c>
      <c r="BI157" s="203">
        <v>0</v>
      </c>
      <c r="BJ157" s="203">
        <v>1</v>
      </c>
      <c r="BK157" s="203">
        <v>0</v>
      </c>
      <c r="BL157" s="203"/>
      <c r="BM157" s="203"/>
      <c r="BN157" s="203"/>
      <c r="BO157" s="449">
        <v>0</v>
      </c>
      <c r="BP157" s="449">
        <v>0</v>
      </c>
      <c r="BQ157" s="449">
        <v>0</v>
      </c>
      <c r="BR157" s="203"/>
    </row>
    <row r="158" spans="1:70" ht="15" x14ac:dyDescent="0.25">
      <c r="A158" s="169">
        <v>203</v>
      </c>
      <c r="B158" s="207">
        <v>124754</v>
      </c>
      <c r="C158" s="207">
        <v>9353117</v>
      </c>
      <c r="D158" s="206" t="s">
        <v>643</v>
      </c>
      <c r="E158" s="205" t="s">
        <v>46</v>
      </c>
      <c r="F158" s="204">
        <v>0</v>
      </c>
      <c r="G158" s="203">
        <v>1</v>
      </c>
      <c r="H158" s="203">
        <v>0</v>
      </c>
      <c r="I158" s="203">
        <v>0</v>
      </c>
      <c r="J158" s="203">
        <v>7</v>
      </c>
      <c r="K158" s="203">
        <v>0</v>
      </c>
      <c r="L158" s="203">
        <v>55</v>
      </c>
      <c r="M158" s="203">
        <v>55</v>
      </c>
      <c r="N158" s="203">
        <v>8</v>
      </c>
      <c r="O158" s="203">
        <v>36</v>
      </c>
      <c r="P158" s="203">
        <v>11</v>
      </c>
      <c r="Q158" s="203">
        <v>0</v>
      </c>
      <c r="R158" s="203">
        <v>0</v>
      </c>
      <c r="S158" s="203">
        <v>0</v>
      </c>
      <c r="T158" s="203">
        <v>0</v>
      </c>
      <c r="U158" s="203">
        <v>0</v>
      </c>
      <c r="V158" s="203">
        <v>0</v>
      </c>
      <c r="W158" s="203">
        <v>55</v>
      </c>
      <c r="X158" s="203">
        <v>7.8571428571428568</v>
      </c>
      <c r="Y158" s="203">
        <v>2.0000000000000018</v>
      </c>
      <c r="Z158" s="203">
        <v>7.333333333333333</v>
      </c>
      <c r="AA158" s="203">
        <v>0</v>
      </c>
      <c r="AB158" s="203">
        <v>0</v>
      </c>
      <c r="AC158" s="203">
        <v>48.000000000000014</v>
      </c>
      <c r="AD158" s="203">
        <v>0</v>
      </c>
      <c r="AE158" s="203">
        <v>2.9999999999999978</v>
      </c>
      <c r="AF158" s="203">
        <v>2.0000000000000018</v>
      </c>
      <c r="AG158" s="203">
        <v>2.0000000000000018</v>
      </c>
      <c r="AH158" s="203">
        <v>0</v>
      </c>
      <c r="AI158" s="203">
        <v>0</v>
      </c>
      <c r="AJ158" s="203">
        <v>0</v>
      </c>
      <c r="AK158" s="203">
        <v>0</v>
      </c>
      <c r="AL158" s="203">
        <v>0</v>
      </c>
      <c r="AM158" s="203">
        <v>0</v>
      </c>
      <c r="AN158" s="203">
        <v>0</v>
      </c>
      <c r="AO158" s="203">
        <v>0</v>
      </c>
      <c r="AP158" s="203">
        <v>0</v>
      </c>
      <c r="AQ158" s="203">
        <v>0</v>
      </c>
      <c r="AR158" s="203">
        <v>0</v>
      </c>
      <c r="AS158" s="203">
        <v>0</v>
      </c>
      <c r="AT158" s="203">
        <v>0</v>
      </c>
      <c r="AU158" s="203">
        <v>0</v>
      </c>
      <c r="AV158" s="203">
        <v>0</v>
      </c>
      <c r="AW158" s="203">
        <v>0</v>
      </c>
      <c r="AX158" s="203">
        <v>13.371428571428556</v>
      </c>
      <c r="AY158" s="203">
        <v>2.0000000000000018</v>
      </c>
      <c r="AZ158" s="203">
        <v>2.0000000000000018</v>
      </c>
      <c r="BA158" s="203">
        <v>11.572401215805463</v>
      </c>
      <c r="BB158" s="203">
        <v>0</v>
      </c>
      <c r="BC158" s="203">
        <v>0</v>
      </c>
      <c r="BD158" s="203">
        <v>0</v>
      </c>
      <c r="BE158" s="203">
        <v>5.5</v>
      </c>
      <c r="BF158" s="203">
        <v>0</v>
      </c>
      <c r="BG158" s="203">
        <v>1.37326995789474</v>
      </c>
      <c r="BH158" s="203">
        <v>0</v>
      </c>
      <c r="BI158" s="203">
        <v>0</v>
      </c>
      <c r="BJ158" s="203">
        <v>1</v>
      </c>
      <c r="BK158" s="203">
        <v>0</v>
      </c>
      <c r="BL158" s="203"/>
      <c r="BM158" s="203"/>
      <c r="BN158" s="203"/>
      <c r="BO158" s="449">
        <v>0</v>
      </c>
      <c r="BP158" s="449">
        <v>0</v>
      </c>
      <c r="BQ158" s="449">
        <v>0</v>
      </c>
      <c r="BR158" s="203"/>
    </row>
    <row r="159" spans="1:70" ht="15" x14ac:dyDescent="0.25">
      <c r="A159" s="169">
        <v>217</v>
      </c>
      <c r="B159" s="207">
        <v>124755</v>
      </c>
      <c r="C159" s="207">
        <v>9353121</v>
      </c>
      <c r="D159" s="206" t="s">
        <v>272</v>
      </c>
      <c r="E159" s="205" t="s">
        <v>46</v>
      </c>
      <c r="F159" s="204">
        <v>0</v>
      </c>
      <c r="G159" s="203">
        <v>1</v>
      </c>
      <c r="H159" s="203">
        <v>0</v>
      </c>
      <c r="I159" s="203">
        <v>0</v>
      </c>
      <c r="J159" s="203">
        <v>7</v>
      </c>
      <c r="K159" s="203">
        <v>0</v>
      </c>
      <c r="L159" s="203">
        <v>109</v>
      </c>
      <c r="M159" s="203">
        <v>109</v>
      </c>
      <c r="N159" s="203">
        <v>7</v>
      </c>
      <c r="O159" s="203">
        <v>62</v>
      </c>
      <c r="P159" s="203">
        <v>40</v>
      </c>
      <c r="Q159" s="203">
        <v>0</v>
      </c>
      <c r="R159" s="203">
        <v>0</v>
      </c>
      <c r="S159" s="203">
        <v>0</v>
      </c>
      <c r="T159" s="203">
        <v>0</v>
      </c>
      <c r="U159" s="203">
        <v>0</v>
      </c>
      <c r="V159" s="203">
        <v>0</v>
      </c>
      <c r="W159" s="203">
        <v>109</v>
      </c>
      <c r="X159" s="203">
        <v>15.571428571428571</v>
      </c>
      <c r="Y159" s="203">
        <v>10.000000000000007</v>
      </c>
      <c r="Z159" s="203">
        <v>20.322033898305087</v>
      </c>
      <c r="AA159" s="203">
        <v>0</v>
      </c>
      <c r="AB159" s="203">
        <v>0</v>
      </c>
      <c r="AC159" s="203">
        <v>93.999999999999957</v>
      </c>
      <c r="AD159" s="203">
        <v>0</v>
      </c>
      <c r="AE159" s="203">
        <v>3.9999999999999978</v>
      </c>
      <c r="AF159" s="203">
        <v>6.9999999999999956</v>
      </c>
      <c r="AG159" s="203">
        <v>2.9999999999999987</v>
      </c>
      <c r="AH159" s="203">
        <v>1.0000000000000007</v>
      </c>
      <c r="AI159" s="203">
        <v>0</v>
      </c>
      <c r="AJ159" s="203">
        <v>0</v>
      </c>
      <c r="AK159" s="203">
        <v>0</v>
      </c>
      <c r="AL159" s="203">
        <v>0</v>
      </c>
      <c r="AM159" s="203">
        <v>0</v>
      </c>
      <c r="AN159" s="203">
        <v>0</v>
      </c>
      <c r="AO159" s="203">
        <v>0</v>
      </c>
      <c r="AP159" s="203">
        <v>0</v>
      </c>
      <c r="AQ159" s="203">
        <v>0</v>
      </c>
      <c r="AR159" s="203">
        <v>0</v>
      </c>
      <c r="AS159" s="203">
        <v>0</v>
      </c>
      <c r="AT159" s="203">
        <v>0</v>
      </c>
      <c r="AU159" s="203">
        <v>0</v>
      </c>
      <c r="AV159" s="203">
        <v>0</v>
      </c>
      <c r="AW159" s="203">
        <v>0</v>
      </c>
      <c r="AX159" s="203">
        <v>23.999999999999975</v>
      </c>
      <c r="AY159" s="203">
        <v>3.0769230769230758</v>
      </c>
      <c r="AZ159" s="203">
        <v>3.0769230769230758</v>
      </c>
      <c r="BA159" s="203">
        <v>18.419849170437388</v>
      </c>
      <c r="BB159" s="203">
        <v>0</v>
      </c>
      <c r="BC159" s="203">
        <v>0</v>
      </c>
      <c r="BD159" s="203">
        <v>0</v>
      </c>
      <c r="BE159" s="203">
        <v>0</v>
      </c>
      <c r="BF159" s="203">
        <v>0</v>
      </c>
      <c r="BG159" s="203">
        <v>1.92823442631579</v>
      </c>
      <c r="BH159" s="203">
        <v>0</v>
      </c>
      <c r="BI159" s="203">
        <v>0</v>
      </c>
      <c r="BJ159" s="203">
        <v>1</v>
      </c>
      <c r="BK159" s="203">
        <v>0</v>
      </c>
      <c r="BL159" s="203"/>
      <c r="BM159" s="203"/>
      <c r="BN159" s="203"/>
      <c r="BO159" s="449">
        <v>0</v>
      </c>
      <c r="BP159" s="449">
        <v>0</v>
      </c>
      <c r="BQ159" s="449">
        <v>0</v>
      </c>
      <c r="BR159" s="203"/>
    </row>
    <row r="160" spans="1:70" ht="15" x14ac:dyDescent="0.25">
      <c r="A160" s="169">
        <v>496</v>
      </c>
      <c r="B160" s="207">
        <v>124756</v>
      </c>
      <c r="C160" s="207">
        <v>9353123</v>
      </c>
      <c r="D160" s="206" t="s">
        <v>642</v>
      </c>
      <c r="E160" s="205" t="s">
        <v>46</v>
      </c>
      <c r="F160" s="204">
        <v>0</v>
      </c>
      <c r="G160" s="203">
        <v>1</v>
      </c>
      <c r="H160" s="203">
        <v>0</v>
      </c>
      <c r="I160" s="203">
        <v>0</v>
      </c>
      <c r="J160" s="203">
        <v>7</v>
      </c>
      <c r="K160" s="203">
        <v>0</v>
      </c>
      <c r="L160" s="203">
        <v>195</v>
      </c>
      <c r="M160" s="203">
        <v>195</v>
      </c>
      <c r="N160" s="203">
        <v>29</v>
      </c>
      <c r="O160" s="203">
        <v>113</v>
      </c>
      <c r="P160" s="203">
        <v>53</v>
      </c>
      <c r="Q160" s="203">
        <v>0</v>
      </c>
      <c r="R160" s="203">
        <v>0</v>
      </c>
      <c r="S160" s="203">
        <v>0</v>
      </c>
      <c r="T160" s="203">
        <v>0</v>
      </c>
      <c r="U160" s="203">
        <v>0</v>
      </c>
      <c r="V160" s="203">
        <v>0</v>
      </c>
      <c r="W160" s="203">
        <v>195</v>
      </c>
      <c r="X160" s="203">
        <v>27.857142857142858</v>
      </c>
      <c r="Y160" s="203">
        <v>11.999999999999993</v>
      </c>
      <c r="Z160" s="203">
        <v>21.328125</v>
      </c>
      <c r="AA160" s="203">
        <v>0</v>
      </c>
      <c r="AB160" s="203">
        <v>0</v>
      </c>
      <c r="AC160" s="203">
        <v>193.00000000000006</v>
      </c>
      <c r="AD160" s="203">
        <v>1.0000000000000004</v>
      </c>
      <c r="AE160" s="203">
        <v>1.0000000000000004</v>
      </c>
      <c r="AF160" s="203">
        <v>0</v>
      </c>
      <c r="AG160" s="203">
        <v>0</v>
      </c>
      <c r="AH160" s="203">
        <v>0</v>
      </c>
      <c r="AI160" s="203">
        <v>0</v>
      </c>
      <c r="AJ160" s="203">
        <v>0</v>
      </c>
      <c r="AK160" s="203">
        <v>0</v>
      </c>
      <c r="AL160" s="203">
        <v>0</v>
      </c>
      <c r="AM160" s="203">
        <v>0</v>
      </c>
      <c r="AN160" s="203">
        <v>0</v>
      </c>
      <c r="AO160" s="203">
        <v>0</v>
      </c>
      <c r="AP160" s="203">
        <v>0</v>
      </c>
      <c r="AQ160" s="203">
        <v>0</v>
      </c>
      <c r="AR160" s="203">
        <v>0</v>
      </c>
      <c r="AS160" s="203">
        <v>1.1746987951807231</v>
      </c>
      <c r="AT160" s="203">
        <v>0</v>
      </c>
      <c r="AU160" s="203">
        <v>0</v>
      </c>
      <c r="AV160" s="203">
        <v>0</v>
      </c>
      <c r="AW160" s="203">
        <v>0</v>
      </c>
      <c r="AX160" s="203">
        <v>35.954545454545432</v>
      </c>
      <c r="AY160" s="203">
        <v>5.0961538461538485</v>
      </c>
      <c r="AZ160" s="203">
        <v>9.173076923076918</v>
      </c>
      <c r="BA160" s="203">
        <v>35.694701533406331</v>
      </c>
      <c r="BB160" s="203">
        <v>0</v>
      </c>
      <c r="BC160" s="203">
        <v>0</v>
      </c>
      <c r="BD160" s="203">
        <v>0</v>
      </c>
      <c r="BE160" s="203">
        <v>0</v>
      </c>
      <c r="BF160" s="203">
        <v>0</v>
      </c>
      <c r="BG160" s="203">
        <v>2.0404817452229298</v>
      </c>
      <c r="BH160" s="203">
        <v>0</v>
      </c>
      <c r="BI160" s="203">
        <v>0</v>
      </c>
      <c r="BJ160" s="203">
        <v>1</v>
      </c>
      <c r="BK160" s="203">
        <v>0</v>
      </c>
      <c r="BL160" s="203"/>
      <c r="BM160" s="203"/>
      <c r="BN160" s="203"/>
      <c r="BO160" s="449">
        <v>0</v>
      </c>
      <c r="BP160" s="449">
        <v>0</v>
      </c>
      <c r="BQ160" s="449">
        <v>0</v>
      </c>
      <c r="BR160" s="203"/>
    </row>
    <row r="161" spans="1:70" ht="15" x14ac:dyDescent="0.25">
      <c r="A161" s="169">
        <v>507</v>
      </c>
      <c r="B161" s="207">
        <v>124757</v>
      </c>
      <c r="C161" s="207">
        <v>9353124</v>
      </c>
      <c r="D161" s="206" t="s">
        <v>449</v>
      </c>
      <c r="E161" s="205" t="s">
        <v>46</v>
      </c>
      <c r="F161" s="204">
        <v>0</v>
      </c>
      <c r="G161" s="203">
        <v>1</v>
      </c>
      <c r="H161" s="203">
        <v>0</v>
      </c>
      <c r="I161" s="203">
        <v>0</v>
      </c>
      <c r="J161" s="203">
        <v>7</v>
      </c>
      <c r="K161" s="203">
        <v>0</v>
      </c>
      <c r="L161" s="203">
        <v>211</v>
      </c>
      <c r="M161" s="203">
        <v>211</v>
      </c>
      <c r="N161" s="203">
        <v>29</v>
      </c>
      <c r="O161" s="203">
        <v>132</v>
      </c>
      <c r="P161" s="203">
        <v>70</v>
      </c>
      <c r="Q161" s="203">
        <v>0</v>
      </c>
      <c r="R161" s="203">
        <v>0</v>
      </c>
      <c r="S161" s="203">
        <v>0</v>
      </c>
      <c r="T161" s="203">
        <v>0</v>
      </c>
      <c r="U161" s="203">
        <v>0</v>
      </c>
      <c r="V161" s="203">
        <v>0</v>
      </c>
      <c r="W161" s="203">
        <v>211</v>
      </c>
      <c r="X161" s="203">
        <v>30.142857142857142</v>
      </c>
      <c r="Y161" s="203">
        <v>23.748917748917844</v>
      </c>
      <c r="Z161" s="203">
        <v>44.283950617283949</v>
      </c>
      <c r="AA161" s="203">
        <v>0</v>
      </c>
      <c r="AB161" s="203">
        <v>0</v>
      </c>
      <c r="AC161" s="203">
        <v>150.71428571428564</v>
      </c>
      <c r="AD161" s="203">
        <v>31.969696969697072</v>
      </c>
      <c r="AE161" s="203">
        <v>7.3073593073592997</v>
      </c>
      <c r="AF161" s="203">
        <v>12.787878787878787</v>
      </c>
      <c r="AG161" s="203">
        <v>6.3939393939393936</v>
      </c>
      <c r="AH161" s="203">
        <v>1.8268398268398272</v>
      </c>
      <c r="AI161" s="203">
        <v>0</v>
      </c>
      <c r="AJ161" s="203">
        <v>0</v>
      </c>
      <c r="AK161" s="203">
        <v>0</v>
      </c>
      <c r="AL161" s="203">
        <v>0</v>
      </c>
      <c r="AM161" s="203">
        <v>0</v>
      </c>
      <c r="AN161" s="203">
        <v>0</v>
      </c>
      <c r="AO161" s="203">
        <v>0</v>
      </c>
      <c r="AP161" s="203">
        <v>0</v>
      </c>
      <c r="AQ161" s="203">
        <v>1.0445544554455444</v>
      </c>
      <c r="AR161" s="203">
        <v>2.0891089108910887</v>
      </c>
      <c r="AS161" s="203">
        <v>2.0891089108910887</v>
      </c>
      <c r="AT161" s="203">
        <v>0</v>
      </c>
      <c r="AU161" s="203">
        <v>0</v>
      </c>
      <c r="AV161" s="203">
        <v>0</v>
      </c>
      <c r="AW161" s="203">
        <v>0.86831275720164613</v>
      </c>
      <c r="AX161" s="203">
        <v>44.335877862595446</v>
      </c>
      <c r="AY161" s="203">
        <v>10.999999999999989</v>
      </c>
      <c r="AZ161" s="203">
        <v>16.000000000000032</v>
      </c>
      <c r="BA161" s="203">
        <v>44.036502154032249</v>
      </c>
      <c r="BB161" s="203">
        <v>0</v>
      </c>
      <c r="BC161" s="203">
        <v>0</v>
      </c>
      <c r="BD161" s="203">
        <v>0</v>
      </c>
      <c r="BE161" s="203">
        <v>0</v>
      </c>
      <c r="BF161" s="203">
        <v>0</v>
      </c>
      <c r="BG161" s="203">
        <v>0.60631837676056299</v>
      </c>
      <c r="BH161" s="203">
        <v>0</v>
      </c>
      <c r="BI161" s="203">
        <v>0</v>
      </c>
      <c r="BJ161" s="203">
        <v>1</v>
      </c>
      <c r="BK161" s="203">
        <v>0</v>
      </c>
      <c r="BL161" s="203">
        <v>20</v>
      </c>
      <c r="BM161" s="203"/>
      <c r="BN161" s="203"/>
      <c r="BO161" s="449">
        <v>26</v>
      </c>
      <c r="BP161" s="449">
        <v>10</v>
      </c>
      <c r="BQ161" s="449">
        <v>15</v>
      </c>
      <c r="BR161" s="203"/>
    </row>
    <row r="162" spans="1:70" ht="15" x14ac:dyDescent="0.25">
      <c r="A162" s="169">
        <v>17</v>
      </c>
      <c r="B162" s="207">
        <v>124758</v>
      </c>
      <c r="C162" s="207">
        <v>9353125</v>
      </c>
      <c r="D162" s="206" t="s">
        <v>641</v>
      </c>
      <c r="E162" s="205" t="s">
        <v>46</v>
      </c>
      <c r="F162" s="204">
        <v>0</v>
      </c>
      <c r="G162" s="203">
        <v>1</v>
      </c>
      <c r="H162" s="203">
        <v>0</v>
      </c>
      <c r="I162" s="203">
        <v>0</v>
      </c>
      <c r="J162" s="203">
        <v>7</v>
      </c>
      <c r="K162" s="203">
        <v>0</v>
      </c>
      <c r="L162" s="203">
        <v>180</v>
      </c>
      <c r="M162" s="203">
        <v>180</v>
      </c>
      <c r="N162" s="203">
        <v>30</v>
      </c>
      <c r="O162" s="203">
        <v>90</v>
      </c>
      <c r="P162" s="203">
        <v>60</v>
      </c>
      <c r="Q162" s="203">
        <v>0</v>
      </c>
      <c r="R162" s="203">
        <v>0</v>
      </c>
      <c r="S162" s="203">
        <v>0</v>
      </c>
      <c r="T162" s="203">
        <v>0</v>
      </c>
      <c r="U162" s="203">
        <v>0</v>
      </c>
      <c r="V162" s="203">
        <v>0</v>
      </c>
      <c r="W162" s="203">
        <v>180</v>
      </c>
      <c r="X162" s="203">
        <v>25.714285714285715</v>
      </c>
      <c r="Y162" s="203">
        <v>19.000000000000078</v>
      </c>
      <c r="Z162" s="203">
        <v>25.11627906976744</v>
      </c>
      <c r="AA162" s="203">
        <v>0</v>
      </c>
      <c r="AB162" s="203">
        <v>0</v>
      </c>
      <c r="AC162" s="203">
        <v>180</v>
      </c>
      <c r="AD162" s="203">
        <v>0</v>
      </c>
      <c r="AE162" s="203">
        <v>0</v>
      </c>
      <c r="AF162" s="203">
        <v>0</v>
      </c>
      <c r="AG162" s="203">
        <v>0</v>
      </c>
      <c r="AH162" s="203">
        <v>0</v>
      </c>
      <c r="AI162" s="203">
        <v>0</v>
      </c>
      <c r="AJ162" s="203">
        <v>0</v>
      </c>
      <c r="AK162" s="203">
        <v>0</v>
      </c>
      <c r="AL162" s="203">
        <v>0</v>
      </c>
      <c r="AM162" s="203">
        <v>0</v>
      </c>
      <c r="AN162" s="203">
        <v>0</v>
      </c>
      <c r="AO162" s="203">
        <v>0</v>
      </c>
      <c r="AP162" s="203">
        <v>0</v>
      </c>
      <c r="AQ162" s="203">
        <v>0</v>
      </c>
      <c r="AR162" s="203">
        <v>1.2000000000000006</v>
      </c>
      <c r="AS162" s="203">
        <v>1.2000000000000006</v>
      </c>
      <c r="AT162" s="203">
        <v>0</v>
      </c>
      <c r="AU162" s="203">
        <v>0</v>
      </c>
      <c r="AV162" s="203">
        <v>0</v>
      </c>
      <c r="AW162" s="203">
        <v>0</v>
      </c>
      <c r="AX162" s="203">
        <v>38.999999999999972</v>
      </c>
      <c r="AY162" s="203">
        <v>5.2631578947368398</v>
      </c>
      <c r="AZ162" s="203">
        <v>8.4210526315789203</v>
      </c>
      <c r="BA162" s="203">
        <v>37.717263157894678</v>
      </c>
      <c r="BB162" s="203">
        <v>0</v>
      </c>
      <c r="BC162" s="203">
        <v>0</v>
      </c>
      <c r="BD162" s="203">
        <v>0</v>
      </c>
      <c r="BE162" s="203">
        <v>3.0000000000000595</v>
      </c>
      <c r="BF162" s="203">
        <v>0</v>
      </c>
      <c r="BG162" s="203">
        <v>2.4395984882681598</v>
      </c>
      <c r="BH162" s="203">
        <v>0</v>
      </c>
      <c r="BI162" s="203">
        <v>0</v>
      </c>
      <c r="BJ162" s="203">
        <v>1</v>
      </c>
      <c r="BK162" s="203">
        <v>0</v>
      </c>
      <c r="BL162" s="203"/>
      <c r="BM162" s="203"/>
      <c r="BN162" s="203"/>
      <c r="BO162" s="449">
        <v>0</v>
      </c>
      <c r="BP162" s="449">
        <v>0</v>
      </c>
      <c r="BQ162" s="449">
        <v>0</v>
      </c>
      <c r="BR162" s="203"/>
    </row>
    <row r="163" spans="1:70" ht="15" x14ac:dyDescent="0.25">
      <c r="A163" s="169">
        <v>481</v>
      </c>
      <c r="B163" s="207">
        <v>124761</v>
      </c>
      <c r="C163" s="207">
        <v>9353305</v>
      </c>
      <c r="D163" s="206" t="s">
        <v>640</v>
      </c>
      <c r="E163" s="205" t="s">
        <v>46</v>
      </c>
      <c r="F163" s="204">
        <v>0</v>
      </c>
      <c r="G163" s="203">
        <v>1</v>
      </c>
      <c r="H163" s="203">
        <v>0</v>
      </c>
      <c r="I163" s="203">
        <v>0</v>
      </c>
      <c r="J163" s="203">
        <v>7</v>
      </c>
      <c r="K163" s="203">
        <v>0</v>
      </c>
      <c r="L163" s="203">
        <v>195</v>
      </c>
      <c r="M163" s="203">
        <v>195</v>
      </c>
      <c r="N163" s="203">
        <v>30</v>
      </c>
      <c r="O163" s="203">
        <v>111</v>
      </c>
      <c r="P163" s="203">
        <v>54</v>
      </c>
      <c r="Q163" s="203">
        <v>0</v>
      </c>
      <c r="R163" s="203">
        <v>0</v>
      </c>
      <c r="S163" s="203">
        <v>0</v>
      </c>
      <c r="T163" s="203">
        <v>0</v>
      </c>
      <c r="U163" s="203">
        <v>0</v>
      </c>
      <c r="V163" s="203">
        <v>0</v>
      </c>
      <c r="W163" s="203">
        <v>195</v>
      </c>
      <c r="X163" s="203">
        <v>27.857142857142858</v>
      </c>
      <c r="Y163" s="203">
        <v>14.999999999999995</v>
      </c>
      <c r="Z163" s="203">
        <v>33.654822335025379</v>
      </c>
      <c r="AA163" s="203">
        <v>0</v>
      </c>
      <c r="AB163" s="203">
        <v>0</v>
      </c>
      <c r="AC163" s="203">
        <v>172.99999999999997</v>
      </c>
      <c r="AD163" s="203">
        <v>22.000000000000036</v>
      </c>
      <c r="AE163" s="203">
        <v>0</v>
      </c>
      <c r="AF163" s="203">
        <v>0</v>
      </c>
      <c r="AG163" s="203">
        <v>0</v>
      </c>
      <c r="AH163" s="203">
        <v>0</v>
      </c>
      <c r="AI163" s="203">
        <v>0</v>
      </c>
      <c r="AJ163" s="203">
        <v>0</v>
      </c>
      <c r="AK163" s="203">
        <v>0</v>
      </c>
      <c r="AL163" s="203">
        <v>0</v>
      </c>
      <c r="AM163" s="203">
        <v>0</v>
      </c>
      <c r="AN163" s="203">
        <v>0</v>
      </c>
      <c r="AO163" s="203">
        <v>0</v>
      </c>
      <c r="AP163" s="203">
        <v>0</v>
      </c>
      <c r="AQ163" s="203">
        <v>8.272727272727268</v>
      </c>
      <c r="AR163" s="203">
        <v>20.090909090909086</v>
      </c>
      <c r="AS163" s="203">
        <v>41.363636363636338</v>
      </c>
      <c r="AT163" s="203">
        <v>0</v>
      </c>
      <c r="AU163" s="203">
        <v>0</v>
      </c>
      <c r="AV163" s="203">
        <v>0</v>
      </c>
      <c r="AW163" s="203">
        <v>0.98984771573604058</v>
      </c>
      <c r="AX163" s="203">
        <v>46.68224299065416</v>
      </c>
      <c r="AY163" s="203">
        <v>5.7446808510638165</v>
      </c>
      <c r="AZ163" s="203">
        <v>13.787234042553182</v>
      </c>
      <c r="BA163" s="203">
        <v>48.844258753773516</v>
      </c>
      <c r="BB163" s="203">
        <v>0</v>
      </c>
      <c r="BC163" s="203">
        <v>0</v>
      </c>
      <c r="BD163" s="203">
        <v>0</v>
      </c>
      <c r="BE163" s="203">
        <v>0</v>
      </c>
      <c r="BF163" s="203">
        <v>0</v>
      </c>
      <c r="BG163" s="203">
        <v>0.43651907526315797</v>
      </c>
      <c r="BH163" s="203">
        <v>0</v>
      </c>
      <c r="BI163" s="203">
        <v>0</v>
      </c>
      <c r="BJ163" s="203">
        <v>1</v>
      </c>
      <c r="BK163" s="203">
        <v>0</v>
      </c>
      <c r="BL163" s="203"/>
      <c r="BM163" s="203"/>
      <c r="BN163" s="203"/>
      <c r="BO163" s="449">
        <v>0</v>
      </c>
      <c r="BP163" s="449">
        <v>0</v>
      </c>
      <c r="BQ163" s="449">
        <v>0</v>
      </c>
      <c r="BR163" s="203"/>
    </row>
    <row r="164" spans="1:70" ht="15" x14ac:dyDescent="0.25">
      <c r="A164" s="169">
        <v>421</v>
      </c>
      <c r="B164" s="207">
        <v>124762</v>
      </c>
      <c r="C164" s="207">
        <v>9353308</v>
      </c>
      <c r="D164" s="206" t="s">
        <v>639</v>
      </c>
      <c r="E164" s="205" t="s">
        <v>46</v>
      </c>
      <c r="F164" s="204">
        <v>0</v>
      </c>
      <c r="G164" s="203">
        <v>1</v>
      </c>
      <c r="H164" s="203">
        <v>0</v>
      </c>
      <c r="I164" s="203">
        <v>0</v>
      </c>
      <c r="J164" s="203">
        <v>7</v>
      </c>
      <c r="K164" s="203">
        <v>0</v>
      </c>
      <c r="L164" s="203">
        <v>270</v>
      </c>
      <c r="M164" s="203">
        <v>270</v>
      </c>
      <c r="N164" s="203">
        <v>45</v>
      </c>
      <c r="O164" s="203">
        <v>172</v>
      </c>
      <c r="P164" s="203">
        <v>53</v>
      </c>
      <c r="Q164" s="203">
        <v>0</v>
      </c>
      <c r="R164" s="203">
        <v>0</v>
      </c>
      <c r="S164" s="203">
        <v>0</v>
      </c>
      <c r="T164" s="203">
        <v>0</v>
      </c>
      <c r="U164" s="203">
        <v>0</v>
      </c>
      <c r="V164" s="203">
        <v>0</v>
      </c>
      <c r="W164" s="203">
        <v>270</v>
      </c>
      <c r="X164" s="203">
        <v>38.571428571428569</v>
      </c>
      <c r="Y164" s="203">
        <v>32.000000000000128</v>
      </c>
      <c r="Z164" s="203">
        <v>51.050420168067227</v>
      </c>
      <c r="AA164" s="203">
        <v>0</v>
      </c>
      <c r="AB164" s="203">
        <v>0</v>
      </c>
      <c r="AC164" s="203">
        <v>226</v>
      </c>
      <c r="AD164" s="203">
        <v>36.999999999999993</v>
      </c>
      <c r="AE164" s="203">
        <v>0</v>
      </c>
      <c r="AF164" s="203">
        <v>6.9999999999999929</v>
      </c>
      <c r="AG164" s="203">
        <v>0</v>
      </c>
      <c r="AH164" s="203">
        <v>0</v>
      </c>
      <c r="AI164" s="203">
        <v>0</v>
      </c>
      <c r="AJ164" s="203">
        <v>0</v>
      </c>
      <c r="AK164" s="203">
        <v>0</v>
      </c>
      <c r="AL164" s="203">
        <v>0</v>
      </c>
      <c r="AM164" s="203">
        <v>0</v>
      </c>
      <c r="AN164" s="203">
        <v>0</v>
      </c>
      <c r="AO164" s="203">
        <v>0</v>
      </c>
      <c r="AP164" s="203">
        <v>0</v>
      </c>
      <c r="AQ164" s="203">
        <v>8.3999999999999968</v>
      </c>
      <c r="AR164" s="203">
        <v>14.399999999999991</v>
      </c>
      <c r="AS164" s="203">
        <v>19.199999999999996</v>
      </c>
      <c r="AT164" s="203">
        <v>0</v>
      </c>
      <c r="AU164" s="203">
        <v>0</v>
      </c>
      <c r="AV164" s="203">
        <v>0</v>
      </c>
      <c r="AW164" s="203">
        <v>0</v>
      </c>
      <c r="AX164" s="203">
        <v>68.8</v>
      </c>
      <c r="AY164" s="203">
        <v>5.4081632653061433</v>
      </c>
      <c r="AZ164" s="203">
        <v>12.979591836734668</v>
      </c>
      <c r="BA164" s="203">
        <v>64.285910204081603</v>
      </c>
      <c r="BB164" s="203">
        <v>0</v>
      </c>
      <c r="BC164" s="203">
        <v>0</v>
      </c>
      <c r="BD164" s="203">
        <v>0</v>
      </c>
      <c r="BE164" s="203">
        <v>8.0000000000001013</v>
      </c>
      <c r="BF164" s="203">
        <v>0</v>
      </c>
      <c r="BG164" s="203">
        <v>0.57407041645161305</v>
      </c>
      <c r="BH164" s="203">
        <v>0</v>
      </c>
      <c r="BI164" s="203">
        <v>0</v>
      </c>
      <c r="BJ164" s="203">
        <v>1</v>
      </c>
      <c r="BK164" s="203">
        <v>0</v>
      </c>
      <c r="BL164" s="203"/>
      <c r="BM164" s="203"/>
      <c r="BN164" s="203"/>
      <c r="BO164" s="449">
        <v>0</v>
      </c>
      <c r="BP164" s="449">
        <v>0</v>
      </c>
      <c r="BQ164" s="449">
        <v>0</v>
      </c>
      <c r="BR164" s="203"/>
    </row>
    <row r="165" spans="1:70" ht="15" x14ac:dyDescent="0.25">
      <c r="A165" s="169">
        <v>509</v>
      </c>
      <c r="B165" s="207">
        <v>124763</v>
      </c>
      <c r="C165" s="207">
        <v>9353310</v>
      </c>
      <c r="D165" s="206" t="s">
        <v>638</v>
      </c>
      <c r="E165" s="205" t="s">
        <v>46</v>
      </c>
      <c r="F165" s="204">
        <v>0</v>
      </c>
      <c r="G165" s="203">
        <v>1</v>
      </c>
      <c r="H165" s="203">
        <v>0</v>
      </c>
      <c r="I165" s="203">
        <v>0</v>
      </c>
      <c r="J165" s="203">
        <v>7</v>
      </c>
      <c r="K165" s="203">
        <v>0</v>
      </c>
      <c r="L165" s="203">
        <v>135</v>
      </c>
      <c r="M165" s="203">
        <v>135</v>
      </c>
      <c r="N165" s="203">
        <v>24</v>
      </c>
      <c r="O165" s="203">
        <v>73</v>
      </c>
      <c r="P165" s="203">
        <v>38</v>
      </c>
      <c r="Q165" s="203">
        <v>0</v>
      </c>
      <c r="R165" s="203">
        <v>0</v>
      </c>
      <c r="S165" s="203">
        <v>0</v>
      </c>
      <c r="T165" s="203">
        <v>0</v>
      </c>
      <c r="U165" s="203">
        <v>0</v>
      </c>
      <c r="V165" s="203">
        <v>0</v>
      </c>
      <c r="W165" s="203">
        <v>135</v>
      </c>
      <c r="X165" s="203">
        <v>19.285714285714285</v>
      </c>
      <c r="Y165" s="203">
        <v>10.000000000000004</v>
      </c>
      <c r="Z165" s="203">
        <v>18.586956521739129</v>
      </c>
      <c r="AA165" s="203">
        <v>0</v>
      </c>
      <c r="AB165" s="203">
        <v>0</v>
      </c>
      <c r="AC165" s="203">
        <v>93.000000000000014</v>
      </c>
      <c r="AD165" s="203">
        <v>22.000000000000007</v>
      </c>
      <c r="AE165" s="203">
        <v>1.999999999999998</v>
      </c>
      <c r="AF165" s="203">
        <v>10.000000000000004</v>
      </c>
      <c r="AG165" s="203">
        <v>8.0000000000000053</v>
      </c>
      <c r="AH165" s="203">
        <v>0</v>
      </c>
      <c r="AI165" s="203">
        <v>0</v>
      </c>
      <c r="AJ165" s="203">
        <v>0</v>
      </c>
      <c r="AK165" s="203">
        <v>0</v>
      </c>
      <c r="AL165" s="203">
        <v>0</v>
      </c>
      <c r="AM165" s="203">
        <v>0</v>
      </c>
      <c r="AN165" s="203">
        <v>0</v>
      </c>
      <c r="AO165" s="203">
        <v>0</v>
      </c>
      <c r="AP165" s="203">
        <v>0</v>
      </c>
      <c r="AQ165" s="203">
        <v>2.4324324324324302</v>
      </c>
      <c r="AR165" s="203">
        <v>6.0810810810810754</v>
      </c>
      <c r="AS165" s="203">
        <v>12.162162162162163</v>
      </c>
      <c r="AT165" s="203">
        <v>0</v>
      </c>
      <c r="AU165" s="203">
        <v>0</v>
      </c>
      <c r="AV165" s="203">
        <v>0</v>
      </c>
      <c r="AW165" s="203">
        <v>0</v>
      </c>
      <c r="AX165" s="203">
        <v>28.788732394366228</v>
      </c>
      <c r="AY165" s="203">
        <v>7.3888888888888724</v>
      </c>
      <c r="AZ165" s="203">
        <v>8.4444444444444358</v>
      </c>
      <c r="BA165" s="203">
        <v>30.928130947849272</v>
      </c>
      <c r="BB165" s="203">
        <v>0</v>
      </c>
      <c r="BC165" s="203">
        <v>0</v>
      </c>
      <c r="BD165" s="203">
        <v>0</v>
      </c>
      <c r="BE165" s="203">
        <v>0</v>
      </c>
      <c r="BF165" s="203">
        <v>0</v>
      </c>
      <c r="BG165" s="203">
        <v>0.38696845057471302</v>
      </c>
      <c r="BH165" s="203">
        <v>0</v>
      </c>
      <c r="BI165" s="203">
        <v>0</v>
      </c>
      <c r="BJ165" s="203">
        <v>1</v>
      </c>
      <c r="BK165" s="203">
        <v>0</v>
      </c>
      <c r="BL165" s="203"/>
      <c r="BM165" s="203"/>
      <c r="BN165" s="203"/>
      <c r="BO165" s="449">
        <v>0</v>
      </c>
      <c r="BP165" s="449">
        <v>0</v>
      </c>
      <c r="BQ165" s="449">
        <v>0</v>
      </c>
      <c r="BR165" s="203"/>
    </row>
    <row r="166" spans="1:70" ht="15" x14ac:dyDescent="0.25">
      <c r="A166" s="169">
        <v>420</v>
      </c>
      <c r="B166" s="207">
        <v>124764</v>
      </c>
      <c r="C166" s="207">
        <v>9353311</v>
      </c>
      <c r="D166" s="206" t="s">
        <v>637</v>
      </c>
      <c r="E166" s="205" t="s">
        <v>46</v>
      </c>
      <c r="F166" s="204">
        <v>0</v>
      </c>
      <c r="G166" s="203">
        <v>1</v>
      </c>
      <c r="H166" s="203">
        <v>0</v>
      </c>
      <c r="I166" s="203">
        <v>0</v>
      </c>
      <c r="J166" s="203">
        <v>7</v>
      </c>
      <c r="K166" s="203">
        <v>0</v>
      </c>
      <c r="L166" s="203">
        <v>389</v>
      </c>
      <c r="M166" s="203">
        <v>389</v>
      </c>
      <c r="N166" s="203">
        <v>45</v>
      </c>
      <c r="O166" s="203">
        <v>227</v>
      </c>
      <c r="P166" s="203">
        <v>117</v>
      </c>
      <c r="Q166" s="203">
        <v>0</v>
      </c>
      <c r="R166" s="203">
        <v>0</v>
      </c>
      <c r="S166" s="203">
        <v>0</v>
      </c>
      <c r="T166" s="203">
        <v>0</v>
      </c>
      <c r="U166" s="203">
        <v>0</v>
      </c>
      <c r="V166" s="203">
        <v>0</v>
      </c>
      <c r="W166" s="203">
        <v>389</v>
      </c>
      <c r="X166" s="203">
        <v>55.571428571428569</v>
      </c>
      <c r="Y166" s="203">
        <v>27.000000000000014</v>
      </c>
      <c r="Z166" s="203">
        <v>31.389048991354468</v>
      </c>
      <c r="AA166" s="203">
        <v>0</v>
      </c>
      <c r="AB166" s="203">
        <v>0</v>
      </c>
      <c r="AC166" s="203">
        <v>297.76546391752572</v>
      </c>
      <c r="AD166" s="203">
        <v>58.149484536082383</v>
      </c>
      <c r="AE166" s="203">
        <v>9.0231958762886624</v>
      </c>
      <c r="AF166" s="203">
        <v>23.059278350515459</v>
      </c>
      <c r="AG166" s="203">
        <v>0</v>
      </c>
      <c r="AH166" s="203">
        <v>1.0025773195876304</v>
      </c>
      <c r="AI166" s="203">
        <v>0</v>
      </c>
      <c r="AJ166" s="203">
        <v>0</v>
      </c>
      <c r="AK166" s="203">
        <v>0</v>
      </c>
      <c r="AL166" s="203">
        <v>0</v>
      </c>
      <c r="AM166" s="203">
        <v>0</v>
      </c>
      <c r="AN166" s="203">
        <v>0</v>
      </c>
      <c r="AO166" s="203">
        <v>0</v>
      </c>
      <c r="AP166" s="203">
        <v>0</v>
      </c>
      <c r="AQ166" s="203">
        <v>24.877906976744175</v>
      </c>
      <c r="AR166" s="203">
        <v>52.017441860465055</v>
      </c>
      <c r="AS166" s="203">
        <v>74.633720930232528</v>
      </c>
      <c r="AT166" s="203">
        <v>0</v>
      </c>
      <c r="AU166" s="203">
        <v>0</v>
      </c>
      <c r="AV166" s="203">
        <v>0</v>
      </c>
      <c r="AW166" s="203">
        <v>1.1210374639769451</v>
      </c>
      <c r="AX166" s="203">
        <v>55.466063348416306</v>
      </c>
      <c r="AY166" s="203">
        <v>4.2545454545454584</v>
      </c>
      <c r="AZ166" s="203">
        <v>7.4454545454545418</v>
      </c>
      <c r="BA166" s="203">
        <v>45.425284933944312</v>
      </c>
      <c r="BB166" s="203">
        <v>0</v>
      </c>
      <c r="BC166" s="203">
        <v>0</v>
      </c>
      <c r="BD166" s="203">
        <v>0</v>
      </c>
      <c r="BE166" s="203">
        <v>0</v>
      </c>
      <c r="BF166" s="203">
        <v>0</v>
      </c>
      <c r="BG166" s="203">
        <v>0.31895353428571399</v>
      </c>
      <c r="BH166" s="203">
        <v>0</v>
      </c>
      <c r="BI166" s="203">
        <v>0</v>
      </c>
      <c r="BJ166" s="203">
        <v>1</v>
      </c>
      <c r="BK166" s="203">
        <v>0</v>
      </c>
      <c r="BL166" s="203"/>
      <c r="BM166" s="203"/>
      <c r="BN166" s="203"/>
      <c r="BO166" s="449">
        <v>0</v>
      </c>
      <c r="BP166" s="449">
        <v>0</v>
      </c>
      <c r="BQ166" s="449">
        <v>0</v>
      </c>
      <c r="BR166" s="203"/>
    </row>
    <row r="167" spans="1:70" ht="15" x14ac:dyDescent="0.25">
      <c r="A167" s="169">
        <v>432</v>
      </c>
      <c r="B167" s="207">
        <v>124770</v>
      </c>
      <c r="C167" s="207">
        <v>9353322</v>
      </c>
      <c r="D167" s="206" t="s">
        <v>636</v>
      </c>
      <c r="E167" s="205" t="s">
        <v>46</v>
      </c>
      <c r="F167" s="204">
        <v>0</v>
      </c>
      <c r="G167" s="203">
        <v>1</v>
      </c>
      <c r="H167" s="203">
        <v>0</v>
      </c>
      <c r="I167" s="203">
        <v>0</v>
      </c>
      <c r="J167" s="203">
        <v>7</v>
      </c>
      <c r="K167" s="203">
        <v>0</v>
      </c>
      <c r="L167" s="203">
        <v>78</v>
      </c>
      <c r="M167" s="203">
        <v>78</v>
      </c>
      <c r="N167" s="203">
        <v>9</v>
      </c>
      <c r="O167" s="203">
        <v>46</v>
      </c>
      <c r="P167" s="203">
        <v>23</v>
      </c>
      <c r="Q167" s="203">
        <v>0</v>
      </c>
      <c r="R167" s="203">
        <v>0</v>
      </c>
      <c r="S167" s="203">
        <v>0</v>
      </c>
      <c r="T167" s="203">
        <v>0</v>
      </c>
      <c r="U167" s="203">
        <v>0</v>
      </c>
      <c r="V167" s="203">
        <v>0</v>
      </c>
      <c r="W167" s="203">
        <v>78</v>
      </c>
      <c r="X167" s="203">
        <v>11.142857142857142</v>
      </c>
      <c r="Y167" s="203">
        <v>3.0000000000000027</v>
      </c>
      <c r="Z167" s="203">
        <v>5.7073170731707314</v>
      </c>
      <c r="AA167" s="203">
        <v>0</v>
      </c>
      <c r="AB167" s="203">
        <v>0</v>
      </c>
      <c r="AC167" s="203">
        <v>75.000000000000043</v>
      </c>
      <c r="AD167" s="203">
        <v>1.9999999999999967</v>
      </c>
      <c r="AE167" s="203">
        <v>0</v>
      </c>
      <c r="AF167" s="203">
        <v>0.99999999999999833</v>
      </c>
      <c r="AG167" s="203">
        <v>0</v>
      </c>
      <c r="AH167" s="203">
        <v>0</v>
      </c>
      <c r="AI167" s="203">
        <v>0</v>
      </c>
      <c r="AJ167" s="203">
        <v>0</v>
      </c>
      <c r="AK167" s="203">
        <v>0</v>
      </c>
      <c r="AL167" s="203">
        <v>0</v>
      </c>
      <c r="AM167" s="203">
        <v>0</v>
      </c>
      <c r="AN167" s="203">
        <v>0</v>
      </c>
      <c r="AO167" s="203">
        <v>0</v>
      </c>
      <c r="AP167" s="203">
        <v>0</v>
      </c>
      <c r="AQ167" s="203">
        <v>1.1304347826086953</v>
      </c>
      <c r="AR167" s="203">
        <v>1.1304347826086953</v>
      </c>
      <c r="AS167" s="203">
        <v>1.1304347826086953</v>
      </c>
      <c r="AT167" s="203">
        <v>0</v>
      </c>
      <c r="AU167" s="203">
        <v>0</v>
      </c>
      <c r="AV167" s="203">
        <v>0</v>
      </c>
      <c r="AW167" s="203">
        <v>0</v>
      </c>
      <c r="AX167" s="203">
        <v>18.400000000000002</v>
      </c>
      <c r="AY167" s="203">
        <v>3.000000000000008</v>
      </c>
      <c r="AZ167" s="203">
        <v>4.0000000000000027</v>
      </c>
      <c r="BA167" s="203">
        <v>16.793739130434783</v>
      </c>
      <c r="BB167" s="203">
        <v>0</v>
      </c>
      <c r="BC167" s="203">
        <v>0</v>
      </c>
      <c r="BD167" s="203">
        <v>0</v>
      </c>
      <c r="BE167" s="203">
        <v>5.200000000000025</v>
      </c>
      <c r="BF167" s="203">
        <v>0</v>
      </c>
      <c r="BG167" s="203">
        <v>1.82775241186441</v>
      </c>
      <c r="BH167" s="203">
        <v>0</v>
      </c>
      <c r="BI167" s="203">
        <v>0</v>
      </c>
      <c r="BJ167" s="203">
        <v>1</v>
      </c>
      <c r="BK167" s="203">
        <v>0</v>
      </c>
      <c r="BL167" s="203"/>
      <c r="BM167" s="203"/>
      <c r="BN167" s="203"/>
      <c r="BO167" s="449">
        <v>0</v>
      </c>
      <c r="BP167" s="449">
        <v>0</v>
      </c>
      <c r="BQ167" s="449">
        <v>0</v>
      </c>
      <c r="BR167" s="203"/>
    </row>
    <row r="168" spans="1:70" ht="15" x14ac:dyDescent="0.25">
      <c r="A168" s="169">
        <v>31</v>
      </c>
      <c r="B168" s="207">
        <v>124771</v>
      </c>
      <c r="C168" s="207">
        <v>9353323</v>
      </c>
      <c r="D168" s="206" t="s">
        <v>635</v>
      </c>
      <c r="E168" s="205" t="s">
        <v>46</v>
      </c>
      <c r="F168" s="204">
        <v>0</v>
      </c>
      <c r="G168" s="203">
        <v>1</v>
      </c>
      <c r="H168" s="203">
        <v>0</v>
      </c>
      <c r="I168" s="203">
        <v>0</v>
      </c>
      <c r="J168" s="203">
        <v>7</v>
      </c>
      <c r="K168" s="203">
        <v>0</v>
      </c>
      <c r="L168" s="203">
        <v>184</v>
      </c>
      <c r="M168" s="203">
        <v>184</v>
      </c>
      <c r="N168" s="203">
        <v>22</v>
      </c>
      <c r="O168" s="203">
        <v>111</v>
      </c>
      <c r="P168" s="203">
        <v>51</v>
      </c>
      <c r="Q168" s="203">
        <v>0</v>
      </c>
      <c r="R168" s="203">
        <v>0</v>
      </c>
      <c r="S168" s="203">
        <v>0</v>
      </c>
      <c r="T168" s="203">
        <v>0</v>
      </c>
      <c r="U168" s="203">
        <v>0</v>
      </c>
      <c r="V168" s="203">
        <v>0</v>
      </c>
      <c r="W168" s="203">
        <v>184</v>
      </c>
      <c r="X168" s="203">
        <v>26.285714285714285</v>
      </c>
      <c r="Y168" s="203">
        <v>17</v>
      </c>
      <c r="Z168" s="203">
        <v>31.957894736842107</v>
      </c>
      <c r="AA168" s="203">
        <v>0</v>
      </c>
      <c r="AB168" s="203">
        <v>0</v>
      </c>
      <c r="AC168" s="203">
        <v>182.00000000000006</v>
      </c>
      <c r="AD168" s="203">
        <v>0.99999999999999967</v>
      </c>
      <c r="AE168" s="203">
        <v>0</v>
      </c>
      <c r="AF168" s="203">
        <v>0.99999999999999967</v>
      </c>
      <c r="AG168" s="203">
        <v>0</v>
      </c>
      <c r="AH168" s="203">
        <v>0</v>
      </c>
      <c r="AI168" s="203">
        <v>0</v>
      </c>
      <c r="AJ168" s="203">
        <v>0</v>
      </c>
      <c r="AK168" s="203">
        <v>0</v>
      </c>
      <c r="AL168" s="203">
        <v>0</v>
      </c>
      <c r="AM168" s="203">
        <v>0</v>
      </c>
      <c r="AN168" s="203">
        <v>0</v>
      </c>
      <c r="AO168" s="203">
        <v>0</v>
      </c>
      <c r="AP168" s="203">
        <v>0</v>
      </c>
      <c r="AQ168" s="203">
        <v>2.2716049382716088</v>
      </c>
      <c r="AR168" s="203">
        <v>4.5432098765432176</v>
      </c>
      <c r="AS168" s="203">
        <v>4.5432098765432176</v>
      </c>
      <c r="AT168" s="203">
        <v>0</v>
      </c>
      <c r="AU168" s="203">
        <v>0</v>
      </c>
      <c r="AV168" s="203">
        <v>0</v>
      </c>
      <c r="AW168" s="203">
        <v>0</v>
      </c>
      <c r="AX168" s="203">
        <v>26.971962616822378</v>
      </c>
      <c r="AY168" s="203">
        <v>6.2448979591836871</v>
      </c>
      <c r="AZ168" s="203">
        <v>12.489795918367323</v>
      </c>
      <c r="BA168" s="203">
        <v>32.260485868282863</v>
      </c>
      <c r="BB168" s="203">
        <v>0</v>
      </c>
      <c r="BC168" s="203">
        <v>0</v>
      </c>
      <c r="BD168" s="203">
        <v>0</v>
      </c>
      <c r="BE168" s="203">
        <v>1.5999999999999908</v>
      </c>
      <c r="BF168" s="203">
        <v>0</v>
      </c>
      <c r="BG168" s="203">
        <v>2.1729942811320799</v>
      </c>
      <c r="BH168" s="203">
        <v>0</v>
      </c>
      <c r="BI168" s="203">
        <v>0</v>
      </c>
      <c r="BJ168" s="203">
        <v>1</v>
      </c>
      <c r="BK168" s="203">
        <v>0</v>
      </c>
      <c r="BL168" s="203"/>
      <c r="BM168" s="203"/>
      <c r="BN168" s="203"/>
      <c r="BO168" s="449">
        <v>24.4</v>
      </c>
      <c r="BP168" s="449">
        <v>13.4</v>
      </c>
      <c r="BQ168" s="449">
        <v>17</v>
      </c>
      <c r="BR168" s="203"/>
    </row>
    <row r="169" spans="1:70" ht="15" x14ac:dyDescent="0.25">
      <c r="A169" s="169">
        <v>101</v>
      </c>
      <c r="B169" s="207">
        <v>124772</v>
      </c>
      <c r="C169" s="207">
        <v>9353327</v>
      </c>
      <c r="D169" s="206" t="s">
        <v>634</v>
      </c>
      <c r="E169" s="205" t="s">
        <v>46</v>
      </c>
      <c r="F169" s="204">
        <v>0</v>
      </c>
      <c r="G169" s="203">
        <v>1</v>
      </c>
      <c r="H169" s="203">
        <v>0</v>
      </c>
      <c r="I169" s="203">
        <v>0</v>
      </c>
      <c r="J169" s="203">
        <v>7</v>
      </c>
      <c r="K169" s="203">
        <v>0</v>
      </c>
      <c r="L169" s="203">
        <v>177</v>
      </c>
      <c r="M169" s="203">
        <v>177</v>
      </c>
      <c r="N169" s="203">
        <v>24</v>
      </c>
      <c r="O169" s="203">
        <v>99</v>
      </c>
      <c r="P169" s="203">
        <v>54</v>
      </c>
      <c r="Q169" s="203">
        <v>0</v>
      </c>
      <c r="R169" s="203">
        <v>0</v>
      </c>
      <c r="S169" s="203">
        <v>0</v>
      </c>
      <c r="T169" s="203">
        <v>0</v>
      </c>
      <c r="U169" s="203">
        <v>0</v>
      </c>
      <c r="V169" s="203">
        <v>0</v>
      </c>
      <c r="W169" s="203">
        <v>177</v>
      </c>
      <c r="X169" s="203">
        <v>25.285714285714285</v>
      </c>
      <c r="Y169" s="203">
        <v>4.0000000000000044</v>
      </c>
      <c r="Z169" s="203">
        <v>14.915730337078651</v>
      </c>
      <c r="AA169" s="203">
        <v>0</v>
      </c>
      <c r="AB169" s="203">
        <v>0</v>
      </c>
      <c r="AC169" s="203">
        <v>177</v>
      </c>
      <c r="AD169" s="203">
        <v>0</v>
      </c>
      <c r="AE169" s="203">
        <v>0</v>
      </c>
      <c r="AF169" s="203">
        <v>0</v>
      </c>
      <c r="AG169" s="203">
        <v>0</v>
      </c>
      <c r="AH169" s="203">
        <v>0</v>
      </c>
      <c r="AI169" s="203">
        <v>0</v>
      </c>
      <c r="AJ169" s="203">
        <v>0</v>
      </c>
      <c r="AK169" s="203">
        <v>0</v>
      </c>
      <c r="AL169" s="203">
        <v>0</v>
      </c>
      <c r="AM169" s="203">
        <v>0</v>
      </c>
      <c r="AN169" s="203">
        <v>0</v>
      </c>
      <c r="AO169" s="203">
        <v>0</v>
      </c>
      <c r="AP169" s="203">
        <v>0</v>
      </c>
      <c r="AQ169" s="203">
        <v>0</v>
      </c>
      <c r="AR169" s="203">
        <v>0</v>
      </c>
      <c r="AS169" s="203">
        <v>0</v>
      </c>
      <c r="AT169" s="203">
        <v>0</v>
      </c>
      <c r="AU169" s="203">
        <v>0</v>
      </c>
      <c r="AV169" s="203">
        <v>0</v>
      </c>
      <c r="AW169" s="203">
        <v>0.9943820224719101</v>
      </c>
      <c r="AX169" s="203">
        <v>36.093749999999964</v>
      </c>
      <c r="AY169" s="203">
        <v>4.2352941176470589</v>
      </c>
      <c r="AZ169" s="203">
        <v>4.2352941176470589</v>
      </c>
      <c r="BA169" s="203">
        <v>29.535407655709314</v>
      </c>
      <c r="BB169" s="203">
        <v>0</v>
      </c>
      <c r="BC169" s="203">
        <v>0</v>
      </c>
      <c r="BD169" s="203">
        <v>0</v>
      </c>
      <c r="BE169" s="203">
        <v>9.3000000000000114</v>
      </c>
      <c r="BF169" s="203">
        <v>0</v>
      </c>
      <c r="BG169" s="203">
        <v>2.5269273583333298</v>
      </c>
      <c r="BH169" s="203">
        <v>0</v>
      </c>
      <c r="BI169" s="203">
        <v>0</v>
      </c>
      <c r="BJ169" s="203">
        <v>1</v>
      </c>
      <c r="BK169" s="203">
        <v>0</v>
      </c>
      <c r="BL169" s="203"/>
      <c r="BM169" s="203"/>
      <c r="BN169" s="203"/>
      <c r="BO169" s="449">
        <v>0</v>
      </c>
      <c r="BP169" s="449">
        <v>0</v>
      </c>
      <c r="BQ169" s="449">
        <v>0</v>
      </c>
      <c r="BR169" s="203"/>
    </row>
    <row r="170" spans="1:70" ht="15" x14ac:dyDescent="0.25">
      <c r="A170" s="169">
        <v>25</v>
      </c>
      <c r="B170" s="207">
        <v>124774</v>
      </c>
      <c r="C170" s="207">
        <v>9353329</v>
      </c>
      <c r="D170" s="206" t="s">
        <v>633</v>
      </c>
      <c r="E170" s="205" t="s">
        <v>46</v>
      </c>
      <c r="F170" s="204">
        <v>0</v>
      </c>
      <c r="G170" s="203">
        <v>1</v>
      </c>
      <c r="H170" s="203">
        <v>0</v>
      </c>
      <c r="I170" s="203">
        <v>0</v>
      </c>
      <c r="J170" s="203">
        <v>7</v>
      </c>
      <c r="K170" s="203">
        <v>0</v>
      </c>
      <c r="L170" s="203">
        <v>198</v>
      </c>
      <c r="M170" s="203">
        <v>198</v>
      </c>
      <c r="N170" s="203">
        <v>26</v>
      </c>
      <c r="O170" s="203">
        <v>112</v>
      </c>
      <c r="P170" s="203">
        <v>60</v>
      </c>
      <c r="Q170" s="203">
        <v>0</v>
      </c>
      <c r="R170" s="203">
        <v>0</v>
      </c>
      <c r="S170" s="203">
        <v>0</v>
      </c>
      <c r="T170" s="203">
        <v>0</v>
      </c>
      <c r="U170" s="203">
        <v>0</v>
      </c>
      <c r="V170" s="203">
        <v>0</v>
      </c>
      <c r="W170" s="203">
        <v>198</v>
      </c>
      <c r="X170" s="203">
        <v>28.285714285714285</v>
      </c>
      <c r="Y170" s="203">
        <v>21.999999999999975</v>
      </c>
      <c r="Z170" s="203">
        <v>26.000000000000004</v>
      </c>
      <c r="AA170" s="203">
        <v>0</v>
      </c>
      <c r="AB170" s="203">
        <v>0</v>
      </c>
      <c r="AC170" s="203">
        <v>198</v>
      </c>
      <c r="AD170" s="203">
        <v>0</v>
      </c>
      <c r="AE170" s="203">
        <v>0</v>
      </c>
      <c r="AF170" s="203">
        <v>0</v>
      </c>
      <c r="AG170" s="203">
        <v>0</v>
      </c>
      <c r="AH170" s="203">
        <v>0</v>
      </c>
      <c r="AI170" s="203">
        <v>0</v>
      </c>
      <c r="AJ170" s="203">
        <v>0</v>
      </c>
      <c r="AK170" s="203">
        <v>0</v>
      </c>
      <c r="AL170" s="203">
        <v>0</v>
      </c>
      <c r="AM170" s="203">
        <v>0</v>
      </c>
      <c r="AN170" s="203">
        <v>0</v>
      </c>
      <c r="AO170" s="203">
        <v>0</v>
      </c>
      <c r="AP170" s="203">
        <v>0</v>
      </c>
      <c r="AQ170" s="203">
        <v>0</v>
      </c>
      <c r="AR170" s="203">
        <v>0</v>
      </c>
      <c r="AS170" s="203">
        <v>0</v>
      </c>
      <c r="AT170" s="203">
        <v>0</v>
      </c>
      <c r="AU170" s="203">
        <v>0</v>
      </c>
      <c r="AV170" s="203">
        <v>0</v>
      </c>
      <c r="AW170" s="203">
        <v>0</v>
      </c>
      <c r="AX170" s="203">
        <v>34.306306306306276</v>
      </c>
      <c r="AY170" s="203">
        <v>0</v>
      </c>
      <c r="AZ170" s="203">
        <v>2.0689655172413821</v>
      </c>
      <c r="BA170" s="203">
        <v>25.682080669281934</v>
      </c>
      <c r="BB170" s="203">
        <v>0</v>
      </c>
      <c r="BC170" s="203">
        <v>0</v>
      </c>
      <c r="BD170" s="203">
        <v>0</v>
      </c>
      <c r="BE170" s="203">
        <v>0.19999999999999579</v>
      </c>
      <c r="BF170" s="203">
        <v>0</v>
      </c>
      <c r="BG170" s="203">
        <v>2.7678499082051302</v>
      </c>
      <c r="BH170" s="203">
        <v>0</v>
      </c>
      <c r="BI170" s="203">
        <v>0</v>
      </c>
      <c r="BJ170" s="203">
        <v>1</v>
      </c>
      <c r="BK170" s="203">
        <v>0</v>
      </c>
      <c r="BL170" s="203"/>
      <c r="BM170" s="203"/>
      <c r="BN170" s="203"/>
      <c r="BO170" s="449">
        <v>13.4</v>
      </c>
      <c r="BP170" s="449">
        <v>5.8</v>
      </c>
      <c r="BQ170" s="449">
        <v>14.4</v>
      </c>
      <c r="BR170" s="203"/>
    </row>
    <row r="171" spans="1:70" ht="15" x14ac:dyDescent="0.25">
      <c r="A171" s="169">
        <v>35</v>
      </c>
      <c r="B171" s="207">
        <v>124775</v>
      </c>
      <c r="C171" s="207">
        <v>9353330</v>
      </c>
      <c r="D171" s="206" t="s">
        <v>632</v>
      </c>
      <c r="E171" s="205" t="s">
        <v>46</v>
      </c>
      <c r="F171" s="204">
        <v>0</v>
      </c>
      <c r="G171" s="203">
        <v>1</v>
      </c>
      <c r="H171" s="203">
        <v>0</v>
      </c>
      <c r="I171" s="203">
        <v>0</v>
      </c>
      <c r="J171" s="203">
        <v>7</v>
      </c>
      <c r="K171" s="203">
        <v>0</v>
      </c>
      <c r="L171" s="203">
        <v>300</v>
      </c>
      <c r="M171" s="203">
        <v>300</v>
      </c>
      <c r="N171" s="203">
        <v>40</v>
      </c>
      <c r="O171" s="203">
        <v>160</v>
      </c>
      <c r="P171" s="203">
        <v>100</v>
      </c>
      <c r="Q171" s="203">
        <v>0</v>
      </c>
      <c r="R171" s="203">
        <v>0</v>
      </c>
      <c r="S171" s="203">
        <v>0</v>
      </c>
      <c r="T171" s="203">
        <v>0</v>
      </c>
      <c r="U171" s="203">
        <v>0</v>
      </c>
      <c r="V171" s="203">
        <v>0</v>
      </c>
      <c r="W171" s="203">
        <v>300</v>
      </c>
      <c r="X171" s="203">
        <v>42.857142857142854</v>
      </c>
      <c r="Y171" s="203">
        <v>14.000000000000009</v>
      </c>
      <c r="Z171" s="203">
        <v>36.633663366336634</v>
      </c>
      <c r="AA171" s="203">
        <v>0</v>
      </c>
      <c r="AB171" s="203">
        <v>0</v>
      </c>
      <c r="AC171" s="203">
        <v>299.00000000000011</v>
      </c>
      <c r="AD171" s="203">
        <v>0</v>
      </c>
      <c r="AE171" s="203">
        <v>0.999999999999999</v>
      </c>
      <c r="AF171" s="203">
        <v>0</v>
      </c>
      <c r="AG171" s="203">
        <v>0</v>
      </c>
      <c r="AH171" s="203">
        <v>0</v>
      </c>
      <c r="AI171" s="203">
        <v>0</v>
      </c>
      <c r="AJ171" s="203">
        <v>0</v>
      </c>
      <c r="AK171" s="203">
        <v>0</v>
      </c>
      <c r="AL171" s="203">
        <v>0</v>
      </c>
      <c r="AM171" s="203">
        <v>0</v>
      </c>
      <c r="AN171" s="203">
        <v>0</v>
      </c>
      <c r="AO171" s="203">
        <v>0</v>
      </c>
      <c r="AP171" s="203">
        <v>0</v>
      </c>
      <c r="AQ171" s="203">
        <v>4.6153846153846194</v>
      </c>
      <c r="AR171" s="203">
        <v>9.2307692307692388</v>
      </c>
      <c r="AS171" s="203">
        <v>15</v>
      </c>
      <c r="AT171" s="203">
        <v>0</v>
      </c>
      <c r="AU171" s="203">
        <v>0</v>
      </c>
      <c r="AV171" s="203">
        <v>0</v>
      </c>
      <c r="AW171" s="203">
        <v>1.9801980198019802</v>
      </c>
      <c r="AX171" s="203">
        <v>52.307692307692321</v>
      </c>
      <c r="AY171" s="203">
        <v>8.4210526315789505</v>
      </c>
      <c r="AZ171" s="203">
        <v>10.526315789473701</v>
      </c>
      <c r="BA171" s="203">
        <v>47.755216443475575</v>
      </c>
      <c r="BB171" s="203">
        <v>0</v>
      </c>
      <c r="BC171" s="203">
        <v>0</v>
      </c>
      <c r="BD171" s="203">
        <v>0</v>
      </c>
      <c r="BE171" s="203">
        <v>0</v>
      </c>
      <c r="BF171" s="203">
        <v>0</v>
      </c>
      <c r="BG171" s="203">
        <v>2.3318311405857699</v>
      </c>
      <c r="BH171" s="203">
        <v>0</v>
      </c>
      <c r="BI171" s="203">
        <v>0</v>
      </c>
      <c r="BJ171" s="203">
        <v>1</v>
      </c>
      <c r="BK171" s="203">
        <v>0</v>
      </c>
      <c r="BL171" s="203"/>
      <c r="BM171" s="203"/>
      <c r="BN171" s="203"/>
      <c r="BO171" s="449">
        <v>24.4</v>
      </c>
      <c r="BP171" s="449">
        <v>14.6</v>
      </c>
      <c r="BQ171" s="449">
        <v>20</v>
      </c>
      <c r="BR171" s="203"/>
    </row>
    <row r="172" spans="1:70" ht="15" x14ac:dyDescent="0.25">
      <c r="A172" s="169">
        <v>56</v>
      </c>
      <c r="B172" s="207">
        <v>124776</v>
      </c>
      <c r="C172" s="207">
        <v>9353331</v>
      </c>
      <c r="D172" s="206" t="s">
        <v>631</v>
      </c>
      <c r="E172" s="205" t="s">
        <v>46</v>
      </c>
      <c r="F172" s="204">
        <v>0</v>
      </c>
      <c r="G172" s="203">
        <v>1</v>
      </c>
      <c r="H172" s="203">
        <v>0</v>
      </c>
      <c r="I172" s="203">
        <v>0</v>
      </c>
      <c r="J172" s="203">
        <v>7</v>
      </c>
      <c r="K172" s="203">
        <v>0</v>
      </c>
      <c r="L172" s="203">
        <v>85</v>
      </c>
      <c r="M172" s="203">
        <v>85</v>
      </c>
      <c r="N172" s="203">
        <v>18</v>
      </c>
      <c r="O172" s="203">
        <v>48</v>
      </c>
      <c r="P172" s="203">
        <v>19</v>
      </c>
      <c r="Q172" s="203">
        <v>0</v>
      </c>
      <c r="R172" s="203">
        <v>0</v>
      </c>
      <c r="S172" s="203">
        <v>0</v>
      </c>
      <c r="T172" s="203">
        <v>0</v>
      </c>
      <c r="U172" s="203">
        <v>0</v>
      </c>
      <c r="V172" s="203">
        <v>0</v>
      </c>
      <c r="W172" s="203">
        <v>85</v>
      </c>
      <c r="X172" s="203">
        <v>12.142857142857142</v>
      </c>
      <c r="Y172" s="203">
        <v>0.99999999999999645</v>
      </c>
      <c r="Z172" s="203">
        <v>10.479452054794519</v>
      </c>
      <c r="AA172" s="203">
        <v>0</v>
      </c>
      <c r="AB172" s="203">
        <v>0</v>
      </c>
      <c r="AC172" s="203">
        <v>85</v>
      </c>
      <c r="AD172" s="203">
        <v>0</v>
      </c>
      <c r="AE172" s="203">
        <v>0</v>
      </c>
      <c r="AF172" s="203">
        <v>0</v>
      </c>
      <c r="AG172" s="203">
        <v>0</v>
      </c>
      <c r="AH172" s="203">
        <v>0</v>
      </c>
      <c r="AI172" s="203">
        <v>0</v>
      </c>
      <c r="AJ172" s="203">
        <v>0</v>
      </c>
      <c r="AK172" s="203">
        <v>0</v>
      </c>
      <c r="AL172" s="203">
        <v>0</v>
      </c>
      <c r="AM172" s="203">
        <v>0</v>
      </c>
      <c r="AN172" s="203">
        <v>0</v>
      </c>
      <c r="AO172" s="203">
        <v>0</v>
      </c>
      <c r="AP172" s="203">
        <v>0</v>
      </c>
      <c r="AQ172" s="203">
        <v>0</v>
      </c>
      <c r="AR172" s="203">
        <v>0</v>
      </c>
      <c r="AS172" s="203">
        <v>0</v>
      </c>
      <c r="AT172" s="203">
        <v>0</v>
      </c>
      <c r="AU172" s="203">
        <v>0</v>
      </c>
      <c r="AV172" s="203">
        <v>0</v>
      </c>
      <c r="AW172" s="203">
        <v>1.1643835616438356</v>
      </c>
      <c r="AX172" s="203">
        <v>16.34042553191491</v>
      </c>
      <c r="AY172" s="203">
        <v>1.1176470588235292</v>
      </c>
      <c r="AZ172" s="203">
        <v>1.1176470588235292</v>
      </c>
      <c r="BA172" s="203">
        <v>13.648840901873621</v>
      </c>
      <c r="BB172" s="203">
        <v>0</v>
      </c>
      <c r="BC172" s="203">
        <v>0</v>
      </c>
      <c r="BD172" s="203">
        <v>0</v>
      </c>
      <c r="BE172" s="203">
        <v>2.4999999999999698</v>
      </c>
      <c r="BF172" s="203">
        <v>0</v>
      </c>
      <c r="BG172" s="203">
        <v>3.0973462410714299</v>
      </c>
      <c r="BH172" s="203">
        <v>0</v>
      </c>
      <c r="BI172" s="203">
        <v>1</v>
      </c>
      <c r="BJ172" s="203">
        <v>1</v>
      </c>
      <c r="BK172" s="203">
        <v>0</v>
      </c>
      <c r="BL172" s="203"/>
      <c r="BM172" s="203"/>
      <c r="BN172" s="203"/>
      <c r="BO172" s="449">
        <v>0</v>
      </c>
      <c r="BP172" s="449">
        <v>0</v>
      </c>
      <c r="BQ172" s="449">
        <v>0</v>
      </c>
      <c r="BR172" s="203"/>
    </row>
    <row r="173" spans="1:70" ht="15" x14ac:dyDescent="0.25">
      <c r="A173" s="169">
        <v>317</v>
      </c>
      <c r="B173" s="207">
        <v>124777</v>
      </c>
      <c r="C173" s="207">
        <v>9353332</v>
      </c>
      <c r="D173" s="206" t="s">
        <v>334</v>
      </c>
      <c r="E173" s="205" t="s">
        <v>46</v>
      </c>
      <c r="F173" s="204">
        <v>0</v>
      </c>
      <c r="G173" s="203">
        <v>1</v>
      </c>
      <c r="H173" s="203">
        <v>0</v>
      </c>
      <c r="I173" s="203">
        <v>0</v>
      </c>
      <c r="J173" s="203">
        <v>7</v>
      </c>
      <c r="K173" s="203">
        <v>0</v>
      </c>
      <c r="L173" s="203">
        <v>62</v>
      </c>
      <c r="M173" s="203">
        <v>62</v>
      </c>
      <c r="N173" s="203">
        <v>6</v>
      </c>
      <c r="O173" s="203">
        <v>36</v>
      </c>
      <c r="P173" s="203">
        <v>20</v>
      </c>
      <c r="Q173" s="203">
        <v>0</v>
      </c>
      <c r="R173" s="203">
        <v>0</v>
      </c>
      <c r="S173" s="203">
        <v>0</v>
      </c>
      <c r="T173" s="203">
        <v>0</v>
      </c>
      <c r="U173" s="203">
        <v>0</v>
      </c>
      <c r="V173" s="203">
        <v>0</v>
      </c>
      <c r="W173" s="203">
        <v>62</v>
      </c>
      <c r="X173" s="203">
        <v>8.8571428571428577</v>
      </c>
      <c r="Y173" s="203">
        <v>7.000000000000024</v>
      </c>
      <c r="Z173" s="203">
        <v>5.9047619047619042</v>
      </c>
      <c r="AA173" s="203">
        <v>0</v>
      </c>
      <c r="AB173" s="203">
        <v>0</v>
      </c>
      <c r="AC173" s="203">
        <v>62</v>
      </c>
      <c r="AD173" s="203">
        <v>0</v>
      </c>
      <c r="AE173" s="203">
        <v>0</v>
      </c>
      <c r="AF173" s="203">
        <v>0</v>
      </c>
      <c r="AG173" s="203">
        <v>0</v>
      </c>
      <c r="AH173" s="203">
        <v>0</v>
      </c>
      <c r="AI173" s="203">
        <v>0</v>
      </c>
      <c r="AJ173" s="203">
        <v>0</v>
      </c>
      <c r="AK173" s="203">
        <v>0</v>
      </c>
      <c r="AL173" s="203">
        <v>0</v>
      </c>
      <c r="AM173" s="203">
        <v>0</v>
      </c>
      <c r="AN173" s="203">
        <v>0</v>
      </c>
      <c r="AO173" s="203">
        <v>0</v>
      </c>
      <c r="AP173" s="203">
        <v>0</v>
      </c>
      <c r="AQ173" s="203">
        <v>0</v>
      </c>
      <c r="AR173" s="203">
        <v>0</v>
      </c>
      <c r="AS173" s="203">
        <v>0</v>
      </c>
      <c r="AT173" s="203">
        <v>0</v>
      </c>
      <c r="AU173" s="203">
        <v>0</v>
      </c>
      <c r="AV173" s="203">
        <v>0</v>
      </c>
      <c r="AW173" s="203">
        <v>0</v>
      </c>
      <c r="AX173" s="203">
        <v>12.705882352941167</v>
      </c>
      <c r="AY173" s="203">
        <v>3.3333333333333397</v>
      </c>
      <c r="AZ173" s="203">
        <v>3.3333333333333397</v>
      </c>
      <c r="BA173" s="203">
        <v>11.99014005602241</v>
      </c>
      <c r="BB173" s="203">
        <v>0</v>
      </c>
      <c r="BC173" s="203">
        <v>0</v>
      </c>
      <c r="BD173" s="203">
        <v>0</v>
      </c>
      <c r="BE173" s="203">
        <v>2.8000000000000211</v>
      </c>
      <c r="BF173" s="203">
        <v>0</v>
      </c>
      <c r="BG173" s="203">
        <v>3.9146804725490201</v>
      </c>
      <c r="BH173" s="203">
        <v>0</v>
      </c>
      <c r="BI173" s="203">
        <v>1</v>
      </c>
      <c r="BJ173" s="203">
        <v>1</v>
      </c>
      <c r="BK173" s="203">
        <v>0</v>
      </c>
      <c r="BL173" s="203"/>
      <c r="BM173" s="203"/>
      <c r="BN173" s="203"/>
      <c r="BO173" s="449">
        <v>0</v>
      </c>
      <c r="BP173" s="449">
        <v>0</v>
      </c>
      <c r="BQ173" s="449">
        <v>0</v>
      </c>
      <c r="BR173" s="203"/>
    </row>
    <row r="174" spans="1:70" ht="15" x14ac:dyDescent="0.25">
      <c r="A174" s="169">
        <v>284</v>
      </c>
      <c r="B174" s="207">
        <v>124781</v>
      </c>
      <c r="C174" s="207">
        <v>9353337</v>
      </c>
      <c r="D174" s="206" t="s">
        <v>630</v>
      </c>
      <c r="E174" s="205" t="s">
        <v>46</v>
      </c>
      <c r="F174" s="204">
        <v>0</v>
      </c>
      <c r="G174" s="203">
        <v>1</v>
      </c>
      <c r="H174" s="203">
        <v>0</v>
      </c>
      <c r="I174" s="203">
        <v>0</v>
      </c>
      <c r="J174" s="203">
        <v>7</v>
      </c>
      <c r="K174" s="203">
        <v>0</v>
      </c>
      <c r="L174" s="203">
        <v>211</v>
      </c>
      <c r="M174" s="203">
        <v>211</v>
      </c>
      <c r="N174" s="203">
        <v>30</v>
      </c>
      <c r="O174" s="203">
        <v>121</v>
      </c>
      <c r="P174" s="203">
        <v>60</v>
      </c>
      <c r="Q174" s="203">
        <v>0</v>
      </c>
      <c r="R174" s="203">
        <v>0</v>
      </c>
      <c r="S174" s="203">
        <v>0</v>
      </c>
      <c r="T174" s="203">
        <v>0</v>
      </c>
      <c r="U174" s="203">
        <v>0</v>
      </c>
      <c r="V174" s="203">
        <v>0</v>
      </c>
      <c r="W174" s="203">
        <v>211</v>
      </c>
      <c r="X174" s="203">
        <v>30.142857142857142</v>
      </c>
      <c r="Y174" s="203">
        <v>1.0000000000000009</v>
      </c>
      <c r="Z174" s="203">
        <v>9</v>
      </c>
      <c r="AA174" s="203">
        <v>0</v>
      </c>
      <c r="AB174" s="203">
        <v>0</v>
      </c>
      <c r="AC174" s="203">
        <v>204.97142857142848</v>
      </c>
      <c r="AD174" s="203">
        <v>3.0142857142857169</v>
      </c>
      <c r="AE174" s="203">
        <v>2.0095238095238086</v>
      </c>
      <c r="AF174" s="203">
        <v>1.0047619047619043</v>
      </c>
      <c r="AG174" s="203">
        <v>0</v>
      </c>
      <c r="AH174" s="203">
        <v>0</v>
      </c>
      <c r="AI174" s="203">
        <v>0</v>
      </c>
      <c r="AJ174" s="203">
        <v>0</v>
      </c>
      <c r="AK174" s="203">
        <v>0</v>
      </c>
      <c r="AL174" s="203">
        <v>0</v>
      </c>
      <c r="AM174" s="203">
        <v>0</v>
      </c>
      <c r="AN174" s="203">
        <v>0</v>
      </c>
      <c r="AO174" s="203">
        <v>0</v>
      </c>
      <c r="AP174" s="203">
        <v>0</v>
      </c>
      <c r="AQ174" s="203">
        <v>3.4972375690607702</v>
      </c>
      <c r="AR174" s="203">
        <v>6.9944751381215404</v>
      </c>
      <c r="AS174" s="203">
        <v>10.491712707182311</v>
      </c>
      <c r="AT174" s="203">
        <v>0</v>
      </c>
      <c r="AU174" s="203">
        <v>0</v>
      </c>
      <c r="AV174" s="203">
        <v>0</v>
      </c>
      <c r="AW174" s="203">
        <v>0</v>
      </c>
      <c r="AX174" s="203">
        <v>32.266666666666708</v>
      </c>
      <c r="AY174" s="203">
        <v>1.0714285714285741</v>
      </c>
      <c r="AZ174" s="203">
        <v>3.2142857142857162</v>
      </c>
      <c r="BA174" s="203">
        <v>25.939732701920576</v>
      </c>
      <c r="BB174" s="203">
        <v>0</v>
      </c>
      <c r="BC174" s="203">
        <v>0</v>
      </c>
      <c r="BD174" s="203">
        <v>0</v>
      </c>
      <c r="BE174" s="203">
        <v>0</v>
      </c>
      <c r="BF174" s="203">
        <v>0</v>
      </c>
      <c r="BG174" s="203">
        <v>0.37670348108108098</v>
      </c>
      <c r="BH174" s="203">
        <v>0</v>
      </c>
      <c r="BI174" s="203">
        <v>0</v>
      </c>
      <c r="BJ174" s="203">
        <v>1</v>
      </c>
      <c r="BK174" s="203">
        <v>0</v>
      </c>
      <c r="BL174" s="203"/>
      <c r="BM174" s="203"/>
      <c r="BN174" s="203"/>
      <c r="BO174" s="449">
        <v>0</v>
      </c>
      <c r="BP174" s="449">
        <v>0</v>
      </c>
      <c r="BQ174" s="449">
        <v>0</v>
      </c>
      <c r="BR174" s="203"/>
    </row>
    <row r="175" spans="1:70" ht="15" x14ac:dyDescent="0.25">
      <c r="A175" s="169">
        <v>285</v>
      </c>
      <c r="B175" s="207">
        <v>124782</v>
      </c>
      <c r="C175" s="207">
        <v>9353338</v>
      </c>
      <c r="D175" s="206" t="s">
        <v>629</v>
      </c>
      <c r="E175" s="205" t="s">
        <v>46</v>
      </c>
      <c r="F175" s="204">
        <v>0</v>
      </c>
      <c r="G175" s="203">
        <v>1</v>
      </c>
      <c r="H175" s="203">
        <v>0</v>
      </c>
      <c r="I175" s="203">
        <v>0</v>
      </c>
      <c r="J175" s="203">
        <v>7</v>
      </c>
      <c r="K175" s="203">
        <v>0</v>
      </c>
      <c r="L175" s="203">
        <v>328</v>
      </c>
      <c r="M175" s="203">
        <v>328</v>
      </c>
      <c r="N175" s="203">
        <v>60</v>
      </c>
      <c r="O175" s="203">
        <v>208</v>
      </c>
      <c r="P175" s="203">
        <v>60</v>
      </c>
      <c r="Q175" s="203">
        <v>0</v>
      </c>
      <c r="R175" s="203">
        <v>0</v>
      </c>
      <c r="S175" s="203">
        <v>0</v>
      </c>
      <c r="T175" s="203">
        <v>0</v>
      </c>
      <c r="U175" s="203">
        <v>0</v>
      </c>
      <c r="V175" s="203">
        <v>0</v>
      </c>
      <c r="W175" s="203">
        <v>328</v>
      </c>
      <c r="X175" s="203">
        <v>46.857142857142854</v>
      </c>
      <c r="Y175" s="203">
        <v>20.999999999999986</v>
      </c>
      <c r="Z175" s="203">
        <v>39.18088737201365</v>
      </c>
      <c r="AA175" s="203">
        <v>0</v>
      </c>
      <c r="AB175" s="203">
        <v>0</v>
      </c>
      <c r="AC175" s="203">
        <v>198.00000000000003</v>
      </c>
      <c r="AD175" s="203">
        <v>91.000000000000028</v>
      </c>
      <c r="AE175" s="203">
        <v>20.000000000000014</v>
      </c>
      <c r="AF175" s="203">
        <v>11.999999999999988</v>
      </c>
      <c r="AG175" s="203">
        <v>2.9999999999999987</v>
      </c>
      <c r="AH175" s="203">
        <v>2.0000000000000013</v>
      </c>
      <c r="AI175" s="203">
        <v>2.0000000000000013</v>
      </c>
      <c r="AJ175" s="203">
        <v>0</v>
      </c>
      <c r="AK175" s="203">
        <v>0</v>
      </c>
      <c r="AL175" s="203">
        <v>0</v>
      </c>
      <c r="AM175" s="203">
        <v>0</v>
      </c>
      <c r="AN175" s="203">
        <v>0</v>
      </c>
      <c r="AO175" s="203">
        <v>0</v>
      </c>
      <c r="AP175" s="203">
        <v>0</v>
      </c>
      <c r="AQ175" s="203">
        <v>29.593984962406005</v>
      </c>
      <c r="AR175" s="203">
        <v>46.857142857142897</v>
      </c>
      <c r="AS175" s="203">
        <v>61.654135338345846</v>
      </c>
      <c r="AT175" s="203">
        <v>0</v>
      </c>
      <c r="AU175" s="203">
        <v>0</v>
      </c>
      <c r="AV175" s="203">
        <v>0</v>
      </c>
      <c r="AW175" s="203">
        <v>0</v>
      </c>
      <c r="AX175" s="203">
        <v>61.238578680202977</v>
      </c>
      <c r="AY175" s="203">
        <v>4.4444444444444455</v>
      </c>
      <c r="AZ175" s="203">
        <v>6.6666666666666599</v>
      </c>
      <c r="BA175" s="203">
        <v>52.378941839028144</v>
      </c>
      <c r="BB175" s="203">
        <v>0</v>
      </c>
      <c r="BC175" s="203">
        <v>0</v>
      </c>
      <c r="BD175" s="203">
        <v>0</v>
      </c>
      <c r="BE175" s="203">
        <v>0</v>
      </c>
      <c r="BF175" s="203">
        <v>0</v>
      </c>
      <c r="BG175" s="203">
        <v>0.422352051966292</v>
      </c>
      <c r="BH175" s="203">
        <v>0</v>
      </c>
      <c r="BI175" s="203">
        <v>0</v>
      </c>
      <c r="BJ175" s="203">
        <v>1</v>
      </c>
      <c r="BK175" s="203">
        <v>0</v>
      </c>
      <c r="BL175" s="203"/>
      <c r="BM175" s="203"/>
      <c r="BN175" s="203"/>
      <c r="BO175" s="449">
        <v>0</v>
      </c>
      <c r="BP175" s="449">
        <v>0</v>
      </c>
      <c r="BQ175" s="449">
        <v>0</v>
      </c>
      <c r="BR175" s="203"/>
    </row>
    <row r="176" spans="1:70" ht="15" x14ac:dyDescent="0.25">
      <c r="A176" s="169">
        <v>288</v>
      </c>
      <c r="B176" s="207">
        <v>124783</v>
      </c>
      <c r="C176" s="207">
        <v>9353339</v>
      </c>
      <c r="D176" s="206" t="s">
        <v>628</v>
      </c>
      <c r="E176" s="205" t="s">
        <v>46</v>
      </c>
      <c r="F176" s="204">
        <v>0</v>
      </c>
      <c r="G176" s="203">
        <v>1</v>
      </c>
      <c r="H176" s="203">
        <v>0</v>
      </c>
      <c r="I176" s="203">
        <v>0</v>
      </c>
      <c r="J176" s="203">
        <v>7</v>
      </c>
      <c r="K176" s="203">
        <v>0</v>
      </c>
      <c r="L176" s="203">
        <v>415</v>
      </c>
      <c r="M176" s="203">
        <v>415</v>
      </c>
      <c r="N176" s="203">
        <v>57</v>
      </c>
      <c r="O176" s="203">
        <v>238</v>
      </c>
      <c r="P176" s="203">
        <v>120</v>
      </c>
      <c r="Q176" s="203">
        <v>0</v>
      </c>
      <c r="R176" s="203">
        <v>0</v>
      </c>
      <c r="S176" s="203">
        <v>0</v>
      </c>
      <c r="T176" s="203">
        <v>0</v>
      </c>
      <c r="U176" s="203">
        <v>0</v>
      </c>
      <c r="V176" s="203">
        <v>0</v>
      </c>
      <c r="W176" s="203">
        <v>415</v>
      </c>
      <c r="X176" s="203">
        <v>59.285714285714285</v>
      </c>
      <c r="Y176" s="203">
        <v>55.000000000000121</v>
      </c>
      <c r="Z176" s="203">
        <v>91.121718377088314</v>
      </c>
      <c r="AA176" s="203">
        <v>0</v>
      </c>
      <c r="AB176" s="203">
        <v>0</v>
      </c>
      <c r="AC176" s="203">
        <v>137.00000000000006</v>
      </c>
      <c r="AD176" s="203">
        <v>56.000000000000171</v>
      </c>
      <c r="AE176" s="203">
        <v>55.000000000000121</v>
      </c>
      <c r="AF176" s="203">
        <v>132.99999999999983</v>
      </c>
      <c r="AG176" s="203">
        <v>25.000000000000007</v>
      </c>
      <c r="AH176" s="203">
        <v>4</v>
      </c>
      <c r="AI176" s="203">
        <v>4.999999999999984</v>
      </c>
      <c r="AJ176" s="203">
        <v>0</v>
      </c>
      <c r="AK176" s="203">
        <v>0</v>
      </c>
      <c r="AL176" s="203">
        <v>0</v>
      </c>
      <c r="AM176" s="203">
        <v>0</v>
      </c>
      <c r="AN176" s="203">
        <v>0</v>
      </c>
      <c r="AO176" s="203">
        <v>0</v>
      </c>
      <c r="AP176" s="203">
        <v>0</v>
      </c>
      <c r="AQ176" s="203">
        <v>55.642458100558748</v>
      </c>
      <c r="AR176" s="203">
        <v>106.64804469273757</v>
      </c>
      <c r="AS176" s="203">
        <v>150.6983240223465</v>
      </c>
      <c r="AT176" s="203">
        <v>0</v>
      </c>
      <c r="AU176" s="203">
        <v>0</v>
      </c>
      <c r="AV176" s="203">
        <v>0</v>
      </c>
      <c r="AW176" s="203">
        <v>0.99045346062052508</v>
      </c>
      <c r="AX176" s="203">
        <v>121.16363636363636</v>
      </c>
      <c r="AY176" s="203">
        <v>30.731707317073198</v>
      </c>
      <c r="AZ176" s="203">
        <v>40.975609756097519</v>
      </c>
      <c r="BA176" s="203">
        <v>130.3681408168068</v>
      </c>
      <c r="BB176" s="203">
        <v>0</v>
      </c>
      <c r="BC176" s="203">
        <v>0</v>
      </c>
      <c r="BD176" s="203">
        <v>0</v>
      </c>
      <c r="BE176" s="203">
        <v>7.5000000000002025</v>
      </c>
      <c r="BF176" s="203">
        <v>0</v>
      </c>
      <c r="BG176" s="203">
        <v>0.38751601288135601</v>
      </c>
      <c r="BH176" s="203">
        <v>0</v>
      </c>
      <c r="BI176" s="203">
        <v>0</v>
      </c>
      <c r="BJ176" s="203">
        <v>1</v>
      </c>
      <c r="BK176" s="203">
        <v>0</v>
      </c>
      <c r="BL176" s="203"/>
      <c r="BM176" s="203"/>
      <c r="BN176" s="203"/>
      <c r="BO176" s="449">
        <v>0</v>
      </c>
      <c r="BP176" s="449">
        <v>0</v>
      </c>
      <c r="BQ176" s="449">
        <v>0</v>
      </c>
      <c r="BR176" s="203"/>
    </row>
    <row r="177" spans="1:70" ht="15" x14ac:dyDescent="0.25">
      <c r="A177" s="169">
        <v>289</v>
      </c>
      <c r="B177" s="207">
        <v>124784</v>
      </c>
      <c r="C177" s="207">
        <v>9353340</v>
      </c>
      <c r="D177" s="206" t="s">
        <v>627</v>
      </c>
      <c r="E177" s="205" t="s">
        <v>46</v>
      </c>
      <c r="F177" s="204">
        <v>0</v>
      </c>
      <c r="G177" s="203">
        <v>1</v>
      </c>
      <c r="H177" s="203">
        <v>0</v>
      </c>
      <c r="I177" s="203">
        <v>0</v>
      </c>
      <c r="J177" s="203">
        <v>7</v>
      </c>
      <c r="K177" s="203">
        <v>0</v>
      </c>
      <c r="L177" s="203">
        <v>212</v>
      </c>
      <c r="M177" s="203">
        <v>212</v>
      </c>
      <c r="N177" s="203">
        <v>30</v>
      </c>
      <c r="O177" s="203">
        <v>122</v>
      </c>
      <c r="P177" s="203">
        <v>60</v>
      </c>
      <c r="Q177" s="203">
        <v>0</v>
      </c>
      <c r="R177" s="203">
        <v>0</v>
      </c>
      <c r="S177" s="203">
        <v>0</v>
      </c>
      <c r="T177" s="203">
        <v>0</v>
      </c>
      <c r="U177" s="203">
        <v>0</v>
      </c>
      <c r="V177" s="203">
        <v>0</v>
      </c>
      <c r="W177" s="203">
        <v>212</v>
      </c>
      <c r="X177" s="203">
        <v>30.285714285714285</v>
      </c>
      <c r="Y177" s="203">
        <v>12.999999999999993</v>
      </c>
      <c r="Z177" s="203">
        <v>19.272727272727273</v>
      </c>
      <c r="AA177" s="203">
        <v>0</v>
      </c>
      <c r="AB177" s="203">
        <v>0</v>
      </c>
      <c r="AC177" s="203">
        <v>171.99999999999997</v>
      </c>
      <c r="AD177" s="203">
        <v>16.999999999999996</v>
      </c>
      <c r="AE177" s="203">
        <v>11.000000000000002</v>
      </c>
      <c r="AF177" s="203">
        <v>5.9999999999999938</v>
      </c>
      <c r="AG177" s="203">
        <v>5.0000000000000089</v>
      </c>
      <c r="AH177" s="203">
        <v>0.99999999999999956</v>
      </c>
      <c r="AI177" s="203">
        <v>0</v>
      </c>
      <c r="AJ177" s="203">
        <v>0</v>
      </c>
      <c r="AK177" s="203">
        <v>0</v>
      </c>
      <c r="AL177" s="203">
        <v>0</v>
      </c>
      <c r="AM177" s="203">
        <v>0</v>
      </c>
      <c r="AN177" s="203">
        <v>0</v>
      </c>
      <c r="AO177" s="203">
        <v>0</v>
      </c>
      <c r="AP177" s="203">
        <v>0</v>
      </c>
      <c r="AQ177" s="203">
        <v>15.142857142857135</v>
      </c>
      <c r="AR177" s="203">
        <v>29.120879120879046</v>
      </c>
      <c r="AS177" s="203">
        <v>39.604395604395648</v>
      </c>
      <c r="AT177" s="203">
        <v>0</v>
      </c>
      <c r="AU177" s="203">
        <v>0</v>
      </c>
      <c r="AV177" s="203">
        <v>0</v>
      </c>
      <c r="AW177" s="203">
        <v>0</v>
      </c>
      <c r="AX177" s="203">
        <v>20.854700854700862</v>
      </c>
      <c r="AY177" s="203">
        <v>1.000000000000002</v>
      </c>
      <c r="AZ177" s="203">
        <v>4.0000000000000018</v>
      </c>
      <c r="BA177" s="203">
        <v>18.991791114868047</v>
      </c>
      <c r="BB177" s="203">
        <v>0</v>
      </c>
      <c r="BC177" s="203">
        <v>0</v>
      </c>
      <c r="BD177" s="203">
        <v>0</v>
      </c>
      <c r="BE177" s="203">
        <v>0</v>
      </c>
      <c r="BF177" s="203">
        <v>0</v>
      </c>
      <c r="BG177" s="203">
        <v>0.325218107163324</v>
      </c>
      <c r="BH177" s="203">
        <v>0</v>
      </c>
      <c r="BI177" s="203">
        <v>0</v>
      </c>
      <c r="BJ177" s="203">
        <v>1</v>
      </c>
      <c r="BK177" s="203">
        <v>0</v>
      </c>
      <c r="BL177" s="203"/>
      <c r="BM177" s="203"/>
      <c r="BN177" s="203"/>
      <c r="BO177" s="449">
        <v>13</v>
      </c>
      <c r="BP177" s="449">
        <v>13</v>
      </c>
      <c r="BQ177" s="449">
        <v>13</v>
      </c>
      <c r="BR177" s="203"/>
    </row>
    <row r="178" spans="1:70" ht="15" x14ac:dyDescent="0.25">
      <c r="A178" s="169">
        <v>291</v>
      </c>
      <c r="B178" s="207">
        <v>124785</v>
      </c>
      <c r="C178" s="207">
        <v>9353341</v>
      </c>
      <c r="D178" s="206" t="s">
        <v>626</v>
      </c>
      <c r="E178" s="205" t="s">
        <v>46</v>
      </c>
      <c r="F178" s="204">
        <v>0</v>
      </c>
      <c r="G178" s="203">
        <v>1</v>
      </c>
      <c r="H178" s="203">
        <v>0</v>
      </c>
      <c r="I178" s="203">
        <v>0</v>
      </c>
      <c r="J178" s="203">
        <v>7</v>
      </c>
      <c r="K178" s="203">
        <v>0</v>
      </c>
      <c r="L178" s="203">
        <v>212</v>
      </c>
      <c r="M178" s="203">
        <v>212</v>
      </c>
      <c r="N178" s="203">
        <v>30</v>
      </c>
      <c r="O178" s="203">
        <v>119</v>
      </c>
      <c r="P178" s="203">
        <v>63</v>
      </c>
      <c r="Q178" s="203">
        <v>0</v>
      </c>
      <c r="R178" s="203">
        <v>0</v>
      </c>
      <c r="S178" s="203">
        <v>0</v>
      </c>
      <c r="T178" s="203">
        <v>0</v>
      </c>
      <c r="U178" s="203">
        <v>0</v>
      </c>
      <c r="V178" s="203">
        <v>0</v>
      </c>
      <c r="W178" s="203">
        <v>212</v>
      </c>
      <c r="X178" s="203">
        <v>30.285714285714285</v>
      </c>
      <c r="Y178" s="203">
        <v>19.999999999999993</v>
      </c>
      <c r="Z178" s="203">
        <v>48.769953051643192</v>
      </c>
      <c r="AA178" s="203">
        <v>0</v>
      </c>
      <c r="AB178" s="203">
        <v>0</v>
      </c>
      <c r="AC178" s="203">
        <v>89</v>
      </c>
      <c r="AD178" s="203">
        <v>9.9999999999999964</v>
      </c>
      <c r="AE178" s="203">
        <v>8.0000000000000053</v>
      </c>
      <c r="AF178" s="203">
        <v>44.00000000000005</v>
      </c>
      <c r="AG178" s="203">
        <v>61.000000000000043</v>
      </c>
      <c r="AH178" s="203">
        <v>0</v>
      </c>
      <c r="AI178" s="203">
        <v>0</v>
      </c>
      <c r="AJ178" s="203">
        <v>0</v>
      </c>
      <c r="AK178" s="203">
        <v>0</v>
      </c>
      <c r="AL178" s="203">
        <v>0</v>
      </c>
      <c r="AM178" s="203">
        <v>0</v>
      </c>
      <c r="AN178" s="203">
        <v>0</v>
      </c>
      <c r="AO178" s="203">
        <v>0</v>
      </c>
      <c r="AP178" s="203">
        <v>0</v>
      </c>
      <c r="AQ178" s="203">
        <v>2.3296703296703321</v>
      </c>
      <c r="AR178" s="203">
        <v>6.9890109890109962</v>
      </c>
      <c r="AS178" s="203">
        <v>10.483516483516473</v>
      </c>
      <c r="AT178" s="203">
        <v>0</v>
      </c>
      <c r="AU178" s="203">
        <v>0</v>
      </c>
      <c r="AV178" s="203">
        <v>0</v>
      </c>
      <c r="AW178" s="203">
        <v>1.9906103286384977</v>
      </c>
      <c r="AX178" s="203">
        <v>56.000000000000036</v>
      </c>
      <c r="AY178" s="203">
        <v>6.1967213114754092</v>
      </c>
      <c r="AZ178" s="203">
        <v>13.426229508196743</v>
      </c>
      <c r="BA178" s="203">
        <v>54.12549810844898</v>
      </c>
      <c r="BB178" s="203">
        <v>0</v>
      </c>
      <c r="BC178" s="203">
        <v>0</v>
      </c>
      <c r="BD178" s="203">
        <v>0</v>
      </c>
      <c r="BE178" s="203">
        <v>0</v>
      </c>
      <c r="BF178" s="203">
        <v>0</v>
      </c>
      <c r="BG178" s="203">
        <v>0.27810938909090899</v>
      </c>
      <c r="BH178" s="203">
        <v>0</v>
      </c>
      <c r="BI178" s="203">
        <v>0</v>
      </c>
      <c r="BJ178" s="203">
        <v>1</v>
      </c>
      <c r="BK178" s="203">
        <v>0</v>
      </c>
      <c r="BL178" s="203"/>
      <c r="BM178" s="203"/>
      <c r="BN178" s="203"/>
      <c r="BO178" s="449">
        <v>0</v>
      </c>
      <c r="BP178" s="449">
        <v>0</v>
      </c>
      <c r="BQ178" s="449">
        <v>0</v>
      </c>
      <c r="BR178" s="203"/>
    </row>
    <row r="179" spans="1:70" ht="15" x14ac:dyDescent="0.25">
      <c r="A179" s="169">
        <v>287</v>
      </c>
      <c r="B179" s="207">
        <v>124786</v>
      </c>
      <c r="C179" s="207">
        <v>9353342</v>
      </c>
      <c r="D179" s="206" t="s">
        <v>625</v>
      </c>
      <c r="E179" s="205" t="s">
        <v>46</v>
      </c>
      <c r="F179" s="204">
        <v>0</v>
      </c>
      <c r="G179" s="203">
        <v>1</v>
      </c>
      <c r="H179" s="203">
        <v>0</v>
      </c>
      <c r="I179" s="203">
        <v>0</v>
      </c>
      <c r="J179" s="203">
        <v>7</v>
      </c>
      <c r="K179" s="203">
        <v>0</v>
      </c>
      <c r="L179" s="203">
        <v>215</v>
      </c>
      <c r="M179" s="203">
        <v>215</v>
      </c>
      <c r="N179" s="203">
        <v>30</v>
      </c>
      <c r="O179" s="203">
        <v>123</v>
      </c>
      <c r="P179" s="203">
        <v>62</v>
      </c>
      <c r="Q179" s="203">
        <v>0</v>
      </c>
      <c r="R179" s="203">
        <v>0</v>
      </c>
      <c r="S179" s="203">
        <v>0</v>
      </c>
      <c r="T179" s="203">
        <v>0</v>
      </c>
      <c r="U179" s="203">
        <v>0</v>
      </c>
      <c r="V179" s="203">
        <v>0</v>
      </c>
      <c r="W179" s="203">
        <v>215</v>
      </c>
      <c r="X179" s="203">
        <v>30.714285714285715</v>
      </c>
      <c r="Y179" s="203">
        <v>13.000000000000007</v>
      </c>
      <c r="Z179" s="203">
        <v>26.121495327102803</v>
      </c>
      <c r="AA179" s="203">
        <v>0</v>
      </c>
      <c r="AB179" s="203">
        <v>0</v>
      </c>
      <c r="AC179" s="203">
        <v>81.000000000000085</v>
      </c>
      <c r="AD179" s="203">
        <v>10.999999999999995</v>
      </c>
      <c r="AE179" s="203">
        <v>50.000000000000057</v>
      </c>
      <c r="AF179" s="203">
        <v>17.000000000000007</v>
      </c>
      <c r="AG179" s="203">
        <v>38.000000000000078</v>
      </c>
      <c r="AH179" s="203">
        <v>17.999999999999989</v>
      </c>
      <c r="AI179" s="203">
        <v>0</v>
      </c>
      <c r="AJ179" s="203">
        <v>0</v>
      </c>
      <c r="AK179" s="203">
        <v>0</v>
      </c>
      <c r="AL179" s="203">
        <v>0</v>
      </c>
      <c r="AM179" s="203">
        <v>0</v>
      </c>
      <c r="AN179" s="203">
        <v>0</v>
      </c>
      <c r="AO179" s="203">
        <v>0</v>
      </c>
      <c r="AP179" s="203">
        <v>0</v>
      </c>
      <c r="AQ179" s="203">
        <v>17.52717391304348</v>
      </c>
      <c r="AR179" s="203">
        <v>35.054347826087053</v>
      </c>
      <c r="AS179" s="203">
        <v>44.402173913043526</v>
      </c>
      <c r="AT179" s="203">
        <v>0</v>
      </c>
      <c r="AU179" s="203">
        <v>0</v>
      </c>
      <c r="AV179" s="203">
        <v>0</v>
      </c>
      <c r="AW179" s="203">
        <v>0</v>
      </c>
      <c r="AX179" s="203">
        <v>41.344537815126102</v>
      </c>
      <c r="AY179" s="203">
        <v>12.610169491525451</v>
      </c>
      <c r="AZ179" s="203">
        <v>12.610169491525451</v>
      </c>
      <c r="BA179" s="203">
        <v>43.004005743387665</v>
      </c>
      <c r="BB179" s="203">
        <v>0</v>
      </c>
      <c r="BC179" s="203">
        <v>0</v>
      </c>
      <c r="BD179" s="203">
        <v>0</v>
      </c>
      <c r="BE179" s="203">
        <v>0</v>
      </c>
      <c r="BF179" s="203">
        <v>0</v>
      </c>
      <c r="BG179" s="203">
        <v>0.37897944974619302</v>
      </c>
      <c r="BH179" s="203">
        <v>0</v>
      </c>
      <c r="BI179" s="203">
        <v>0</v>
      </c>
      <c r="BJ179" s="203">
        <v>1</v>
      </c>
      <c r="BK179" s="203">
        <v>0</v>
      </c>
      <c r="BL179" s="203"/>
      <c r="BM179" s="203"/>
      <c r="BN179" s="203"/>
      <c r="BO179" s="449">
        <v>0</v>
      </c>
      <c r="BP179" s="449">
        <v>0</v>
      </c>
      <c r="BQ179" s="449">
        <v>0</v>
      </c>
      <c r="BR179" s="203"/>
    </row>
    <row r="180" spans="1:70" ht="15" x14ac:dyDescent="0.25">
      <c r="A180" s="169">
        <v>425</v>
      </c>
      <c r="B180" s="207">
        <v>134362</v>
      </c>
      <c r="C180" s="207">
        <v>9353343</v>
      </c>
      <c r="D180" s="206" t="s">
        <v>624</v>
      </c>
      <c r="E180" s="205" t="s">
        <v>46</v>
      </c>
      <c r="F180" s="204">
        <v>0</v>
      </c>
      <c r="G180" s="203">
        <v>1</v>
      </c>
      <c r="H180" s="203">
        <v>0</v>
      </c>
      <c r="I180" s="203">
        <v>0</v>
      </c>
      <c r="J180" s="203">
        <v>7</v>
      </c>
      <c r="K180" s="203">
        <v>0</v>
      </c>
      <c r="L180" s="203">
        <v>395</v>
      </c>
      <c r="M180" s="203">
        <v>395</v>
      </c>
      <c r="N180" s="203">
        <v>59</v>
      </c>
      <c r="O180" s="203">
        <v>237</v>
      </c>
      <c r="P180" s="203">
        <v>99</v>
      </c>
      <c r="Q180" s="203">
        <v>0</v>
      </c>
      <c r="R180" s="203">
        <v>0</v>
      </c>
      <c r="S180" s="203">
        <v>0</v>
      </c>
      <c r="T180" s="203">
        <v>0</v>
      </c>
      <c r="U180" s="203">
        <v>0</v>
      </c>
      <c r="V180" s="203">
        <v>0</v>
      </c>
      <c r="W180" s="203">
        <v>395</v>
      </c>
      <c r="X180" s="203">
        <v>56.428571428571431</v>
      </c>
      <c r="Y180" s="203">
        <v>39.99999999999995</v>
      </c>
      <c r="Z180" s="203">
        <v>56.094674556213022</v>
      </c>
      <c r="AA180" s="203">
        <v>0</v>
      </c>
      <c r="AB180" s="203">
        <v>0</v>
      </c>
      <c r="AC180" s="203">
        <v>383.99999999999989</v>
      </c>
      <c r="AD180" s="203">
        <v>11.000000000000007</v>
      </c>
      <c r="AE180" s="203">
        <v>0</v>
      </c>
      <c r="AF180" s="203">
        <v>0</v>
      </c>
      <c r="AG180" s="203">
        <v>0</v>
      </c>
      <c r="AH180" s="203">
        <v>0</v>
      </c>
      <c r="AI180" s="203">
        <v>0</v>
      </c>
      <c r="AJ180" s="203">
        <v>0</v>
      </c>
      <c r="AK180" s="203">
        <v>0</v>
      </c>
      <c r="AL180" s="203">
        <v>0</v>
      </c>
      <c r="AM180" s="203">
        <v>0</v>
      </c>
      <c r="AN180" s="203">
        <v>0</v>
      </c>
      <c r="AO180" s="203">
        <v>0</v>
      </c>
      <c r="AP180" s="203">
        <v>0</v>
      </c>
      <c r="AQ180" s="203">
        <v>11.755952380952396</v>
      </c>
      <c r="AR180" s="203">
        <v>14.107142857142851</v>
      </c>
      <c r="AS180" s="203">
        <v>21.160714285714299</v>
      </c>
      <c r="AT180" s="203">
        <v>0</v>
      </c>
      <c r="AU180" s="203">
        <v>0</v>
      </c>
      <c r="AV180" s="203">
        <v>0</v>
      </c>
      <c r="AW180" s="203">
        <v>2.3372781065088755</v>
      </c>
      <c r="AX180" s="203">
        <v>88.493562231759611</v>
      </c>
      <c r="AY180" s="203">
        <v>14.903225806451596</v>
      </c>
      <c r="AZ180" s="203">
        <v>23.419354838709655</v>
      </c>
      <c r="BA180" s="203">
        <v>88.910922141077052</v>
      </c>
      <c r="BB180" s="203">
        <v>0</v>
      </c>
      <c r="BC180" s="203">
        <v>0</v>
      </c>
      <c r="BD180" s="203">
        <v>0</v>
      </c>
      <c r="BE180" s="203">
        <v>0</v>
      </c>
      <c r="BF180" s="203">
        <v>0</v>
      </c>
      <c r="BG180" s="203">
        <v>0.66149488254799305</v>
      </c>
      <c r="BH180" s="203">
        <v>0</v>
      </c>
      <c r="BI180" s="203">
        <v>0</v>
      </c>
      <c r="BJ180" s="203">
        <v>1</v>
      </c>
      <c r="BK180" s="203">
        <v>0</v>
      </c>
      <c r="BL180" s="203"/>
      <c r="BM180" s="203"/>
      <c r="BN180" s="203"/>
      <c r="BO180" s="449">
        <v>48.4</v>
      </c>
      <c r="BP180" s="449">
        <v>32.4</v>
      </c>
      <c r="BQ180" s="449">
        <v>48</v>
      </c>
      <c r="BR180" s="203"/>
    </row>
    <row r="181" spans="1:70" ht="15" x14ac:dyDescent="0.25">
      <c r="A181" s="169">
        <v>320</v>
      </c>
      <c r="B181" s="207">
        <v>134882</v>
      </c>
      <c r="C181" s="207">
        <v>9353346</v>
      </c>
      <c r="D181" s="206" t="s">
        <v>623</v>
      </c>
      <c r="E181" s="205" t="s">
        <v>46</v>
      </c>
      <c r="F181" s="204">
        <v>0</v>
      </c>
      <c r="G181" s="203">
        <v>1</v>
      </c>
      <c r="H181" s="203">
        <v>0</v>
      </c>
      <c r="I181" s="203">
        <v>0</v>
      </c>
      <c r="J181" s="203">
        <v>7</v>
      </c>
      <c r="K181" s="203">
        <v>0</v>
      </c>
      <c r="L181" s="203">
        <v>255</v>
      </c>
      <c r="M181" s="203">
        <v>255</v>
      </c>
      <c r="N181" s="203">
        <v>44</v>
      </c>
      <c r="O181" s="203">
        <v>152</v>
      </c>
      <c r="P181" s="203">
        <v>59</v>
      </c>
      <c r="Q181" s="203">
        <v>0</v>
      </c>
      <c r="R181" s="203">
        <v>0</v>
      </c>
      <c r="S181" s="203">
        <v>0</v>
      </c>
      <c r="T181" s="203">
        <v>0</v>
      </c>
      <c r="U181" s="203">
        <v>0</v>
      </c>
      <c r="V181" s="203">
        <v>0</v>
      </c>
      <c r="W181" s="203">
        <v>255</v>
      </c>
      <c r="X181" s="203">
        <v>36.428571428571431</v>
      </c>
      <c r="Y181" s="203">
        <v>7.0000000000000098</v>
      </c>
      <c r="Z181" s="203">
        <v>24.957446808510639</v>
      </c>
      <c r="AA181" s="203">
        <v>0</v>
      </c>
      <c r="AB181" s="203">
        <v>0</v>
      </c>
      <c r="AC181" s="203">
        <v>252.99999999999997</v>
      </c>
      <c r="AD181" s="203">
        <v>1</v>
      </c>
      <c r="AE181" s="203">
        <v>1</v>
      </c>
      <c r="AF181" s="203">
        <v>0</v>
      </c>
      <c r="AG181" s="203">
        <v>0</v>
      </c>
      <c r="AH181" s="203">
        <v>0</v>
      </c>
      <c r="AI181" s="203">
        <v>0</v>
      </c>
      <c r="AJ181" s="203">
        <v>0</v>
      </c>
      <c r="AK181" s="203">
        <v>0</v>
      </c>
      <c r="AL181" s="203">
        <v>0</v>
      </c>
      <c r="AM181" s="203">
        <v>0</v>
      </c>
      <c r="AN181" s="203">
        <v>0</v>
      </c>
      <c r="AO181" s="203">
        <v>0</v>
      </c>
      <c r="AP181" s="203">
        <v>0</v>
      </c>
      <c r="AQ181" s="203">
        <v>2.4170616113744074</v>
      </c>
      <c r="AR181" s="203">
        <v>2.4170616113744074</v>
      </c>
      <c r="AS181" s="203">
        <v>3.6255924170616152</v>
      </c>
      <c r="AT181" s="203">
        <v>0</v>
      </c>
      <c r="AU181" s="203">
        <v>0</v>
      </c>
      <c r="AV181" s="203">
        <v>0</v>
      </c>
      <c r="AW181" s="203">
        <v>1.0851063829787235</v>
      </c>
      <c r="AX181" s="203">
        <v>62.410596026490033</v>
      </c>
      <c r="AY181" s="203">
        <v>1.0172413793103432</v>
      </c>
      <c r="AZ181" s="203">
        <v>2.0344827586206926</v>
      </c>
      <c r="BA181" s="203">
        <v>46.959560548027021</v>
      </c>
      <c r="BB181" s="203">
        <v>0</v>
      </c>
      <c r="BC181" s="203">
        <v>0</v>
      </c>
      <c r="BD181" s="203">
        <v>0</v>
      </c>
      <c r="BE181" s="203">
        <v>0</v>
      </c>
      <c r="BF181" s="203">
        <v>0</v>
      </c>
      <c r="BG181" s="203">
        <v>1.9320305743999999</v>
      </c>
      <c r="BH181" s="203">
        <v>0</v>
      </c>
      <c r="BI181" s="203">
        <v>0</v>
      </c>
      <c r="BJ181" s="203">
        <v>1</v>
      </c>
      <c r="BK181" s="203">
        <v>0</v>
      </c>
      <c r="BL181" s="203"/>
      <c r="BM181" s="203"/>
      <c r="BN181" s="203"/>
      <c r="BO181" s="449">
        <v>26</v>
      </c>
      <c r="BP181" s="449">
        <v>20</v>
      </c>
      <c r="BQ181" s="449">
        <v>26</v>
      </c>
      <c r="BR181" s="203"/>
    </row>
    <row r="182" spans="1:70" ht="15" x14ac:dyDescent="0.25">
      <c r="A182" s="169">
        <v>560</v>
      </c>
      <c r="B182" s="207">
        <v>124802</v>
      </c>
      <c r="C182" s="207">
        <v>9354024</v>
      </c>
      <c r="D182" s="206" t="s">
        <v>622</v>
      </c>
      <c r="E182" s="205" t="s">
        <v>791</v>
      </c>
      <c r="F182" s="204">
        <v>0</v>
      </c>
      <c r="G182" s="203">
        <v>1</v>
      </c>
      <c r="H182" s="203">
        <v>0</v>
      </c>
      <c r="I182" s="203">
        <v>0</v>
      </c>
      <c r="J182" s="203">
        <v>0</v>
      </c>
      <c r="K182" s="203">
        <v>5</v>
      </c>
      <c r="L182" s="203">
        <v>1512</v>
      </c>
      <c r="M182" s="203">
        <v>0</v>
      </c>
      <c r="N182" s="203">
        <v>0</v>
      </c>
      <c r="O182" s="203">
        <v>0</v>
      </c>
      <c r="P182" s="203">
        <v>0</v>
      </c>
      <c r="Q182" s="203">
        <v>1512</v>
      </c>
      <c r="R182" s="203">
        <v>931</v>
      </c>
      <c r="S182" s="203">
        <v>581</v>
      </c>
      <c r="T182" s="203">
        <v>299</v>
      </c>
      <c r="U182" s="203">
        <v>1213</v>
      </c>
      <c r="V182" s="203">
        <v>0</v>
      </c>
      <c r="W182" s="203">
        <v>1512</v>
      </c>
      <c r="X182" s="203">
        <v>302.39999999999998</v>
      </c>
      <c r="Y182" s="203">
        <v>0</v>
      </c>
      <c r="Z182" s="203">
        <v>0</v>
      </c>
      <c r="AA182" s="203">
        <v>109.99999999999993</v>
      </c>
      <c r="AB182" s="203">
        <v>249.58157389635318</v>
      </c>
      <c r="AC182" s="203">
        <v>0</v>
      </c>
      <c r="AD182" s="203">
        <v>0</v>
      </c>
      <c r="AE182" s="203">
        <v>0</v>
      </c>
      <c r="AF182" s="203">
        <v>0</v>
      </c>
      <c r="AG182" s="203">
        <v>0</v>
      </c>
      <c r="AH182" s="203">
        <v>0</v>
      </c>
      <c r="AI182" s="203">
        <v>0</v>
      </c>
      <c r="AJ182" s="203">
        <v>1474.9755129053603</v>
      </c>
      <c r="AK182" s="203">
        <v>16.010589013898016</v>
      </c>
      <c r="AL182" s="203">
        <v>17.011250827266732</v>
      </c>
      <c r="AM182" s="203">
        <v>4.0026472534745272</v>
      </c>
      <c r="AN182" s="203">
        <v>0</v>
      </c>
      <c r="AO182" s="203">
        <v>0</v>
      </c>
      <c r="AP182" s="203">
        <v>0</v>
      </c>
      <c r="AQ182" s="203">
        <v>0</v>
      </c>
      <c r="AR182" s="203">
        <v>0</v>
      </c>
      <c r="AS182" s="203">
        <v>0</v>
      </c>
      <c r="AT182" s="203">
        <v>0.99999999999999944</v>
      </c>
      <c r="AU182" s="203">
        <v>4.0000000000000071</v>
      </c>
      <c r="AV182" s="203">
        <v>5.0000000000000053</v>
      </c>
      <c r="AW182" s="203">
        <v>12.575815738963533</v>
      </c>
      <c r="AX182" s="203">
        <v>0</v>
      </c>
      <c r="AY182" s="203">
        <v>0</v>
      </c>
      <c r="AZ182" s="203">
        <v>0</v>
      </c>
      <c r="BA182" s="203">
        <v>0</v>
      </c>
      <c r="BB182" s="203">
        <v>162.63175675675677</v>
      </c>
      <c r="BC182" s="203">
        <v>319.58670033669978</v>
      </c>
      <c r="BD182" s="203">
        <v>397.68122905099028</v>
      </c>
      <c r="BE182" s="203">
        <v>0</v>
      </c>
      <c r="BF182" s="203">
        <v>0</v>
      </c>
      <c r="BG182" s="203">
        <v>0</v>
      </c>
      <c r="BH182" s="203">
        <v>3.9178423493392098</v>
      </c>
      <c r="BI182" s="203">
        <v>0</v>
      </c>
      <c r="BJ182" s="203">
        <v>0</v>
      </c>
      <c r="BK182" s="203">
        <v>1</v>
      </c>
      <c r="BL182" s="203"/>
      <c r="BM182" s="203"/>
      <c r="BN182" s="203"/>
      <c r="BO182" s="449">
        <v>0</v>
      </c>
      <c r="BP182" s="449">
        <v>0</v>
      </c>
      <c r="BQ182" s="449">
        <v>0</v>
      </c>
      <c r="BR182" s="203"/>
    </row>
    <row r="183" spans="1:70" ht="15" x14ac:dyDescent="0.25">
      <c r="A183" s="169">
        <v>558</v>
      </c>
      <c r="B183" s="207">
        <v>124818</v>
      </c>
      <c r="C183" s="207">
        <v>9354057</v>
      </c>
      <c r="D183" s="206" t="s">
        <v>473</v>
      </c>
      <c r="E183" s="205" t="s">
        <v>791</v>
      </c>
      <c r="F183" s="204">
        <v>0</v>
      </c>
      <c r="G183" s="203">
        <v>1</v>
      </c>
      <c r="H183" s="203">
        <v>0</v>
      </c>
      <c r="I183" s="203">
        <v>0</v>
      </c>
      <c r="J183" s="203">
        <v>0</v>
      </c>
      <c r="K183" s="203">
        <v>5</v>
      </c>
      <c r="L183" s="203">
        <v>765</v>
      </c>
      <c r="M183" s="203">
        <v>0</v>
      </c>
      <c r="N183" s="203">
        <v>0</v>
      </c>
      <c r="O183" s="203">
        <v>0</v>
      </c>
      <c r="P183" s="203">
        <v>0</v>
      </c>
      <c r="Q183" s="203">
        <v>765</v>
      </c>
      <c r="R183" s="203">
        <v>464</v>
      </c>
      <c r="S183" s="203">
        <v>301</v>
      </c>
      <c r="T183" s="203">
        <v>162</v>
      </c>
      <c r="U183" s="203">
        <v>603</v>
      </c>
      <c r="V183" s="203">
        <v>0</v>
      </c>
      <c r="W183" s="203">
        <v>765</v>
      </c>
      <c r="X183" s="203">
        <v>153</v>
      </c>
      <c r="Y183" s="203">
        <v>0</v>
      </c>
      <c r="Z183" s="203">
        <v>0</v>
      </c>
      <c r="AA183" s="203">
        <v>99.999999999999986</v>
      </c>
      <c r="AB183" s="203">
        <v>185.97498396407963</v>
      </c>
      <c r="AC183" s="203">
        <v>0</v>
      </c>
      <c r="AD183" s="203">
        <v>0</v>
      </c>
      <c r="AE183" s="203">
        <v>0</v>
      </c>
      <c r="AF183" s="203">
        <v>0</v>
      </c>
      <c r="AG183" s="203">
        <v>0</v>
      </c>
      <c r="AH183" s="203">
        <v>0</v>
      </c>
      <c r="AI183" s="203">
        <v>0</v>
      </c>
      <c r="AJ183" s="203">
        <v>569.00000000000023</v>
      </c>
      <c r="AK183" s="203">
        <v>96.999999999999972</v>
      </c>
      <c r="AL183" s="203">
        <v>39.999999999999993</v>
      </c>
      <c r="AM183" s="203">
        <v>59.000000000000043</v>
      </c>
      <c r="AN183" s="203">
        <v>0</v>
      </c>
      <c r="AO183" s="203">
        <v>0</v>
      </c>
      <c r="AP183" s="203">
        <v>0</v>
      </c>
      <c r="AQ183" s="203">
        <v>0</v>
      </c>
      <c r="AR183" s="203">
        <v>0</v>
      </c>
      <c r="AS183" s="203">
        <v>0</v>
      </c>
      <c r="AT183" s="203">
        <v>3</v>
      </c>
      <c r="AU183" s="203">
        <v>4.9999999999999991</v>
      </c>
      <c r="AV183" s="203">
        <v>6</v>
      </c>
      <c r="AW183" s="203">
        <v>5.884615384615385</v>
      </c>
      <c r="AX183" s="203">
        <v>0</v>
      </c>
      <c r="AY183" s="203">
        <v>0</v>
      </c>
      <c r="AZ183" s="203">
        <v>0</v>
      </c>
      <c r="BA183" s="203">
        <v>0</v>
      </c>
      <c r="BB183" s="203">
        <v>93.577639751552795</v>
      </c>
      <c r="BC183" s="203">
        <v>230.97966101694908</v>
      </c>
      <c r="BD183" s="203">
        <v>275.91492962825345</v>
      </c>
      <c r="BE183" s="203">
        <v>0</v>
      </c>
      <c r="BF183" s="203">
        <v>0</v>
      </c>
      <c r="BG183" s="203">
        <v>0</v>
      </c>
      <c r="BH183" s="203">
        <v>3.0152532359630402</v>
      </c>
      <c r="BI183" s="203">
        <v>0</v>
      </c>
      <c r="BJ183" s="203">
        <v>0</v>
      </c>
      <c r="BK183" s="203">
        <v>1</v>
      </c>
      <c r="BL183" s="203"/>
      <c r="BM183" s="203"/>
      <c r="BN183" s="203"/>
      <c r="BO183" s="449">
        <v>0</v>
      </c>
      <c r="BP183" s="449">
        <v>0</v>
      </c>
      <c r="BQ183" s="449">
        <v>0</v>
      </c>
      <c r="BR183" s="203"/>
    </row>
    <row r="184" spans="1:70" ht="15" x14ac:dyDescent="0.25">
      <c r="A184" s="169">
        <v>370</v>
      </c>
      <c r="B184" s="207">
        <v>124840</v>
      </c>
      <c r="C184" s="207">
        <v>9354090</v>
      </c>
      <c r="D184" s="206" t="s">
        <v>360</v>
      </c>
      <c r="E184" s="205" t="s">
        <v>791</v>
      </c>
      <c r="F184" s="204">
        <v>0</v>
      </c>
      <c r="G184" s="203">
        <v>1</v>
      </c>
      <c r="H184" s="203">
        <v>0</v>
      </c>
      <c r="I184" s="203">
        <v>0</v>
      </c>
      <c r="J184" s="203">
        <v>0</v>
      </c>
      <c r="K184" s="203">
        <v>5</v>
      </c>
      <c r="L184" s="203">
        <v>1198</v>
      </c>
      <c r="M184" s="203">
        <v>0</v>
      </c>
      <c r="N184" s="203">
        <v>0</v>
      </c>
      <c r="O184" s="203">
        <v>0</v>
      </c>
      <c r="P184" s="203">
        <v>0</v>
      </c>
      <c r="Q184" s="203">
        <v>1198</v>
      </c>
      <c r="R184" s="203">
        <v>731</v>
      </c>
      <c r="S184" s="203">
        <v>467</v>
      </c>
      <c r="T184" s="203">
        <v>250</v>
      </c>
      <c r="U184" s="203">
        <v>948</v>
      </c>
      <c r="V184" s="203">
        <v>0</v>
      </c>
      <c r="W184" s="203">
        <v>1198</v>
      </c>
      <c r="X184" s="203">
        <v>239.6</v>
      </c>
      <c r="Y184" s="203">
        <v>0</v>
      </c>
      <c r="Z184" s="203">
        <v>0</v>
      </c>
      <c r="AA184" s="203">
        <v>99.000000000000071</v>
      </c>
      <c r="AB184" s="203">
        <v>230.42382978723404</v>
      </c>
      <c r="AC184" s="203">
        <v>0</v>
      </c>
      <c r="AD184" s="203">
        <v>0</v>
      </c>
      <c r="AE184" s="203">
        <v>0</v>
      </c>
      <c r="AF184" s="203">
        <v>0</v>
      </c>
      <c r="AG184" s="203">
        <v>0</v>
      </c>
      <c r="AH184" s="203">
        <v>0</v>
      </c>
      <c r="AI184" s="203">
        <v>0</v>
      </c>
      <c r="AJ184" s="203">
        <v>853.00000000000045</v>
      </c>
      <c r="AK184" s="203">
        <v>135.9999999999996</v>
      </c>
      <c r="AL184" s="203">
        <v>165.00000000000011</v>
      </c>
      <c r="AM184" s="203">
        <v>19.99999999999994</v>
      </c>
      <c r="AN184" s="203">
        <v>19.99999999999994</v>
      </c>
      <c r="AO184" s="203">
        <v>4</v>
      </c>
      <c r="AP184" s="203">
        <v>0</v>
      </c>
      <c r="AQ184" s="203">
        <v>0</v>
      </c>
      <c r="AR184" s="203">
        <v>0</v>
      </c>
      <c r="AS184" s="203">
        <v>0</v>
      </c>
      <c r="AT184" s="203">
        <v>4.0100418410041794</v>
      </c>
      <c r="AU184" s="203">
        <v>11.027615062761505</v>
      </c>
      <c r="AV184" s="203">
        <v>18.04518828451889</v>
      </c>
      <c r="AW184" s="203">
        <v>11.215319148936171</v>
      </c>
      <c r="AX184" s="203">
        <v>0</v>
      </c>
      <c r="AY184" s="203">
        <v>0</v>
      </c>
      <c r="AZ184" s="203">
        <v>0</v>
      </c>
      <c r="BA184" s="203">
        <v>0</v>
      </c>
      <c r="BB184" s="203">
        <v>101.02040816326526</v>
      </c>
      <c r="BC184" s="203">
        <v>229.56972972972957</v>
      </c>
      <c r="BD184" s="203">
        <v>278.07895894401526</v>
      </c>
      <c r="BE184" s="203">
        <v>0</v>
      </c>
      <c r="BF184" s="203">
        <v>0</v>
      </c>
      <c r="BG184" s="203">
        <v>0</v>
      </c>
      <c r="BH184" s="203">
        <v>1.1003138322259101</v>
      </c>
      <c r="BI184" s="203">
        <v>0</v>
      </c>
      <c r="BJ184" s="203">
        <v>0</v>
      </c>
      <c r="BK184" s="203">
        <v>1</v>
      </c>
      <c r="BL184" s="203"/>
      <c r="BM184" s="203"/>
      <c r="BN184" s="203"/>
      <c r="BO184" s="449">
        <v>0</v>
      </c>
      <c r="BP184" s="449">
        <v>0</v>
      </c>
      <c r="BQ184" s="449">
        <v>0</v>
      </c>
      <c r="BR184" s="203"/>
    </row>
    <row r="185" spans="1:70" ht="15" x14ac:dyDescent="0.25">
      <c r="A185" s="169">
        <v>356</v>
      </c>
      <c r="B185" s="207">
        <v>124846</v>
      </c>
      <c r="C185" s="207">
        <v>9354096</v>
      </c>
      <c r="D185" s="206" t="s">
        <v>354</v>
      </c>
      <c r="E185" s="205" t="s">
        <v>791</v>
      </c>
      <c r="F185" s="204">
        <v>0</v>
      </c>
      <c r="G185" s="203">
        <v>1</v>
      </c>
      <c r="H185" s="203">
        <v>0</v>
      </c>
      <c r="I185" s="203">
        <v>0</v>
      </c>
      <c r="J185" s="203">
        <v>0</v>
      </c>
      <c r="K185" s="203">
        <v>5</v>
      </c>
      <c r="L185" s="203">
        <v>683</v>
      </c>
      <c r="M185" s="203">
        <v>0</v>
      </c>
      <c r="N185" s="203">
        <v>0</v>
      </c>
      <c r="O185" s="203">
        <v>0</v>
      </c>
      <c r="P185" s="203">
        <v>0</v>
      </c>
      <c r="Q185" s="203">
        <v>683</v>
      </c>
      <c r="R185" s="203">
        <v>417</v>
      </c>
      <c r="S185" s="203">
        <v>266</v>
      </c>
      <c r="T185" s="203">
        <v>151</v>
      </c>
      <c r="U185" s="203">
        <v>532</v>
      </c>
      <c r="V185" s="203">
        <v>0</v>
      </c>
      <c r="W185" s="203">
        <v>683</v>
      </c>
      <c r="X185" s="203">
        <v>136.6</v>
      </c>
      <c r="Y185" s="203">
        <v>0</v>
      </c>
      <c r="Z185" s="203">
        <v>0</v>
      </c>
      <c r="AA185" s="203">
        <v>51</v>
      </c>
      <c r="AB185" s="203">
        <v>137.20531757754802</v>
      </c>
      <c r="AC185" s="203">
        <v>0</v>
      </c>
      <c r="AD185" s="203">
        <v>0</v>
      </c>
      <c r="AE185" s="203">
        <v>0</v>
      </c>
      <c r="AF185" s="203">
        <v>0</v>
      </c>
      <c r="AG185" s="203">
        <v>0</v>
      </c>
      <c r="AH185" s="203">
        <v>0</v>
      </c>
      <c r="AI185" s="203">
        <v>0</v>
      </c>
      <c r="AJ185" s="203">
        <v>571.99999999999977</v>
      </c>
      <c r="AK185" s="203">
        <v>14.000000000000005</v>
      </c>
      <c r="AL185" s="203">
        <v>19.000000000000025</v>
      </c>
      <c r="AM185" s="203">
        <v>45.999999999999972</v>
      </c>
      <c r="AN185" s="203">
        <v>29</v>
      </c>
      <c r="AO185" s="203">
        <v>2.9999999999999991</v>
      </c>
      <c r="AP185" s="203">
        <v>0</v>
      </c>
      <c r="AQ185" s="203">
        <v>0</v>
      </c>
      <c r="AR185" s="203">
        <v>0</v>
      </c>
      <c r="AS185" s="203">
        <v>0</v>
      </c>
      <c r="AT185" s="203">
        <v>5.0000000000000009</v>
      </c>
      <c r="AU185" s="203">
        <v>5.0000000000000009</v>
      </c>
      <c r="AV185" s="203">
        <v>5.9999999999999982</v>
      </c>
      <c r="AW185" s="203">
        <v>7.0620384047267351</v>
      </c>
      <c r="AX185" s="203">
        <v>0</v>
      </c>
      <c r="AY185" s="203">
        <v>0</v>
      </c>
      <c r="AZ185" s="203">
        <v>0</v>
      </c>
      <c r="BA185" s="203">
        <v>0</v>
      </c>
      <c r="BB185" s="203">
        <v>73.000000000000071</v>
      </c>
      <c r="BC185" s="203">
        <v>113.78034682080914</v>
      </c>
      <c r="BD185" s="203">
        <v>148.83438983080919</v>
      </c>
      <c r="BE185" s="203">
        <v>0</v>
      </c>
      <c r="BF185" s="203">
        <v>0</v>
      </c>
      <c r="BG185" s="203">
        <v>0</v>
      </c>
      <c r="BH185" s="203">
        <v>2.8847057126482198</v>
      </c>
      <c r="BI185" s="203">
        <v>0</v>
      </c>
      <c r="BJ185" s="203">
        <v>0</v>
      </c>
      <c r="BK185" s="203">
        <v>1</v>
      </c>
      <c r="BL185" s="203"/>
      <c r="BM185" s="203"/>
      <c r="BN185" s="203"/>
      <c r="BO185" s="449">
        <v>0</v>
      </c>
      <c r="BP185" s="449">
        <v>0</v>
      </c>
      <c r="BQ185" s="449">
        <v>0</v>
      </c>
      <c r="BR185" s="203"/>
    </row>
    <row r="186" spans="1:70" ht="15" x14ac:dyDescent="0.25">
      <c r="A186" s="169">
        <v>552</v>
      </c>
      <c r="B186" s="207">
        <v>124856</v>
      </c>
      <c r="C186" s="207">
        <v>9354500</v>
      </c>
      <c r="D186" s="206" t="s">
        <v>621</v>
      </c>
      <c r="E186" s="205" t="s">
        <v>791</v>
      </c>
      <c r="F186" s="204">
        <v>0</v>
      </c>
      <c r="G186" s="203">
        <v>1</v>
      </c>
      <c r="H186" s="203">
        <v>0</v>
      </c>
      <c r="I186" s="203">
        <v>0</v>
      </c>
      <c r="J186" s="203">
        <v>0</v>
      </c>
      <c r="K186" s="203">
        <v>5</v>
      </c>
      <c r="L186" s="203">
        <v>1260</v>
      </c>
      <c r="M186" s="203">
        <v>0</v>
      </c>
      <c r="N186" s="203">
        <v>0</v>
      </c>
      <c r="O186" s="203">
        <v>0</v>
      </c>
      <c r="P186" s="203">
        <v>0</v>
      </c>
      <c r="Q186" s="203">
        <v>1260</v>
      </c>
      <c r="R186" s="203">
        <v>640</v>
      </c>
      <c r="S186" s="203">
        <v>620</v>
      </c>
      <c r="T186" s="203">
        <v>218</v>
      </c>
      <c r="U186" s="203">
        <v>1049</v>
      </c>
      <c r="V186" s="203">
        <v>0</v>
      </c>
      <c r="W186" s="203">
        <v>1260</v>
      </c>
      <c r="X186" s="203">
        <v>252</v>
      </c>
      <c r="Y186" s="203">
        <v>0</v>
      </c>
      <c r="Z186" s="203">
        <v>0</v>
      </c>
      <c r="AA186" s="203">
        <v>88.50828729281767</v>
      </c>
      <c r="AB186" s="203">
        <v>223.20754716981133</v>
      </c>
      <c r="AC186" s="203">
        <v>0</v>
      </c>
      <c r="AD186" s="203">
        <v>0</v>
      </c>
      <c r="AE186" s="203">
        <v>0</v>
      </c>
      <c r="AF186" s="203">
        <v>0</v>
      </c>
      <c r="AG186" s="203">
        <v>0</v>
      </c>
      <c r="AH186" s="203">
        <v>0</v>
      </c>
      <c r="AI186" s="203">
        <v>0</v>
      </c>
      <c r="AJ186" s="203">
        <v>1069.7549407114625</v>
      </c>
      <c r="AK186" s="203">
        <v>149.40711462450565</v>
      </c>
      <c r="AL186" s="203">
        <v>1.9920948616600793</v>
      </c>
      <c r="AM186" s="203">
        <v>38.845849802371539</v>
      </c>
      <c r="AN186" s="203">
        <v>0</v>
      </c>
      <c r="AO186" s="203">
        <v>0</v>
      </c>
      <c r="AP186" s="203">
        <v>0</v>
      </c>
      <c r="AQ186" s="203">
        <v>0</v>
      </c>
      <c r="AR186" s="203">
        <v>0</v>
      </c>
      <c r="AS186" s="203">
        <v>0</v>
      </c>
      <c r="AT186" s="203">
        <v>3.9779005524861835</v>
      </c>
      <c r="AU186" s="203">
        <v>7.9558011049723794</v>
      </c>
      <c r="AV186" s="203">
        <v>16.906077348066269</v>
      </c>
      <c r="AW186" s="203">
        <v>3.9622641509433962</v>
      </c>
      <c r="AX186" s="203">
        <v>0</v>
      </c>
      <c r="AY186" s="203">
        <v>0</v>
      </c>
      <c r="AZ186" s="203">
        <v>0</v>
      </c>
      <c r="BA186" s="203">
        <v>0</v>
      </c>
      <c r="BB186" s="203">
        <v>114.24038461538471</v>
      </c>
      <c r="BC186" s="203">
        <v>279.02335025380711</v>
      </c>
      <c r="BD186" s="203">
        <v>332.03606647821238</v>
      </c>
      <c r="BE186" s="203">
        <v>0</v>
      </c>
      <c r="BF186" s="203">
        <v>0</v>
      </c>
      <c r="BG186" s="203">
        <v>0</v>
      </c>
      <c r="BH186" s="203">
        <v>1.98000132450879</v>
      </c>
      <c r="BI186" s="203">
        <v>0</v>
      </c>
      <c r="BJ186" s="203">
        <v>0</v>
      </c>
      <c r="BK186" s="203">
        <v>1</v>
      </c>
      <c r="BL186" s="203">
        <v>7</v>
      </c>
      <c r="BM186" s="203"/>
      <c r="BN186" s="203"/>
      <c r="BO186" s="449">
        <v>0</v>
      </c>
      <c r="BP186" s="449">
        <v>0</v>
      </c>
      <c r="BQ186" s="449">
        <v>0</v>
      </c>
      <c r="BR186" s="203"/>
    </row>
    <row r="187" spans="1:70" ht="15" x14ac:dyDescent="0.25">
      <c r="A187" s="169">
        <v>553</v>
      </c>
      <c r="B187" s="207">
        <v>124861</v>
      </c>
      <c r="C187" s="207">
        <v>9354600</v>
      </c>
      <c r="D187" s="206" t="s">
        <v>620</v>
      </c>
      <c r="E187" s="205" t="s">
        <v>791</v>
      </c>
      <c r="F187" s="204">
        <v>0</v>
      </c>
      <c r="G187" s="203">
        <v>1</v>
      </c>
      <c r="H187" s="203">
        <v>0</v>
      </c>
      <c r="I187" s="203">
        <v>0</v>
      </c>
      <c r="J187" s="203">
        <v>0</v>
      </c>
      <c r="K187" s="203">
        <v>5</v>
      </c>
      <c r="L187" s="203">
        <v>705</v>
      </c>
      <c r="M187" s="203">
        <v>0</v>
      </c>
      <c r="N187" s="203">
        <v>0</v>
      </c>
      <c r="O187" s="203">
        <v>0</v>
      </c>
      <c r="P187" s="203">
        <v>0</v>
      </c>
      <c r="Q187" s="203">
        <v>705</v>
      </c>
      <c r="R187" s="203">
        <v>416</v>
      </c>
      <c r="S187" s="203">
        <v>289</v>
      </c>
      <c r="T187" s="203">
        <v>149</v>
      </c>
      <c r="U187" s="203">
        <v>556</v>
      </c>
      <c r="V187" s="203">
        <v>0</v>
      </c>
      <c r="W187" s="203">
        <v>705</v>
      </c>
      <c r="X187" s="203">
        <v>141</v>
      </c>
      <c r="Y187" s="203">
        <v>0</v>
      </c>
      <c r="Z187" s="203">
        <v>0</v>
      </c>
      <c r="AA187" s="203">
        <v>44.000000000000007</v>
      </c>
      <c r="AB187" s="203">
        <v>110.23636363636365</v>
      </c>
      <c r="AC187" s="203">
        <v>0</v>
      </c>
      <c r="AD187" s="203">
        <v>0</v>
      </c>
      <c r="AE187" s="203">
        <v>0</v>
      </c>
      <c r="AF187" s="203">
        <v>0</v>
      </c>
      <c r="AG187" s="203">
        <v>0</v>
      </c>
      <c r="AH187" s="203">
        <v>0</v>
      </c>
      <c r="AI187" s="203">
        <v>0</v>
      </c>
      <c r="AJ187" s="203">
        <v>576.81818181818164</v>
      </c>
      <c r="AK187" s="203">
        <v>87.12357954545422</v>
      </c>
      <c r="AL187" s="203">
        <v>10.014204545454577</v>
      </c>
      <c r="AM187" s="203">
        <v>24.034090909090917</v>
      </c>
      <c r="AN187" s="203">
        <v>3.0042613636363664</v>
      </c>
      <c r="AO187" s="203">
        <v>4.0056818181818175</v>
      </c>
      <c r="AP187" s="203">
        <v>0</v>
      </c>
      <c r="AQ187" s="203">
        <v>0</v>
      </c>
      <c r="AR187" s="203">
        <v>0</v>
      </c>
      <c r="AS187" s="203">
        <v>0</v>
      </c>
      <c r="AT187" s="203">
        <v>3</v>
      </c>
      <c r="AU187" s="203">
        <v>8.9999999999999929</v>
      </c>
      <c r="AV187" s="203">
        <v>10.000000000000023</v>
      </c>
      <c r="AW187" s="203">
        <v>2.5636363636363635</v>
      </c>
      <c r="AX187" s="203">
        <v>0</v>
      </c>
      <c r="AY187" s="203">
        <v>0</v>
      </c>
      <c r="AZ187" s="203">
        <v>0</v>
      </c>
      <c r="BA187" s="203">
        <v>0</v>
      </c>
      <c r="BB187" s="203">
        <v>62.253424657534211</v>
      </c>
      <c r="BC187" s="203">
        <v>117.90661478599247</v>
      </c>
      <c r="BD187" s="203">
        <v>147.80023431291028</v>
      </c>
      <c r="BE187" s="203">
        <v>0</v>
      </c>
      <c r="BF187" s="203">
        <v>0</v>
      </c>
      <c r="BG187" s="203">
        <v>0</v>
      </c>
      <c r="BH187" s="203">
        <v>1.02642539226714</v>
      </c>
      <c r="BI187" s="203">
        <v>0</v>
      </c>
      <c r="BJ187" s="203">
        <v>0</v>
      </c>
      <c r="BK187" s="203">
        <v>1</v>
      </c>
      <c r="BL187" s="203"/>
      <c r="BM187" s="203"/>
      <c r="BN187" s="203"/>
      <c r="BO187" s="449">
        <v>0</v>
      </c>
      <c r="BP187" s="449">
        <v>0</v>
      </c>
      <c r="BQ187" s="449">
        <v>0</v>
      </c>
      <c r="BR187" s="203"/>
    </row>
    <row r="188" spans="1:70" ht="15" x14ac:dyDescent="0.25">
      <c r="A188" s="169">
        <v>157</v>
      </c>
      <c r="B188" s="207">
        <v>136438</v>
      </c>
      <c r="C188" s="207">
        <v>9354605</v>
      </c>
      <c r="D188" s="206" t="s">
        <v>619</v>
      </c>
      <c r="E188" s="205" t="s">
        <v>791</v>
      </c>
      <c r="F188" s="204">
        <v>0</v>
      </c>
      <c r="G188" s="203">
        <v>1</v>
      </c>
      <c r="H188" s="203">
        <v>0</v>
      </c>
      <c r="I188" s="203">
        <v>0</v>
      </c>
      <c r="J188" s="203">
        <v>0</v>
      </c>
      <c r="K188" s="203">
        <v>5</v>
      </c>
      <c r="L188" s="203">
        <v>897</v>
      </c>
      <c r="M188" s="203">
        <v>0</v>
      </c>
      <c r="N188" s="203">
        <v>0</v>
      </c>
      <c r="O188" s="203">
        <v>0</v>
      </c>
      <c r="P188" s="203">
        <v>0</v>
      </c>
      <c r="Q188" s="203">
        <v>897</v>
      </c>
      <c r="R188" s="203">
        <v>543</v>
      </c>
      <c r="S188" s="203">
        <v>354</v>
      </c>
      <c r="T188" s="203">
        <v>183</v>
      </c>
      <c r="U188" s="203">
        <v>714</v>
      </c>
      <c r="V188" s="203">
        <v>0</v>
      </c>
      <c r="W188" s="203">
        <v>897</v>
      </c>
      <c r="X188" s="203">
        <v>179.4</v>
      </c>
      <c r="Y188" s="203">
        <v>0</v>
      </c>
      <c r="Z188" s="203">
        <v>0</v>
      </c>
      <c r="AA188" s="203">
        <v>128.99999999999969</v>
      </c>
      <c r="AB188" s="203">
        <v>250.27901785714286</v>
      </c>
      <c r="AC188" s="203">
        <v>0</v>
      </c>
      <c r="AD188" s="203">
        <v>0</v>
      </c>
      <c r="AE188" s="203">
        <v>0</v>
      </c>
      <c r="AF188" s="203">
        <v>0</v>
      </c>
      <c r="AG188" s="203">
        <v>0</v>
      </c>
      <c r="AH188" s="203">
        <v>0</v>
      </c>
      <c r="AI188" s="203">
        <v>0</v>
      </c>
      <c r="AJ188" s="203">
        <v>479.0000000000004</v>
      </c>
      <c r="AK188" s="203">
        <v>118.9999999999999</v>
      </c>
      <c r="AL188" s="203">
        <v>99.000000000000327</v>
      </c>
      <c r="AM188" s="203">
        <v>117.00000000000033</v>
      </c>
      <c r="AN188" s="203">
        <v>45.000000000000036</v>
      </c>
      <c r="AO188" s="203">
        <v>33.000000000000021</v>
      </c>
      <c r="AP188" s="203">
        <v>5.0000000000000018</v>
      </c>
      <c r="AQ188" s="203">
        <v>0</v>
      </c>
      <c r="AR188" s="203">
        <v>0</v>
      </c>
      <c r="AS188" s="203">
        <v>0</v>
      </c>
      <c r="AT188" s="203">
        <v>0</v>
      </c>
      <c r="AU188" s="203">
        <v>0</v>
      </c>
      <c r="AV188" s="203">
        <v>0</v>
      </c>
      <c r="AW188" s="203">
        <v>27.030133928571431</v>
      </c>
      <c r="AX188" s="203">
        <v>0</v>
      </c>
      <c r="AY188" s="203">
        <v>0</v>
      </c>
      <c r="AZ188" s="203">
        <v>0</v>
      </c>
      <c r="BA188" s="203">
        <v>0</v>
      </c>
      <c r="BB188" s="203">
        <v>88.449999999999946</v>
      </c>
      <c r="BC188" s="203">
        <v>231.94915254237296</v>
      </c>
      <c r="BD188" s="203">
        <v>274.42216766887293</v>
      </c>
      <c r="BE188" s="203">
        <v>0</v>
      </c>
      <c r="BF188" s="203">
        <v>0</v>
      </c>
      <c r="BG188" s="203">
        <v>0</v>
      </c>
      <c r="BH188" s="203">
        <v>2.4992093925558301</v>
      </c>
      <c r="BI188" s="203">
        <v>0</v>
      </c>
      <c r="BJ188" s="203">
        <v>0</v>
      </c>
      <c r="BK188" s="203">
        <v>1</v>
      </c>
      <c r="BL188" s="203"/>
      <c r="BM188" s="203"/>
      <c r="BN188" s="203"/>
      <c r="BO188" s="449">
        <v>0</v>
      </c>
      <c r="BP188" s="449">
        <v>0</v>
      </c>
      <c r="BQ188" s="449">
        <v>0</v>
      </c>
      <c r="BR188" s="203"/>
    </row>
    <row r="189" spans="1:70" ht="15" x14ac:dyDescent="0.25">
      <c r="A189" s="169">
        <v>233</v>
      </c>
      <c r="B189" s="207">
        <v>138117</v>
      </c>
      <c r="C189" s="207">
        <v>9352000</v>
      </c>
      <c r="D189" s="206" t="s">
        <v>618</v>
      </c>
      <c r="E189" s="205" t="s">
        <v>46</v>
      </c>
      <c r="F189" s="204" t="s">
        <v>788</v>
      </c>
      <c r="G189" s="203">
        <v>1</v>
      </c>
      <c r="H189" s="203">
        <v>0</v>
      </c>
      <c r="I189" s="203">
        <v>0</v>
      </c>
      <c r="J189" s="203">
        <v>7</v>
      </c>
      <c r="K189" s="203">
        <v>0</v>
      </c>
      <c r="L189" s="203">
        <v>166</v>
      </c>
      <c r="M189" s="203">
        <v>166</v>
      </c>
      <c r="N189" s="203">
        <v>18</v>
      </c>
      <c r="O189" s="203">
        <v>102</v>
      </c>
      <c r="P189" s="203">
        <v>46</v>
      </c>
      <c r="Q189" s="203">
        <v>0</v>
      </c>
      <c r="R189" s="203">
        <v>0</v>
      </c>
      <c r="S189" s="203">
        <v>0</v>
      </c>
      <c r="T189" s="203">
        <v>0</v>
      </c>
      <c r="U189" s="203">
        <v>0</v>
      </c>
      <c r="V189" s="203">
        <v>0</v>
      </c>
      <c r="W189" s="203">
        <v>166</v>
      </c>
      <c r="X189" s="203">
        <v>23.714285714285715</v>
      </c>
      <c r="Y189" s="203">
        <v>31.999999999999932</v>
      </c>
      <c r="Z189" s="203">
        <v>67</v>
      </c>
      <c r="AA189" s="203">
        <v>0</v>
      </c>
      <c r="AB189" s="203">
        <v>0</v>
      </c>
      <c r="AC189" s="203">
        <v>64.387878787878805</v>
      </c>
      <c r="AD189" s="203">
        <v>14.084848484848493</v>
      </c>
      <c r="AE189" s="203">
        <v>5.0303030303030303</v>
      </c>
      <c r="AF189" s="203">
        <v>82.4969696969697</v>
      </c>
      <c r="AG189" s="203">
        <v>0</v>
      </c>
      <c r="AH189" s="203">
        <v>0</v>
      </c>
      <c r="AI189" s="203">
        <v>0</v>
      </c>
      <c r="AJ189" s="203">
        <v>0</v>
      </c>
      <c r="AK189" s="203">
        <v>0</v>
      </c>
      <c r="AL189" s="203">
        <v>0</v>
      </c>
      <c r="AM189" s="203">
        <v>0</v>
      </c>
      <c r="AN189" s="203">
        <v>0</v>
      </c>
      <c r="AO189" s="203">
        <v>0</v>
      </c>
      <c r="AP189" s="203">
        <v>0</v>
      </c>
      <c r="AQ189" s="203">
        <v>12.337837837837833</v>
      </c>
      <c r="AR189" s="203">
        <v>25.797297297297231</v>
      </c>
      <c r="AS189" s="203">
        <v>32.527027027027039</v>
      </c>
      <c r="AT189" s="203">
        <v>0</v>
      </c>
      <c r="AU189" s="203">
        <v>0</v>
      </c>
      <c r="AV189" s="203">
        <v>0</v>
      </c>
      <c r="AW189" s="203">
        <v>0</v>
      </c>
      <c r="AX189" s="203">
        <v>53.170212765957459</v>
      </c>
      <c r="AY189" s="203">
        <v>16.162162162162144</v>
      </c>
      <c r="AZ189" s="203">
        <v>19.891891891891873</v>
      </c>
      <c r="BA189" s="203">
        <v>57.496923596972472</v>
      </c>
      <c r="BB189" s="203">
        <v>0</v>
      </c>
      <c r="BC189" s="203">
        <v>0</v>
      </c>
      <c r="BD189" s="203">
        <v>0</v>
      </c>
      <c r="BE189" s="203">
        <v>14.399999999999961</v>
      </c>
      <c r="BF189" s="203">
        <v>0</v>
      </c>
      <c r="BG189" s="203">
        <v>0.79280947597597595</v>
      </c>
      <c r="BH189" s="203">
        <v>0</v>
      </c>
      <c r="BI189" s="203">
        <v>0</v>
      </c>
      <c r="BJ189" s="203">
        <v>1</v>
      </c>
      <c r="BK189" s="203">
        <v>0</v>
      </c>
      <c r="BL189" s="203"/>
      <c r="BM189" s="203"/>
      <c r="BN189" s="203"/>
      <c r="BO189" s="449">
        <v>0</v>
      </c>
      <c r="BP189" s="449">
        <v>0</v>
      </c>
      <c r="BQ189" s="449">
        <v>0</v>
      </c>
      <c r="BR189" s="203"/>
    </row>
    <row r="190" spans="1:70" ht="15" x14ac:dyDescent="0.25">
      <c r="A190" s="169">
        <v>262</v>
      </c>
      <c r="B190" s="207">
        <v>139803</v>
      </c>
      <c r="C190" s="207">
        <v>9352001</v>
      </c>
      <c r="D190" s="206" t="s">
        <v>526</v>
      </c>
      <c r="E190" s="205" t="s">
        <v>46</v>
      </c>
      <c r="F190" s="204" t="s">
        <v>788</v>
      </c>
      <c r="G190" s="203">
        <v>1</v>
      </c>
      <c r="H190" s="203">
        <v>0</v>
      </c>
      <c r="I190" s="203">
        <v>0</v>
      </c>
      <c r="J190" s="203">
        <v>7</v>
      </c>
      <c r="K190" s="203">
        <v>0</v>
      </c>
      <c r="L190" s="203">
        <v>615</v>
      </c>
      <c r="M190" s="203">
        <v>615</v>
      </c>
      <c r="N190" s="203">
        <v>90</v>
      </c>
      <c r="O190" s="203">
        <v>351</v>
      </c>
      <c r="P190" s="203">
        <v>174</v>
      </c>
      <c r="Q190" s="203">
        <v>0</v>
      </c>
      <c r="R190" s="203">
        <v>0</v>
      </c>
      <c r="S190" s="203">
        <v>0</v>
      </c>
      <c r="T190" s="203">
        <v>0</v>
      </c>
      <c r="U190" s="203">
        <v>0</v>
      </c>
      <c r="V190" s="203">
        <v>0</v>
      </c>
      <c r="W190" s="203">
        <v>615</v>
      </c>
      <c r="X190" s="203">
        <v>87.857142857142861</v>
      </c>
      <c r="Y190" s="203">
        <v>103.00000000000001</v>
      </c>
      <c r="Z190" s="203">
        <v>164.28082191780823</v>
      </c>
      <c r="AA190" s="203">
        <v>0</v>
      </c>
      <c r="AB190" s="203">
        <v>0</v>
      </c>
      <c r="AC190" s="203">
        <v>213.69494290375232</v>
      </c>
      <c r="AD190" s="203">
        <v>76.247960848286951</v>
      </c>
      <c r="AE190" s="203">
        <v>43.140293637846661</v>
      </c>
      <c r="AF190" s="203">
        <v>95.309951060358671</v>
      </c>
      <c r="AG190" s="203">
        <v>102.33278955954322</v>
      </c>
      <c r="AH190" s="203">
        <v>84.274061990212147</v>
      </c>
      <c r="AI190" s="203">
        <v>0</v>
      </c>
      <c r="AJ190" s="203">
        <v>0</v>
      </c>
      <c r="AK190" s="203">
        <v>0</v>
      </c>
      <c r="AL190" s="203">
        <v>0</v>
      </c>
      <c r="AM190" s="203">
        <v>0</v>
      </c>
      <c r="AN190" s="203">
        <v>0</v>
      </c>
      <c r="AO190" s="203">
        <v>0</v>
      </c>
      <c r="AP190" s="203">
        <v>0</v>
      </c>
      <c r="AQ190" s="203">
        <v>9.3714285714285488</v>
      </c>
      <c r="AR190" s="203">
        <v>12.885714285714315</v>
      </c>
      <c r="AS190" s="203">
        <v>19.914285714285725</v>
      </c>
      <c r="AT190" s="203">
        <v>0</v>
      </c>
      <c r="AU190" s="203">
        <v>0</v>
      </c>
      <c r="AV190" s="203">
        <v>0</v>
      </c>
      <c r="AW190" s="203">
        <v>5.2654109589041092</v>
      </c>
      <c r="AX190" s="203">
        <v>150.42857142857159</v>
      </c>
      <c r="AY190" s="203">
        <v>33.142857142857061</v>
      </c>
      <c r="AZ190" s="203">
        <v>44.535714285714292</v>
      </c>
      <c r="BA190" s="203">
        <v>156.13804081632662</v>
      </c>
      <c r="BB190" s="203">
        <v>0</v>
      </c>
      <c r="BC190" s="203">
        <v>0</v>
      </c>
      <c r="BD190" s="203">
        <v>0</v>
      </c>
      <c r="BE190" s="203">
        <v>3.4999999999999321</v>
      </c>
      <c r="BF190" s="203">
        <v>0</v>
      </c>
      <c r="BG190" s="203">
        <v>0.49174010555555597</v>
      </c>
      <c r="BH190" s="203">
        <v>0</v>
      </c>
      <c r="BI190" s="203">
        <v>0</v>
      </c>
      <c r="BJ190" s="203">
        <v>1</v>
      </c>
      <c r="BK190" s="203">
        <v>0</v>
      </c>
      <c r="BL190" s="203"/>
      <c r="BM190" s="203"/>
      <c r="BN190" s="203"/>
      <c r="BO190" s="449">
        <v>49</v>
      </c>
      <c r="BP190" s="449">
        <v>31</v>
      </c>
      <c r="BQ190" s="449">
        <v>40</v>
      </c>
      <c r="BR190" s="203"/>
    </row>
    <row r="191" spans="1:70" ht="15" x14ac:dyDescent="0.25">
      <c r="A191" s="169">
        <v>411</v>
      </c>
      <c r="B191" s="207">
        <v>136316</v>
      </c>
      <c r="C191" s="207">
        <v>9352003</v>
      </c>
      <c r="D191" s="206" t="s">
        <v>375</v>
      </c>
      <c r="E191" s="205" t="s">
        <v>46</v>
      </c>
      <c r="F191" s="204" t="s">
        <v>788</v>
      </c>
      <c r="G191" s="203">
        <v>1</v>
      </c>
      <c r="H191" s="203">
        <v>0</v>
      </c>
      <c r="I191" s="203">
        <v>0</v>
      </c>
      <c r="J191" s="203">
        <v>7</v>
      </c>
      <c r="K191" s="203">
        <v>0</v>
      </c>
      <c r="L191" s="203">
        <v>326</v>
      </c>
      <c r="M191" s="203">
        <v>326</v>
      </c>
      <c r="N191" s="203">
        <v>60</v>
      </c>
      <c r="O191" s="203">
        <v>184</v>
      </c>
      <c r="P191" s="203">
        <v>82</v>
      </c>
      <c r="Q191" s="203">
        <v>0</v>
      </c>
      <c r="R191" s="203">
        <v>0</v>
      </c>
      <c r="S191" s="203">
        <v>0</v>
      </c>
      <c r="T191" s="203">
        <v>0</v>
      </c>
      <c r="U191" s="203">
        <v>0</v>
      </c>
      <c r="V191" s="203">
        <v>0</v>
      </c>
      <c r="W191" s="203">
        <v>326</v>
      </c>
      <c r="X191" s="203">
        <v>46.571428571428569</v>
      </c>
      <c r="Y191" s="203">
        <v>45.000000000000028</v>
      </c>
      <c r="Z191" s="203">
        <v>81.5</v>
      </c>
      <c r="AA191" s="203">
        <v>0</v>
      </c>
      <c r="AB191" s="203">
        <v>0</v>
      </c>
      <c r="AC191" s="203">
        <v>228.00000000000009</v>
      </c>
      <c r="AD191" s="203">
        <v>97.000000000000114</v>
      </c>
      <c r="AE191" s="203">
        <v>0</v>
      </c>
      <c r="AF191" s="203">
        <v>1.0000000000000009</v>
      </c>
      <c r="AG191" s="203">
        <v>0</v>
      </c>
      <c r="AH191" s="203">
        <v>0</v>
      </c>
      <c r="AI191" s="203">
        <v>0</v>
      </c>
      <c r="AJ191" s="203">
        <v>0</v>
      </c>
      <c r="AK191" s="203">
        <v>0</v>
      </c>
      <c r="AL191" s="203">
        <v>0</v>
      </c>
      <c r="AM191" s="203">
        <v>0</v>
      </c>
      <c r="AN191" s="203">
        <v>0</v>
      </c>
      <c r="AO191" s="203">
        <v>0</v>
      </c>
      <c r="AP191" s="203">
        <v>0</v>
      </c>
      <c r="AQ191" s="203">
        <v>8.5789473684210495</v>
      </c>
      <c r="AR191" s="203">
        <v>15.932330827067664</v>
      </c>
      <c r="AS191" s="203">
        <v>20.834586466165405</v>
      </c>
      <c r="AT191" s="203">
        <v>0</v>
      </c>
      <c r="AU191" s="203">
        <v>0</v>
      </c>
      <c r="AV191" s="203">
        <v>0</v>
      </c>
      <c r="AW191" s="203">
        <v>3.0949367088607596</v>
      </c>
      <c r="AX191" s="203">
        <v>46.262857142857065</v>
      </c>
      <c r="AY191" s="203">
        <v>10.78947368421052</v>
      </c>
      <c r="AZ191" s="203">
        <v>12.947368421052611</v>
      </c>
      <c r="BA191" s="203">
        <v>49.319699429023608</v>
      </c>
      <c r="BB191" s="203">
        <v>0</v>
      </c>
      <c r="BC191" s="203">
        <v>0</v>
      </c>
      <c r="BD191" s="203">
        <v>0</v>
      </c>
      <c r="BE191" s="203">
        <v>0</v>
      </c>
      <c r="BF191" s="203">
        <v>0</v>
      </c>
      <c r="BG191" s="203">
        <v>0.73099904347826095</v>
      </c>
      <c r="BH191" s="203">
        <v>0</v>
      </c>
      <c r="BI191" s="203">
        <v>0</v>
      </c>
      <c r="BJ191" s="203">
        <v>1</v>
      </c>
      <c r="BK191" s="203">
        <v>0</v>
      </c>
      <c r="BL191" s="203"/>
      <c r="BM191" s="203"/>
      <c r="BN191" s="203"/>
      <c r="BO191" s="449">
        <v>50</v>
      </c>
      <c r="BP191" s="449">
        <v>52</v>
      </c>
      <c r="BQ191" s="449">
        <v>53</v>
      </c>
      <c r="BR191" s="203"/>
    </row>
    <row r="192" spans="1:70" ht="15" x14ac:dyDescent="0.25">
      <c r="A192" s="169">
        <v>73</v>
      </c>
      <c r="B192" s="207">
        <v>139804</v>
      </c>
      <c r="C192" s="207">
        <v>9352006</v>
      </c>
      <c r="D192" s="206" t="s">
        <v>529</v>
      </c>
      <c r="E192" s="205" t="s">
        <v>46</v>
      </c>
      <c r="F192" s="204" t="s">
        <v>788</v>
      </c>
      <c r="G192" s="203">
        <v>1</v>
      </c>
      <c r="H192" s="203">
        <v>0</v>
      </c>
      <c r="I192" s="203">
        <v>0</v>
      </c>
      <c r="J192" s="203">
        <v>7</v>
      </c>
      <c r="K192" s="203">
        <v>0</v>
      </c>
      <c r="L192" s="203">
        <v>203</v>
      </c>
      <c r="M192" s="203">
        <v>203</v>
      </c>
      <c r="N192" s="203">
        <v>32</v>
      </c>
      <c r="O192" s="203">
        <v>110</v>
      </c>
      <c r="P192" s="203">
        <v>61</v>
      </c>
      <c r="Q192" s="203">
        <v>0</v>
      </c>
      <c r="R192" s="203">
        <v>0</v>
      </c>
      <c r="S192" s="203">
        <v>0</v>
      </c>
      <c r="T192" s="203">
        <v>0</v>
      </c>
      <c r="U192" s="203">
        <v>0</v>
      </c>
      <c r="V192" s="203">
        <v>0</v>
      </c>
      <c r="W192" s="203">
        <v>203</v>
      </c>
      <c r="X192" s="203">
        <v>29</v>
      </c>
      <c r="Y192" s="203">
        <v>68.999999999999943</v>
      </c>
      <c r="Z192" s="203">
        <v>110.34871794871793</v>
      </c>
      <c r="AA192" s="203">
        <v>0</v>
      </c>
      <c r="AB192" s="203">
        <v>0</v>
      </c>
      <c r="AC192" s="203">
        <v>47.232673267326795</v>
      </c>
      <c r="AD192" s="203">
        <v>47.232673267326795</v>
      </c>
      <c r="AE192" s="203">
        <v>0</v>
      </c>
      <c r="AF192" s="203">
        <v>29.143564356435732</v>
      </c>
      <c r="AG192" s="203">
        <v>30.148514851485249</v>
      </c>
      <c r="AH192" s="203">
        <v>49.242574257425829</v>
      </c>
      <c r="AI192" s="203">
        <v>0</v>
      </c>
      <c r="AJ192" s="203">
        <v>0</v>
      </c>
      <c r="AK192" s="203">
        <v>0</v>
      </c>
      <c r="AL192" s="203">
        <v>0</v>
      </c>
      <c r="AM192" s="203">
        <v>0</v>
      </c>
      <c r="AN192" s="203">
        <v>0</v>
      </c>
      <c r="AO192" s="203">
        <v>0</v>
      </c>
      <c r="AP192" s="203">
        <v>0</v>
      </c>
      <c r="AQ192" s="203">
        <v>5.9356725146198732</v>
      </c>
      <c r="AR192" s="203">
        <v>5.9356725146198732</v>
      </c>
      <c r="AS192" s="203">
        <v>5.9356725146198732</v>
      </c>
      <c r="AT192" s="203">
        <v>0</v>
      </c>
      <c r="AU192" s="203">
        <v>0</v>
      </c>
      <c r="AV192" s="203">
        <v>0</v>
      </c>
      <c r="AW192" s="203">
        <v>2.0820512820512822</v>
      </c>
      <c r="AX192" s="203">
        <v>53.428571428571459</v>
      </c>
      <c r="AY192" s="203">
        <v>12.200000000000001</v>
      </c>
      <c r="AZ192" s="203">
        <v>18.3</v>
      </c>
      <c r="BA192" s="203">
        <v>59.146432748538032</v>
      </c>
      <c r="BB192" s="203">
        <v>0</v>
      </c>
      <c r="BC192" s="203">
        <v>0</v>
      </c>
      <c r="BD192" s="203">
        <v>0</v>
      </c>
      <c r="BE192" s="203">
        <v>12.700000000000037</v>
      </c>
      <c r="BF192" s="203">
        <v>0</v>
      </c>
      <c r="BG192" s="203">
        <v>0.425767294801223</v>
      </c>
      <c r="BH192" s="203">
        <v>0</v>
      </c>
      <c r="BI192" s="203">
        <v>0</v>
      </c>
      <c r="BJ192" s="203">
        <v>1</v>
      </c>
      <c r="BK192" s="203">
        <v>0</v>
      </c>
      <c r="BL192" s="203"/>
      <c r="BM192" s="203"/>
      <c r="BN192" s="203"/>
      <c r="BO192" s="449">
        <v>38</v>
      </c>
      <c r="BP192" s="449">
        <v>34</v>
      </c>
      <c r="BQ192" s="449">
        <v>31</v>
      </c>
      <c r="BR192" s="203"/>
    </row>
    <row r="193" spans="1:70" ht="15" x14ac:dyDescent="0.25">
      <c r="A193" s="169">
        <v>453</v>
      </c>
      <c r="B193" s="207">
        <v>140044</v>
      </c>
      <c r="C193" s="207">
        <v>9352010</v>
      </c>
      <c r="D193" s="206" t="s">
        <v>617</v>
      </c>
      <c r="E193" s="205" t="s">
        <v>46</v>
      </c>
      <c r="F193" s="204" t="s">
        <v>788</v>
      </c>
      <c r="G193" s="203">
        <v>1</v>
      </c>
      <c r="H193" s="203">
        <v>0</v>
      </c>
      <c r="I193" s="203">
        <v>0</v>
      </c>
      <c r="J193" s="203">
        <v>7</v>
      </c>
      <c r="K193" s="203">
        <v>0</v>
      </c>
      <c r="L193" s="203">
        <v>413</v>
      </c>
      <c r="M193" s="203">
        <v>413</v>
      </c>
      <c r="N193" s="203">
        <v>60</v>
      </c>
      <c r="O193" s="203">
        <v>233</v>
      </c>
      <c r="P193" s="203">
        <v>120</v>
      </c>
      <c r="Q193" s="203">
        <v>0</v>
      </c>
      <c r="R193" s="203">
        <v>0</v>
      </c>
      <c r="S193" s="203">
        <v>0</v>
      </c>
      <c r="T193" s="203">
        <v>0</v>
      </c>
      <c r="U193" s="203">
        <v>0</v>
      </c>
      <c r="V193" s="203">
        <v>0</v>
      </c>
      <c r="W193" s="203">
        <v>413</v>
      </c>
      <c r="X193" s="203">
        <v>59</v>
      </c>
      <c r="Y193" s="203">
        <v>51.000000000000121</v>
      </c>
      <c r="Z193" s="203">
        <v>93.085492227979273</v>
      </c>
      <c r="AA193" s="203">
        <v>0</v>
      </c>
      <c r="AB193" s="203">
        <v>0</v>
      </c>
      <c r="AC193" s="203">
        <v>383</v>
      </c>
      <c r="AD193" s="203">
        <v>21.999999999999993</v>
      </c>
      <c r="AE193" s="203">
        <v>8.0000000000000213</v>
      </c>
      <c r="AF193" s="203">
        <v>0</v>
      </c>
      <c r="AG193" s="203">
        <v>0</v>
      </c>
      <c r="AH193" s="203">
        <v>0</v>
      </c>
      <c r="AI193" s="203">
        <v>0</v>
      </c>
      <c r="AJ193" s="203">
        <v>0</v>
      </c>
      <c r="AK193" s="203">
        <v>0</v>
      </c>
      <c r="AL193" s="203">
        <v>0</v>
      </c>
      <c r="AM193" s="203">
        <v>0</v>
      </c>
      <c r="AN193" s="203">
        <v>0</v>
      </c>
      <c r="AO193" s="203">
        <v>0</v>
      </c>
      <c r="AP193" s="203">
        <v>0</v>
      </c>
      <c r="AQ193" s="203">
        <v>11.699716713881022</v>
      </c>
      <c r="AR193" s="203">
        <v>26.909348441926351</v>
      </c>
      <c r="AS193" s="203">
        <v>39.779036827195469</v>
      </c>
      <c r="AT193" s="203">
        <v>0</v>
      </c>
      <c r="AU193" s="203">
        <v>0</v>
      </c>
      <c r="AV193" s="203">
        <v>0</v>
      </c>
      <c r="AW193" s="203">
        <v>2.1398963730569949</v>
      </c>
      <c r="AX193" s="203">
        <v>98.848484848484787</v>
      </c>
      <c r="AY193" s="203">
        <v>48</v>
      </c>
      <c r="AZ193" s="203">
        <v>65.454545454545396</v>
      </c>
      <c r="BA193" s="203">
        <v>144.81342089449728</v>
      </c>
      <c r="BB193" s="203">
        <v>0</v>
      </c>
      <c r="BC193" s="203">
        <v>0</v>
      </c>
      <c r="BD193" s="203">
        <v>0</v>
      </c>
      <c r="BE193" s="203">
        <v>183.70000000000024</v>
      </c>
      <c r="BF193" s="203">
        <v>0</v>
      </c>
      <c r="BG193" s="203">
        <v>0.477017868292683</v>
      </c>
      <c r="BH193" s="203">
        <v>0</v>
      </c>
      <c r="BI193" s="203">
        <v>0</v>
      </c>
      <c r="BJ193" s="203">
        <v>1</v>
      </c>
      <c r="BK193" s="203">
        <v>0</v>
      </c>
      <c r="BL193" s="203"/>
      <c r="BM193" s="203"/>
      <c r="BN193" s="203"/>
      <c r="BO193" s="449">
        <v>37.200000000000003</v>
      </c>
      <c r="BP193" s="449">
        <v>18.399999999999999</v>
      </c>
      <c r="BQ193" s="449">
        <v>34</v>
      </c>
      <c r="BR193" s="203"/>
    </row>
    <row r="194" spans="1:70" ht="15" x14ac:dyDescent="0.25">
      <c r="A194" s="169">
        <v>61</v>
      </c>
      <c r="B194" s="207">
        <v>140573</v>
      </c>
      <c r="C194" s="207">
        <v>9352014</v>
      </c>
      <c r="D194" s="206" t="s">
        <v>616</v>
      </c>
      <c r="E194" s="205" t="s">
        <v>46</v>
      </c>
      <c r="F194" s="204" t="s">
        <v>788</v>
      </c>
      <c r="G194" s="203">
        <v>1</v>
      </c>
      <c r="H194" s="203">
        <v>0</v>
      </c>
      <c r="I194" s="203">
        <v>0</v>
      </c>
      <c r="J194" s="203">
        <v>7</v>
      </c>
      <c r="K194" s="203">
        <v>0</v>
      </c>
      <c r="L194" s="203">
        <v>362</v>
      </c>
      <c r="M194" s="203">
        <v>362</v>
      </c>
      <c r="N194" s="203">
        <v>59</v>
      </c>
      <c r="O194" s="203">
        <v>215</v>
      </c>
      <c r="P194" s="203">
        <v>88</v>
      </c>
      <c r="Q194" s="203">
        <v>0</v>
      </c>
      <c r="R194" s="203">
        <v>0</v>
      </c>
      <c r="S194" s="203">
        <v>0</v>
      </c>
      <c r="T194" s="203">
        <v>0</v>
      </c>
      <c r="U194" s="203">
        <v>0</v>
      </c>
      <c r="V194" s="203">
        <v>0</v>
      </c>
      <c r="W194" s="203">
        <v>362</v>
      </c>
      <c r="X194" s="203">
        <v>51.714285714285715</v>
      </c>
      <c r="Y194" s="203">
        <v>154</v>
      </c>
      <c r="Z194" s="203">
        <v>193.36645962732919</v>
      </c>
      <c r="AA194" s="203">
        <v>0</v>
      </c>
      <c r="AB194" s="203">
        <v>0</v>
      </c>
      <c r="AC194" s="203">
        <v>17.999999999999982</v>
      </c>
      <c r="AD194" s="203">
        <v>84.999999999999943</v>
      </c>
      <c r="AE194" s="203">
        <v>8.000000000000016</v>
      </c>
      <c r="AF194" s="203">
        <v>53.999999999999986</v>
      </c>
      <c r="AG194" s="203">
        <v>105.99999999999999</v>
      </c>
      <c r="AH194" s="203">
        <v>82.000000000000156</v>
      </c>
      <c r="AI194" s="203">
        <v>9.0000000000000089</v>
      </c>
      <c r="AJ194" s="203">
        <v>0</v>
      </c>
      <c r="AK194" s="203">
        <v>0</v>
      </c>
      <c r="AL194" s="203">
        <v>0</v>
      </c>
      <c r="AM194" s="203">
        <v>0</v>
      </c>
      <c r="AN194" s="203">
        <v>0</v>
      </c>
      <c r="AO194" s="203">
        <v>0</v>
      </c>
      <c r="AP194" s="203">
        <v>0</v>
      </c>
      <c r="AQ194" s="203">
        <v>9.5577557755775562</v>
      </c>
      <c r="AR194" s="203">
        <v>13.14191419141914</v>
      </c>
      <c r="AS194" s="203">
        <v>15.53135313531353</v>
      </c>
      <c r="AT194" s="203">
        <v>0</v>
      </c>
      <c r="AU194" s="203">
        <v>0</v>
      </c>
      <c r="AV194" s="203">
        <v>0</v>
      </c>
      <c r="AW194" s="203">
        <v>3.3726708074534164</v>
      </c>
      <c r="AX194" s="203">
        <v>91.375</v>
      </c>
      <c r="AY194" s="203">
        <v>23.534883720930207</v>
      </c>
      <c r="AZ194" s="203">
        <v>27.627906976744185</v>
      </c>
      <c r="BA194" s="203">
        <v>97.41641856627524</v>
      </c>
      <c r="BB194" s="203">
        <v>0</v>
      </c>
      <c r="BC194" s="203">
        <v>0</v>
      </c>
      <c r="BD194" s="203">
        <v>0</v>
      </c>
      <c r="BE194" s="203">
        <v>145.80000000000018</v>
      </c>
      <c r="BF194" s="203">
        <v>0</v>
      </c>
      <c r="BG194" s="203">
        <v>0.33835604647058798</v>
      </c>
      <c r="BH194" s="203">
        <v>0</v>
      </c>
      <c r="BI194" s="203">
        <v>0</v>
      </c>
      <c r="BJ194" s="203">
        <v>1</v>
      </c>
      <c r="BK194" s="203">
        <v>0</v>
      </c>
      <c r="BL194" s="203"/>
      <c r="BM194" s="203"/>
      <c r="BN194" s="203"/>
      <c r="BO194" s="449">
        <v>51.4</v>
      </c>
      <c r="BP194" s="449">
        <v>43.2</v>
      </c>
      <c r="BQ194" s="449">
        <v>50.2</v>
      </c>
      <c r="BR194" s="203"/>
    </row>
    <row r="195" spans="1:70" ht="15" x14ac:dyDescent="0.25">
      <c r="A195" s="169">
        <v>292</v>
      </c>
      <c r="B195" s="207">
        <v>140822</v>
      </c>
      <c r="C195" s="207">
        <v>9352017</v>
      </c>
      <c r="D195" s="206" t="s">
        <v>319</v>
      </c>
      <c r="E195" s="205" t="s">
        <v>46</v>
      </c>
      <c r="F195" s="204" t="s">
        <v>788</v>
      </c>
      <c r="G195" s="203">
        <v>1</v>
      </c>
      <c r="H195" s="203">
        <v>0</v>
      </c>
      <c r="I195" s="203">
        <v>0</v>
      </c>
      <c r="J195" s="203">
        <v>7</v>
      </c>
      <c r="K195" s="203">
        <v>0</v>
      </c>
      <c r="L195" s="203">
        <v>622</v>
      </c>
      <c r="M195" s="203">
        <v>622</v>
      </c>
      <c r="N195" s="203">
        <v>88</v>
      </c>
      <c r="O195" s="203">
        <v>369</v>
      </c>
      <c r="P195" s="203">
        <v>190</v>
      </c>
      <c r="Q195" s="203">
        <v>0</v>
      </c>
      <c r="R195" s="203">
        <v>0</v>
      </c>
      <c r="S195" s="203">
        <v>0</v>
      </c>
      <c r="T195" s="203">
        <v>0</v>
      </c>
      <c r="U195" s="203">
        <v>0</v>
      </c>
      <c r="V195" s="203">
        <v>0</v>
      </c>
      <c r="W195" s="203">
        <v>622</v>
      </c>
      <c r="X195" s="203">
        <v>88.857142857142861</v>
      </c>
      <c r="Y195" s="203">
        <v>46.145285935085013</v>
      </c>
      <c r="Z195" s="203">
        <v>77.628705148205924</v>
      </c>
      <c r="AA195" s="203">
        <v>0</v>
      </c>
      <c r="AB195" s="203">
        <v>0</v>
      </c>
      <c r="AC195" s="203">
        <v>559.51159196290564</v>
      </c>
      <c r="AD195" s="203">
        <v>30.763523956723365</v>
      </c>
      <c r="AE195" s="203">
        <v>11.536321483771237</v>
      </c>
      <c r="AF195" s="203">
        <v>9.6136012364760628</v>
      </c>
      <c r="AG195" s="203">
        <v>10.57496136012365</v>
      </c>
      <c r="AH195" s="203">
        <v>0</v>
      </c>
      <c r="AI195" s="203">
        <v>0</v>
      </c>
      <c r="AJ195" s="203">
        <v>0</v>
      </c>
      <c r="AK195" s="203">
        <v>0</v>
      </c>
      <c r="AL195" s="203">
        <v>0</v>
      </c>
      <c r="AM195" s="203">
        <v>0</v>
      </c>
      <c r="AN195" s="203">
        <v>0</v>
      </c>
      <c r="AO195" s="203">
        <v>0</v>
      </c>
      <c r="AP195" s="203">
        <v>0</v>
      </c>
      <c r="AQ195" s="203">
        <v>18.915921288014324</v>
      </c>
      <c r="AR195" s="203">
        <v>36.719141323792478</v>
      </c>
      <c r="AS195" s="203">
        <v>54.522361359570638</v>
      </c>
      <c r="AT195" s="203">
        <v>0</v>
      </c>
      <c r="AU195" s="203">
        <v>0</v>
      </c>
      <c r="AV195" s="203">
        <v>0</v>
      </c>
      <c r="AW195" s="203">
        <v>1.9407176287051482</v>
      </c>
      <c r="AX195" s="203">
        <v>142.0862068965518</v>
      </c>
      <c r="AY195" s="203">
        <v>54.597701149425198</v>
      </c>
      <c r="AZ195" s="203">
        <v>55.689655172413779</v>
      </c>
      <c r="BA195" s="203">
        <v>155.24465424711619</v>
      </c>
      <c r="BB195" s="203">
        <v>0</v>
      </c>
      <c r="BC195" s="203">
        <v>0</v>
      </c>
      <c r="BD195" s="203">
        <v>0</v>
      </c>
      <c r="BE195" s="203">
        <v>281.96692426584229</v>
      </c>
      <c r="BF195" s="203">
        <v>0</v>
      </c>
      <c r="BG195" s="203">
        <v>0.44007327029411802</v>
      </c>
      <c r="BH195" s="203">
        <v>0</v>
      </c>
      <c r="BI195" s="203">
        <v>0</v>
      </c>
      <c r="BJ195" s="203">
        <v>1</v>
      </c>
      <c r="BK195" s="203">
        <v>0</v>
      </c>
      <c r="BL195" s="203">
        <v>25</v>
      </c>
      <c r="BM195" s="203"/>
      <c r="BN195" s="203"/>
      <c r="BO195" s="449">
        <v>0</v>
      </c>
      <c r="BP195" s="449">
        <v>0</v>
      </c>
      <c r="BQ195" s="449">
        <v>0</v>
      </c>
      <c r="BR195" s="203"/>
    </row>
    <row r="196" spans="1:70" ht="15" x14ac:dyDescent="0.25">
      <c r="A196" s="169">
        <v>484</v>
      </c>
      <c r="B196" s="207">
        <v>142993</v>
      </c>
      <c r="C196" s="207">
        <v>9352022</v>
      </c>
      <c r="D196" s="206" t="s">
        <v>615</v>
      </c>
      <c r="E196" s="205" t="s">
        <v>46</v>
      </c>
      <c r="F196" s="204" t="s">
        <v>788</v>
      </c>
      <c r="G196" s="203">
        <v>1</v>
      </c>
      <c r="H196" s="203">
        <v>0</v>
      </c>
      <c r="I196" s="203">
        <v>0</v>
      </c>
      <c r="J196" s="203">
        <v>7</v>
      </c>
      <c r="K196" s="203">
        <v>0</v>
      </c>
      <c r="L196" s="203">
        <v>231</v>
      </c>
      <c r="M196" s="203">
        <v>231</v>
      </c>
      <c r="N196" s="203">
        <v>41</v>
      </c>
      <c r="O196" s="203">
        <v>129</v>
      </c>
      <c r="P196" s="203">
        <v>61</v>
      </c>
      <c r="Q196" s="203">
        <v>0</v>
      </c>
      <c r="R196" s="203">
        <v>0</v>
      </c>
      <c r="S196" s="203">
        <v>0</v>
      </c>
      <c r="T196" s="203">
        <v>0</v>
      </c>
      <c r="U196" s="203">
        <v>0</v>
      </c>
      <c r="V196" s="203">
        <v>0</v>
      </c>
      <c r="W196" s="203">
        <v>231</v>
      </c>
      <c r="X196" s="203">
        <v>33</v>
      </c>
      <c r="Y196" s="203">
        <v>33.000000000000028</v>
      </c>
      <c r="Z196" s="203">
        <v>74.25</v>
      </c>
      <c r="AA196" s="203">
        <v>0</v>
      </c>
      <c r="AB196" s="203">
        <v>0</v>
      </c>
      <c r="AC196" s="203">
        <v>196.70305676855895</v>
      </c>
      <c r="AD196" s="203">
        <v>34.296943231441041</v>
      </c>
      <c r="AE196" s="203">
        <v>0</v>
      </c>
      <c r="AF196" s="203">
        <v>0</v>
      </c>
      <c r="AG196" s="203">
        <v>0</v>
      </c>
      <c r="AH196" s="203">
        <v>0</v>
      </c>
      <c r="AI196" s="203">
        <v>0</v>
      </c>
      <c r="AJ196" s="203">
        <v>0</v>
      </c>
      <c r="AK196" s="203">
        <v>0</v>
      </c>
      <c r="AL196" s="203">
        <v>0</v>
      </c>
      <c r="AM196" s="203">
        <v>0</v>
      </c>
      <c r="AN196" s="203">
        <v>0</v>
      </c>
      <c r="AO196" s="203">
        <v>0</v>
      </c>
      <c r="AP196" s="203">
        <v>0</v>
      </c>
      <c r="AQ196" s="203">
        <v>17.02105263157895</v>
      </c>
      <c r="AR196" s="203">
        <v>27.963157894736757</v>
      </c>
      <c r="AS196" s="203">
        <v>42.552631578947256</v>
      </c>
      <c r="AT196" s="203">
        <v>0</v>
      </c>
      <c r="AU196" s="203">
        <v>0</v>
      </c>
      <c r="AV196" s="203">
        <v>0</v>
      </c>
      <c r="AW196" s="203">
        <v>1.03125</v>
      </c>
      <c r="AX196" s="203">
        <v>54.49137931034479</v>
      </c>
      <c r="AY196" s="203">
        <v>8.056603773584893</v>
      </c>
      <c r="AZ196" s="203">
        <v>9.2075471698113152</v>
      </c>
      <c r="BA196" s="203">
        <v>50.281965697017391</v>
      </c>
      <c r="BB196" s="203">
        <v>0</v>
      </c>
      <c r="BC196" s="203">
        <v>0</v>
      </c>
      <c r="BD196" s="203">
        <v>0</v>
      </c>
      <c r="BE196" s="203">
        <v>0</v>
      </c>
      <c r="BF196" s="203">
        <v>0</v>
      </c>
      <c r="BG196" s="203">
        <v>0.67399004771428594</v>
      </c>
      <c r="BH196" s="203">
        <v>0</v>
      </c>
      <c r="BI196" s="203">
        <v>0</v>
      </c>
      <c r="BJ196" s="203">
        <v>1</v>
      </c>
      <c r="BK196" s="203">
        <v>0</v>
      </c>
      <c r="BL196" s="203"/>
      <c r="BM196" s="203"/>
      <c r="BN196" s="203"/>
      <c r="BO196" s="449">
        <v>33</v>
      </c>
      <c r="BP196" s="449">
        <v>16</v>
      </c>
      <c r="BQ196" s="449">
        <v>28</v>
      </c>
      <c r="BR196" s="203"/>
    </row>
    <row r="197" spans="1:70" ht="15" x14ac:dyDescent="0.25">
      <c r="A197" s="169">
        <v>77</v>
      </c>
      <c r="B197" s="207">
        <v>140823</v>
      </c>
      <c r="C197" s="207">
        <v>9352025</v>
      </c>
      <c r="D197" s="206" t="s">
        <v>219</v>
      </c>
      <c r="E197" s="205" t="s">
        <v>46</v>
      </c>
      <c r="F197" s="204" t="s">
        <v>788</v>
      </c>
      <c r="G197" s="203">
        <v>1</v>
      </c>
      <c r="H197" s="203">
        <v>0</v>
      </c>
      <c r="I197" s="203">
        <v>0</v>
      </c>
      <c r="J197" s="203">
        <v>7</v>
      </c>
      <c r="K197" s="203">
        <v>0</v>
      </c>
      <c r="L197" s="203">
        <v>308</v>
      </c>
      <c r="M197" s="203">
        <v>308</v>
      </c>
      <c r="N197" s="203">
        <v>47</v>
      </c>
      <c r="O197" s="203">
        <v>176</v>
      </c>
      <c r="P197" s="203">
        <v>85</v>
      </c>
      <c r="Q197" s="203">
        <v>0</v>
      </c>
      <c r="R197" s="203">
        <v>0</v>
      </c>
      <c r="S197" s="203">
        <v>0</v>
      </c>
      <c r="T197" s="203">
        <v>0</v>
      </c>
      <c r="U197" s="203">
        <v>0</v>
      </c>
      <c r="V197" s="203">
        <v>0</v>
      </c>
      <c r="W197" s="203">
        <v>308</v>
      </c>
      <c r="X197" s="203">
        <v>44</v>
      </c>
      <c r="Y197" s="203">
        <v>47.000000000000128</v>
      </c>
      <c r="Z197" s="203">
        <v>70.583333333333329</v>
      </c>
      <c r="AA197" s="203">
        <v>0</v>
      </c>
      <c r="AB197" s="203">
        <v>0</v>
      </c>
      <c r="AC197" s="203">
        <v>171.55700325732892</v>
      </c>
      <c r="AD197" s="203">
        <v>26.084690553745915</v>
      </c>
      <c r="AE197" s="203">
        <v>1.0032573289902271</v>
      </c>
      <c r="AF197" s="203">
        <v>98.31921824104225</v>
      </c>
      <c r="AG197" s="203">
        <v>5.0162866449511512</v>
      </c>
      <c r="AH197" s="203">
        <v>6.0195439739413752</v>
      </c>
      <c r="AI197" s="203">
        <v>0</v>
      </c>
      <c r="AJ197" s="203">
        <v>0</v>
      </c>
      <c r="AK197" s="203">
        <v>0</v>
      </c>
      <c r="AL197" s="203">
        <v>0</v>
      </c>
      <c r="AM197" s="203">
        <v>0</v>
      </c>
      <c r="AN197" s="203">
        <v>0</v>
      </c>
      <c r="AO197" s="203">
        <v>0</v>
      </c>
      <c r="AP197" s="203">
        <v>0</v>
      </c>
      <c r="AQ197" s="203">
        <v>0</v>
      </c>
      <c r="AR197" s="203">
        <v>0</v>
      </c>
      <c r="AS197" s="203">
        <v>0</v>
      </c>
      <c r="AT197" s="203">
        <v>0</v>
      </c>
      <c r="AU197" s="203">
        <v>0</v>
      </c>
      <c r="AV197" s="203">
        <v>0</v>
      </c>
      <c r="AW197" s="203">
        <v>0</v>
      </c>
      <c r="AX197" s="203">
        <v>72.411428571428488</v>
      </c>
      <c r="AY197" s="203">
        <v>8.0952380952380931</v>
      </c>
      <c r="AZ197" s="203">
        <v>14.166666666666694</v>
      </c>
      <c r="BA197" s="203">
        <v>67.133862579821169</v>
      </c>
      <c r="BB197" s="203">
        <v>0</v>
      </c>
      <c r="BC197" s="203">
        <v>0</v>
      </c>
      <c r="BD197" s="203">
        <v>0</v>
      </c>
      <c r="BE197" s="203">
        <v>137.19999999999985</v>
      </c>
      <c r="BF197" s="203">
        <v>0</v>
      </c>
      <c r="BG197" s="203">
        <v>0.726928198273878</v>
      </c>
      <c r="BH197" s="203">
        <v>0</v>
      </c>
      <c r="BI197" s="203">
        <v>0</v>
      </c>
      <c r="BJ197" s="203">
        <v>1</v>
      </c>
      <c r="BK197" s="203">
        <v>0</v>
      </c>
      <c r="BL197" s="203"/>
      <c r="BM197" s="203"/>
      <c r="BN197" s="203"/>
      <c r="BO197" s="449">
        <v>37.6</v>
      </c>
      <c r="BP197" s="449">
        <v>32</v>
      </c>
      <c r="BQ197" s="449">
        <v>36.6</v>
      </c>
      <c r="BR197" s="203"/>
    </row>
    <row r="198" spans="1:70" ht="15" x14ac:dyDescent="0.25">
      <c r="A198" s="169">
        <v>267</v>
      </c>
      <c r="B198" s="207">
        <v>140887</v>
      </c>
      <c r="C198" s="207">
        <v>9352027</v>
      </c>
      <c r="D198" s="206" t="s">
        <v>614</v>
      </c>
      <c r="E198" s="205" t="s">
        <v>46</v>
      </c>
      <c r="F198" s="204" t="s">
        <v>788</v>
      </c>
      <c r="G198" s="203">
        <v>1</v>
      </c>
      <c r="H198" s="203">
        <v>0</v>
      </c>
      <c r="I198" s="203">
        <v>0</v>
      </c>
      <c r="J198" s="203">
        <v>7</v>
      </c>
      <c r="K198" s="203">
        <v>0</v>
      </c>
      <c r="L198" s="203">
        <v>524</v>
      </c>
      <c r="M198" s="203">
        <v>524</v>
      </c>
      <c r="N198" s="203">
        <v>80</v>
      </c>
      <c r="O198" s="203">
        <v>329</v>
      </c>
      <c r="P198" s="203">
        <v>115</v>
      </c>
      <c r="Q198" s="203">
        <v>0</v>
      </c>
      <c r="R198" s="203">
        <v>0</v>
      </c>
      <c r="S198" s="203">
        <v>0</v>
      </c>
      <c r="T198" s="203">
        <v>0</v>
      </c>
      <c r="U198" s="203">
        <v>0</v>
      </c>
      <c r="V198" s="203">
        <v>0</v>
      </c>
      <c r="W198" s="203">
        <v>524</v>
      </c>
      <c r="X198" s="203">
        <v>74.857142857142861</v>
      </c>
      <c r="Y198" s="203">
        <v>141.00000000000009</v>
      </c>
      <c r="Z198" s="203">
        <v>218.75728155339806</v>
      </c>
      <c r="AA198" s="203">
        <v>0</v>
      </c>
      <c r="AB198" s="203">
        <v>0</v>
      </c>
      <c r="AC198" s="203">
        <v>73.279693486589963</v>
      </c>
      <c r="AD198" s="203">
        <v>8.0306513409961742</v>
      </c>
      <c r="AE198" s="203">
        <v>148.56704980842892</v>
      </c>
      <c r="AF198" s="203">
        <v>124.47509578544086</v>
      </c>
      <c r="AG198" s="203">
        <v>154.59003831417644</v>
      </c>
      <c r="AH198" s="203">
        <v>12.045977011494232</v>
      </c>
      <c r="AI198" s="203">
        <v>3.0114942528735638</v>
      </c>
      <c r="AJ198" s="203">
        <v>0</v>
      </c>
      <c r="AK198" s="203">
        <v>0</v>
      </c>
      <c r="AL198" s="203">
        <v>0</v>
      </c>
      <c r="AM198" s="203">
        <v>0</v>
      </c>
      <c r="AN198" s="203">
        <v>0</v>
      </c>
      <c r="AO198" s="203">
        <v>0</v>
      </c>
      <c r="AP198" s="203">
        <v>0</v>
      </c>
      <c r="AQ198" s="203">
        <v>81.432432432432222</v>
      </c>
      <c r="AR198" s="203">
        <v>156.9639639639642</v>
      </c>
      <c r="AS198" s="203">
        <v>197.09009009009003</v>
      </c>
      <c r="AT198" s="203">
        <v>0</v>
      </c>
      <c r="AU198" s="203">
        <v>0</v>
      </c>
      <c r="AV198" s="203">
        <v>0</v>
      </c>
      <c r="AW198" s="203">
        <v>2.0349514563106794</v>
      </c>
      <c r="AX198" s="203">
        <v>167.42704626334523</v>
      </c>
      <c r="AY198" s="203">
        <v>33.82352941176476</v>
      </c>
      <c r="AZ198" s="203">
        <v>39.23529411764703</v>
      </c>
      <c r="BA198" s="203">
        <v>162.88522464059201</v>
      </c>
      <c r="BB198" s="203">
        <v>0</v>
      </c>
      <c r="BC198" s="203">
        <v>0</v>
      </c>
      <c r="BD198" s="203">
        <v>0</v>
      </c>
      <c r="BE198" s="203">
        <v>198.59999999999985</v>
      </c>
      <c r="BF198" s="203">
        <v>0</v>
      </c>
      <c r="BG198" s="203">
        <v>0.51479968124999997</v>
      </c>
      <c r="BH198" s="203">
        <v>0</v>
      </c>
      <c r="BI198" s="203">
        <v>0</v>
      </c>
      <c r="BJ198" s="203">
        <v>1</v>
      </c>
      <c r="BK198" s="203">
        <v>0</v>
      </c>
      <c r="BL198" s="203"/>
      <c r="BM198" s="203"/>
      <c r="BN198" s="203"/>
      <c r="BO198" s="449">
        <v>75.599999999999994</v>
      </c>
      <c r="BP198" s="449">
        <v>42</v>
      </c>
      <c r="BQ198" s="449">
        <v>69.2</v>
      </c>
      <c r="BR198" s="203"/>
    </row>
    <row r="199" spans="1:70" ht="15" x14ac:dyDescent="0.25">
      <c r="A199" s="169">
        <v>423</v>
      </c>
      <c r="B199" s="207">
        <v>140998</v>
      </c>
      <c r="C199" s="207">
        <v>9352029</v>
      </c>
      <c r="D199" s="206" t="s">
        <v>385</v>
      </c>
      <c r="E199" s="205" t="s">
        <v>46</v>
      </c>
      <c r="F199" s="204" t="s">
        <v>788</v>
      </c>
      <c r="G199" s="203">
        <v>1</v>
      </c>
      <c r="H199" s="203">
        <v>0</v>
      </c>
      <c r="I199" s="203">
        <v>0</v>
      </c>
      <c r="J199" s="203">
        <v>5</v>
      </c>
      <c r="K199" s="203">
        <v>0</v>
      </c>
      <c r="L199" s="203">
        <v>228</v>
      </c>
      <c r="M199" s="203">
        <v>228</v>
      </c>
      <c r="N199" s="203">
        <v>47</v>
      </c>
      <c r="O199" s="203">
        <v>181</v>
      </c>
      <c r="P199" s="203">
        <v>0</v>
      </c>
      <c r="Q199" s="203">
        <v>0</v>
      </c>
      <c r="R199" s="203">
        <v>0</v>
      </c>
      <c r="S199" s="203">
        <v>0</v>
      </c>
      <c r="T199" s="203">
        <v>0</v>
      </c>
      <c r="U199" s="203">
        <v>0</v>
      </c>
      <c r="V199" s="203">
        <v>0</v>
      </c>
      <c r="W199" s="203">
        <v>228</v>
      </c>
      <c r="X199" s="203">
        <v>45.6</v>
      </c>
      <c r="Y199" s="203">
        <v>48.000000000000071</v>
      </c>
      <c r="Z199" s="203">
        <v>81.77215189873418</v>
      </c>
      <c r="AA199" s="203">
        <v>0</v>
      </c>
      <c r="AB199" s="203">
        <v>0</v>
      </c>
      <c r="AC199" s="203">
        <v>86.905829596412502</v>
      </c>
      <c r="AD199" s="203">
        <v>109.39910313901355</v>
      </c>
      <c r="AE199" s="203">
        <v>3.0672645739910362</v>
      </c>
      <c r="AF199" s="203">
        <v>28.627802690582978</v>
      </c>
      <c r="AG199" s="203">
        <v>0</v>
      </c>
      <c r="AH199" s="203">
        <v>0</v>
      </c>
      <c r="AI199" s="203">
        <v>0</v>
      </c>
      <c r="AJ199" s="203">
        <v>0</v>
      </c>
      <c r="AK199" s="203">
        <v>0</v>
      </c>
      <c r="AL199" s="203">
        <v>0</v>
      </c>
      <c r="AM199" s="203">
        <v>0</v>
      </c>
      <c r="AN199" s="203">
        <v>0</v>
      </c>
      <c r="AO199" s="203">
        <v>0</v>
      </c>
      <c r="AP199" s="203">
        <v>0</v>
      </c>
      <c r="AQ199" s="203">
        <v>3.779005524861875</v>
      </c>
      <c r="AR199" s="203">
        <v>8.8176795580110561</v>
      </c>
      <c r="AS199" s="203">
        <v>10.07734806629834</v>
      </c>
      <c r="AT199" s="203">
        <v>0</v>
      </c>
      <c r="AU199" s="203">
        <v>0</v>
      </c>
      <c r="AV199" s="203">
        <v>0</v>
      </c>
      <c r="AW199" s="203">
        <v>1.9240506329113922</v>
      </c>
      <c r="AX199" s="203">
        <v>82.916201117318465</v>
      </c>
      <c r="AY199" s="203">
        <v>0</v>
      </c>
      <c r="AZ199" s="203">
        <v>0</v>
      </c>
      <c r="BA199" s="203">
        <v>61.623687150838009</v>
      </c>
      <c r="BB199" s="203">
        <v>0</v>
      </c>
      <c r="BC199" s="203">
        <v>0</v>
      </c>
      <c r="BD199" s="203">
        <v>0</v>
      </c>
      <c r="BE199" s="203">
        <v>58.200000000000031</v>
      </c>
      <c r="BF199" s="203">
        <v>0</v>
      </c>
      <c r="BG199" s="203">
        <v>0.70528824686468605</v>
      </c>
      <c r="BH199" s="203">
        <v>0</v>
      </c>
      <c r="BI199" s="203">
        <v>0</v>
      </c>
      <c r="BJ199" s="203">
        <v>1</v>
      </c>
      <c r="BK199" s="203">
        <v>0</v>
      </c>
      <c r="BL199" s="203"/>
      <c r="BM199" s="203"/>
      <c r="BN199" s="203"/>
      <c r="BO199" s="449">
        <v>39.799999999999997</v>
      </c>
      <c r="BP199" s="449">
        <v>17.399999999999999</v>
      </c>
      <c r="BQ199" s="449">
        <v>35.200000000000003</v>
      </c>
      <c r="BR199" s="203"/>
    </row>
    <row r="200" spans="1:70" ht="15" x14ac:dyDescent="0.25">
      <c r="A200" s="169">
        <v>521</v>
      </c>
      <c r="B200" s="207">
        <v>142995</v>
      </c>
      <c r="C200" s="207">
        <v>9352030</v>
      </c>
      <c r="D200" s="206" t="s">
        <v>613</v>
      </c>
      <c r="E200" s="205" t="s">
        <v>46</v>
      </c>
      <c r="F200" s="204" t="s">
        <v>788</v>
      </c>
      <c r="G200" s="203">
        <v>1</v>
      </c>
      <c r="H200" s="203">
        <v>0</v>
      </c>
      <c r="I200" s="203">
        <v>0</v>
      </c>
      <c r="J200" s="203">
        <v>7</v>
      </c>
      <c r="K200" s="203">
        <v>0</v>
      </c>
      <c r="L200" s="203">
        <v>144</v>
      </c>
      <c r="M200" s="203">
        <v>144</v>
      </c>
      <c r="N200" s="203">
        <v>19</v>
      </c>
      <c r="O200" s="203">
        <v>91</v>
      </c>
      <c r="P200" s="203">
        <v>34</v>
      </c>
      <c r="Q200" s="203">
        <v>0</v>
      </c>
      <c r="R200" s="203">
        <v>0</v>
      </c>
      <c r="S200" s="203">
        <v>0</v>
      </c>
      <c r="T200" s="203">
        <v>0</v>
      </c>
      <c r="U200" s="203">
        <v>0</v>
      </c>
      <c r="V200" s="203">
        <v>0</v>
      </c>
      <c r="W200" s="203">
        <v>144</v>
      </c>
      <c r="X200" s="203">
        <v>20.571428571428573</v>
      </c>
      <c r="Y200" s="203">
        <v>6.0000000000000044</v>
      </c>
      <c r="Z200" s="203">
        <v>8.5970149253731343</v>
      </c>
      <c r="AA200" s="203">
        <v>0</v>
      </c>
      <c r="AB200" s="203">
        <v>0</v>
      </c>
      <c r="AC200" s="203">
        <v>144</v>
      </c>
      <c r="AD200" s="203">
        <v>0</v>
      </c>
      <c r="AE200" s="203">
        <v>0</v>
      </c>
      <c r="AF200" s="203">
        <v>0</v>
      </c>
      <c r="AG200" s="203">
        <v>0</v>
      </c>
      <c r="AH200" s="203">
        <v>0</v>
      </c>
      <c r="AI200" s="203">
        <v>0</v>
      </c>
      <c r="AJ200" s="203">
        <v>0</v>
      </c>
      <c r="AK200" s="203">
        <v>0</v>
      </c>
      <c r="AL200" s="203">
        <v>0</v>
      </c>
      <c r="AM200" s="203">
        <v>0</v>
      </c>
      <c r="AN200" s="203">
        <v>0</v>
      </c>
      <c r="AO200" s="203">
        <v>0</v>
      </c>
      <c r="AP200" s="203">
        <v>0</v>
      </c>
      <c r="AQ200" s="203">
        <v>0</v>
      </c>
      <c r="AR200" s="203">
        <v>0</v>
      </c>
      <c r="AS200" s="203">
        <v>0</v>
      </c>
      <c r="AT200" s="203">
        <v>0</v>
      </c>
      <c r="AU200" s="203">
        <v>0</v>
      </c>
      <c r="AV200" s="203">
        <v>0</v>
      </c>
      <c r="AW200" s="203">
        <v>1.0746268656716418</v>
      </c>
      <c r="AX200" s="203">
        <v>41.662650602409656</v>
      </c>
      <c r="AY200" s="203">
        <v>8.0000000000000053</v>
      </c>
      <c r="AZ200" s="203">
        <v>14.000000000000002</v>
      </c>
      <c r="BA200" s="203">
        <v>44.4452703614458</v>
      </c>
      <c r="BB200" s="203">
        <v>0</v>
      </c>
      <c r="BC200" s="203">
        <v>0</v>
      </c>
      <c r="BD200" s="203">
        <v>0</v>
      </c>
      <c r="BE200" s="203">
        <v>0</v>
      </c>
      <c r="BF200" s="203">
        <v>0</v>
      </c>
      <c r="BG200" s="203">
        <v>3.6565746654970699</v>
      </c>
      <c r="BH200" s="203">
        <v>0</v>
      </c>
      <c r="BI200" s="203">
        <v>1</v>
      </c>
      <c r="BJ200" s="203">
        <v>1</v>
      </c>
      <c r="BK200" s="203">
        <v>0</v>
      </c>
      <c r="BL200" s="203"/>
      <c r="BM200" s="203"/>
      <c r="BN200" s="203"/>
      <c r="BO200" s="449">
        <v>0</v>
      </c>
      <c r="BP200" s="449">
        <v>0</v>
      </c>
      <c r="BQ200" s="449">
        <v>0</v>
      </c>
      <c r="BR200" s="203"/>
    </row>
    <row r="201" spans="1:70" ht="15" x14ac:dyDescent="0.25">
      <c r="A201" s="169">
        <v>522</v>
      </c>
      <c r="B201" s="207">
        <v>142566</v>
      </c>
      <c r="C201" s="207">
        <v>9352031</v>
      </c>
      <c r="D201" s="206" t="s">
        <v>612</v>
      </c>
      <c r="E201" s="205" t="s">
        <v>46</v>
      </c>
      <c r="F201" s="204" t="s">
        <v>788</v>
      </c>
      <c r="G201" s="203">
        <v>1</v>
      </c>
      <c r="H201" s="203">
        <v>0</v>
      </c>
      <c r="I201" s="203">
        <v>0</v>
      </c>
      <c r="J201" s="203">
        <v>7</v>
      </c>
      <c r="K201" s="203">
        <v>0</v>
      </c>
      <c r="L201" s="203">
        <v>169</v>
      </c>
      <c r="M201" s="203">
        <v>169</v>
      </c>
      <c r="N201" s="203">
        <v>30</v>
      </c>
      <c r="O201" s="203">
        <v>90</v>
      </c>
      <c r="P201" s="203">
        <v>49</v>
      </c>
      <c r="Q201" s="203">
        <v>0</v>
      </c>
      <c r="R201" s="203">
        <v>0</v>
      </c>
      <c r="S201" s="203">
        <v>0</v>
      </c>
      <c r="T201" s="203">
        <v>0</v>
      </c>
      <c r="U201" s="203">
        <v>0</v>
      </c>
      <c r="V201" s="203">
        <v>0</v>
      </c>
      <c r="W201" s="203">
        <v>169</v>
      </c>
      <c r="X201" s="203">
        <v>24.142857142857142</v>
      </c>
      <c r="Y201" s="203">
        <v>31.999999999999915</v>
      </c>
      <c r="Z201" s="203">
        <v>46.450292397660817</v>
      </c>
      <c r="AA201" s="203">
        <v>0</v>
      </c>
      <c r="AB201" s="203">
        <v>0</v>
      </c>
      <c r="AC201" s="203">
        <v>167.99999999999994</v>
      </c>
      <c r="AD201" s="203">
        <v>1.0000000000000002</v>
      </c>
      <c r="AE201" s="203">
        <v>0</v>
      </c>
      <c r="AF201" s="203">
        <v>0</v>
      </c>
      <c r="AG201" s="203">
        <v>0</v>
      </c>
      <c r="AH201" s="203">
        <v>0</v>
      </c>
      <c r="AI201" s="203">
        <v>0</v>
      </c>
      <c r="AJ201" s="203">
        <v>0</v>
      </c>
      <c r="AK201" s="203">
        <v>0</v>
      </c>
      <c r="AL201" s="203">
        <v>0</v>
      </c>
      <c r="AM201" s="203">
        <v>0</v>
      </c>
      <c r="AN201" s="203">
        <v>0</v>
      </c>
      <c r="AO201" s="203">
        <v>0</v>
      </c>
      <c r="AP201" s="203">
        <v>0</v>
      </c>
      <c r="AQ201" s="203">
        <v>1.2158273381294968</v>
      </c>
      <c r="AR201" s="203">
        <v>3.6474820143884825</v>
      </c>
      <c r="AS201" s="203">
        <v>4.8633093525179873</v>
      </c>
      <c r="AT201" s="203">
        <v>0</v>
      </c>
      <c r="AU201" s="203">
        <v>0</v>
      </c>
      <c r="AV201" s="203">
        <v>0</v>
      </c>
      <c r="AW201" s="203">
        <v>0</v>
      </c>
      <c r="AX201" s="203">
        <v>34.941176470588232</v>
      </c>
      <c r="AY201" s="203">
        <v>9.1162790697674438</v>
      </c>
      <c r="AZ201" s="203">
        <v>11.395348837209315</v>
      </c>
      <c r="BA201" s="203">
        <v>38.91941481561674</v>
      </c>
      <c r="BB201" s="203">
        <v>0</v>
      </c>
      <c r="BC201" s="203">
        <v>0</v>
      </c>
      <c r="BD201" s="203">
        <v>0</v>
      </c>
      <c r="BE201" s="203">
        <v>5.0999999999999286</v>
      </c>
      <c r="BF201" s="203">
        <v>0</v>
      </c>
      <c r="BG201" s="203">
        <v>1.51195075193799</v>
      </c>
      <c r="BH201" s="203">
        <v>0</v>
      </c>
      <c r="BI201" s="203">
        <v>0</v>
      </c>
      <c r="BJ201" s="203">
        <v>1</v>
      </c>
      <c r="BK201" s="203">
        <v>0</v>
      </c>
      <c r="BL201" s="203"/>
      <c r="BM201" s="203"/>
      <c r="BN201" s="203"/>
      <c r="BO201" s="449">
        <v>0</v>
      </c>
      <c r="BP201" s="449">
        <v>0</v>
      </c>
      <c r="BQ201" s="449">
        <v>0</v>
      </c>
      <c r="BR201" s="203"/>
    </row>
    <row r="202" spans="1:70" ht="15" x14ac:dyDescent="0.25">
      <c r="A202" s="169">
        <v>454</v>
      </c>
      <c r="B202" s="207">
        <v>138161</v>
      </c>
      <c r="C202" s="207">
        <v>9352036</v>
      </c>
      <c r="D202" s="206" t="s">
        <v>611</v>
      </c>
      <c r="E202" s="205" t="s">
        <v>46</v>
      </c>
      <c r="F202" s="204" t="s">
        <v>788</v>
      </c>
      <c r="G202" s="203">
        <v>1</v>
      </c>
      <c r="H202" s="203">
        <v>0</v>
      </c>
      <c r="I202" s="203">
        <v>0</v>
      </c>
      <c r="J202" s="203">
        <v>7</v>
      </c>
      <c r="K202" s="203">
        <v>0</v>
      </c>
      <c r="L202" s="203">
        <v>414</v>
      </c>
      <c r="M202" s="203">
        <v>414</v>
      </c>
      <c r="N202" s="203">
        <v>60</v>
      </c>
      <c r="O202" s="203">
        <v>237</v>
      </c>
      <c r="P202" s="203">
        <v>117</v>
      </c>
      <c r="Q202" s="203">
        <v>0</v>
      </c>
      <c r="R202" s="203">
        <v>0</v>
      </c>
      <c r="S202" s="203">
        <v>0</v>
      </c>
      <c r="T202" s="203">
        <v>0</v>
      </c>
      <c r="U202" s="203">
        <v>0</v>
      </c>
      <c r="V202" s="203">
        <v>0</v>
      </c>
      <c r="W202" s="203">
        <v>414</v>
      </c>
      <c r="X202" s="203">
        <v>59.142857142857146</v>
      </c>
      <c r="Y202" s="203">
        <v>60.99999999999995</v>
      </c>
      <c r="Z202" s="203">
        <v>111.46153846153845</v>
      </c>
      <c r="AA202" s="203">
        <v>0</v>
      </c>
      <c r="AB202" s="203">
        <v>0</v>
      </c>
      <c r="AC202" s="203">
        <v>228.55205811138003</v>
      </c>
      <c r="AD202" s="203">
        <v>114.27602905569023</v>
      </c>
      <c r="AE202" s="203">
        <v>71.171912832929749</v>
      </c>
      <c r="AF202" s="203">
        <v>0</v>
      </c>
      <c r="AG202" s="203">
        <v>0</v>
      </c>
      <c r="AH202" s="203">
        <v>0</v>
      </c>
      <c r="AI202" s="203">
        <v>0</v>
      </c>
      <c r="AJ202" s="203">
        <v>0</v>
      </c>
      <c r="AK202" s="203">
        <v>0</v>
      </c>
      <c r="AL202" s="203">
        <v>0</v>
      </c>
      <c r="AM202" s="203">
        <v>0</v>
      </c>
      <c r="AN202" s="203">
        <v>0</v>
      </c>
      <c r="AO202" s="203">
        <v>0</v>
      </c>
      <c r="AP202" s="203">
        <v>0</v>
      </c>
      <c r="AQ202" s="203">
        <v>8.1864406779660897</v>
      </c>
      <c r="AR202" s="203">
        <v>17.542372881355931</v>
      </c>
      <c r="AS202" s="203">
        <v>23.38983050847456</v>
      </c>
      <c r="AT202" s="203">
        <v>0</v>
      </c>
      <c r="AU202" s="203">
        <v>0</v>
      </c>
      <c r="AV202" s="203">
        <v>0</v>
      </c>
      <c r="AW202" s="203">
        <v>0</v>
      </c>
      <c r="AX202" s="203">
        <v>94.596566523605262</v>
      </c>
      <c r="AY202" s="203">
        <v>25.874999999999982</v>
      </c>
      <c r="AZ202" s="203">
        <v>36.000000000000036</v>
      </c>
      <c r="BA202" s="203">
        <v>107.37332581654191</v>
      </c>
      <c r="BB202" s="203">
        <v>0</v>
      </c>
      <c r="BC202" s="203">
        <v>0</v>
      </c>
      <c r="BD202" s="203">
        <v>0</v>
      </c>
      <c r="BE202" s="203">
        <v>0</v>
      </c>
      <c r="BF202" s="203">
        <v>0</v>
      </c>
      <c r="BG202" s="203">
        <v>0.43844352793103403</v>
      </c>
      <c r="BH202" s="203">
        <v>0</v>
      </c>
      <c r="BI202" s="203">
        <v>0</v>
      </c>
      <c r="BJ202" s="203">
        <v>1</v>
      </c>
      <c r="BK202" s="203">
        <v>0</v>
      </c>
      <c r="BL202" s="203"/>
      <c r="BM202" s="203"/>
      <c r="BN202" s="203"/>
      <c r="BO202" s="449">
        <v>0</v>
      </c>
      <c r="BP202" s="449">
        <v>0</v>
      </c>
      <c r="BQ202" s="449">
        <v>0</v>
      </c>
      <c r="BR202" s="203"/>
    </row>
    <row r="203" spans="1:70" ht="15" x14ac:dyDescent="0.25">
      <c r="A203" s="169">
        <v>450</v>
      </c>
      <c r="B203" s="207">
        <v>141546</v>
      </c>
      <c r="C203" s="207">
        <v>9352040</v>
      </c>
      <c r="D203" s="206" t="s">
        <v>610</v>
      </c>
      <c r="E203" s="205" t="s">
        <v>46</v>
      </c>
      <c r="F203" s="204" t="s">
        <v>788</v>
      </c>
      <c r="G203" s="203">
        <v>1</v>
      </c>
      <c r="H203" s="203">
        <v>0</v>
      </c>
      <c r="I203" s="203">
        <v>0</v>
      </c>
      <c r="J203" s="203">
        <v>7</v>
      </c>
      <c r="K203" s="203">
        <v>0</v>
      </c>
      <c r="L203" s="203">
        <v>393</v>
      </c>
      <c r="M203" s="203">
        <v>393</v>
      </c>
      <c r="N203" s="203">
        <v>60</v>
      </c>
      <c r="O203" s="203">
        <v>217</v>
      </c>
      <c r="P203" s="203">
        <v>116</v>
      </c>
      <c r="Q203" s="203">
        <v>0</v>
      </c>
      <c r="R203" s="203">
        <v>0</v>
      </c>
      <c r="S203" s="203">
        <v>0</v>
      </c>
      <c r="T203" s="203">
        <v>0</v>
      </c>
      <c r="U203" s="203">
        <v>0</v>
      </c>
      <c r="V203" s="203">
        <v>0</v>
      </c>
      <c r="W203" s="203">
        <v>393</v>
      </c>
      <c r="X203" s="203">
        <v>56.142857142857146</v>
      </c>
      <c r="Y203" s="203">
        <v>44.000000000000156</v>
      </c>
      <c r="Z203" s="203">
        <v>69.530769230769238</v>
      </c>
      <c r="AA203" s="203">
        <v>0</v>
      </c>
      <c r="AB203" s="203">
        <v>0</v>
      </c>
      <c r="AC203" s="203">
        <v>233.99999999999991</v>
      </c>
      <c r="AD203" s="203">
        <v>79.000000000000156</v>
      </c>
      <c r="AE203" s="203">
        <v>79.999999999999957</v>
      </c>
      <c r="AF203" s="203">
        <v>0</v>
      </c>
      <c r="AG203" s="203">
        <v>0</v>
      </c>
      <c r="AH203" s="203">
        <v>0</v>
      </c>
      <c r="AI203" s="203">
        <v>0</v>
      </c>
      <c r="AJ203" s="203">
        <v>0</v>
      </c>
      <c r="AK203" s="203">
        <v>0</v>
      </c>
      <c r="AL203" s="203">
        <v>0</v>
      </c>
      <c r="AM203" s="203">
        <v>0</v>
      </c>
      <c r="AN203" s="203">
        <v>0</v>
      </c>
      <c r="AO203" s="203">
        <v>0</v>
      </c>
      <c r="AP203" s="203">
        <v>0</v>
      </c>
      <c r="AQ203" s="203">
        <v>9.441441441441432</v>
      </c>
      <c r="AR203" s="203">
        <v>15.342342342342327</v>
      </c>
      <c r="AS203" s="203">
        <v>22.42342342342344</v>
      </c>
      <c r="AT203" s="203">
        <v>0</v>
      </c>
      <c r="AU203" s="203">
        <v>0</v>
      </c>
      <c r="AV203" s="203">
        <v>0</v>
      </c>
      <c r="AW203" s="203">
        <v>2.0153846153846153</v>
      </c>
      <c r="AX203" s="203">
        <v>93.000000000000085</v>
      </c>
      <c r="AY203" s="203">
        <v>18.642857142857178</v>
      </c>
      <c r="AZ203" s="203">
        <v>32.107142857142826</v>
      </c>
      <c r="BA203" s="203">
        <v>102.64870012870014</v>
      </c>
      <c r="BB203" s="203">
        <v>0</v>
      </c>
      <c r="BC203" s="203">
        <v>0</v>
      </c>
      <c r="BD203" s="203">
        <v>0</v>
      </c>
      <c r="BE203" s="203">
        <v>0</v>
      </c>
      <c r="BF203" s="203">
        <v>0</v>
      </c>
      <c r="BG203" s="203">
        <v>0.36268989085714298</v>
      </c>
      <c r="BH203" s="203">
        <v>0</v>
      </c>
      <c r="BI203" s="203">
        <v>0</v>
      </c>
      <c r="BJ203" s="203">
        <v>1</v>
      </c>
      <c r="BK203" s="203">
        <v>0</v>
      </c>
      <c r="BL203" s="203"/>
      <c r="BM203" s="203"/>
      <c r="BN203" s="203"/>
      <c r="BO203" s="449">
        <v>42.6</v>
      </c>
      <c r="BP203" s="449">
        <v>26</v>
      </c>
      <c r="BQ203" s="449">
        <v>31.6</v>
      </c>
      <c r="BR203" s="203"/>
    </row>
    <row r="204" spans="1:70" ht="15" x14ac:dyDescent="0.25">
      <c r="A204" s="169">
        <v>52</v>
      </c>
      <c r="B204" s="207">
        <v>141172</v>
      </c>
      <c r="C204" s="207">
        <v>9352043</v>
      </c>
      <c r="D204" s="206" t="s">
        <v>609</v>
      </c>
      <c r="E204" s="205" t="s">
        <v>46</v>
      </c>
      <c r="F204" s="204" t="s">
        <v>788</v>
      </c>
      <c r="G204" s="203">
        <v>1</v>
      </c>
      <c r="H204" s="203">
        <v>0</v>
      </c>
      <c r="I204" s="203">
        <v>0</v>
      </c>
      <c r="J204" s="203">
        <v>7</v>
      </c>
      <c r="K204" s="203">
        <v>0</v>
      </c>
      <c r="L204" s="203">
        <v>211</v>
      </c>
      <c r="M204" s="203">
        <v>211</v>
      </c>
      <c r="N204" s="203">
        <v>38</v>
      </c>
      <c r="O204" s="203">
        <v>115</v>
      </c>
      <c r="P204" s="203">
        <v>58</v>
      </c>
      <c r="Q204" s="203">
        <v>0</v>
      </c>
      <c r="R204" s="203">
        <v>0</v>
      </c>
      <c r="S204" s="203">
        <v>0</v>
      </c>
      <c r="T204" s="203">
        <v>0</v>
      </c>
      <c r="U204" s="203">
        <v>0</v>
      </c>
      <c r="V204" s="203">
        <v>0</v>
      </c>
      <c r="W204" s="203">
        <v>211</v>
      </c>
      <c r="X204" s="203">
        <v>30.142857142857142</v>
      </c>
      <c r="Y204" s="203">
        <v>71.000000000000071</v>
      </c>
      <c r="Z204" s="203">
        <v>87.584905660377359</v>
      </c>
      <c r="AA204" s="203">
        <v>0</v>
      </c>
      <c r="AB204" s="203">
        <v>0</v>
      </c>
      <c r="AC204" s="203">
        <v>66.256038647343047</v>
      </c>
      <c r="AD204" s="203">
        <v>3.0579710144927525</v>
      </c>
      <c r="AE204" s="203">
        <v>63.198067632850162</v>
      </c>
      <c r="AF204" s="203">
        <v>78.48792270531392</v>
      </c>
      <c r="AG204" s="203">
        <v>0</v>
      </c>
      <c r="AH204" s="203">
        <v>0</v>
      </c>
      <c r="AI204" s="203">
        <v>0</v>
      </c>
      <c r="AJ204" s="203">
        <v>0</v>
      </c>
      <c r="AK204" s="203">
        <v>0</v>
      </c>
      <c r="AL204" s="203">
        <v>0</v>
      </c>
      <c r="AM204" s="203">
        <v>0</v>
      </c>
      <c r="AN204" s="203">
        <v>0</v>
      </c>
      <c r="AO204" s="203">
        <v>0</v>
      </c>
      <c r="AP204" s="203">
        <v>0</v>
      </c>
      <c r="AQ204" s="203">
        <v>1.2196531791907517</v>
      </c>
      <c r="AR204" s="203">
        <v>2.4393063583815033</v>
      </c>
      <c r="AS204" s="203">
        <v>2.4393063583815033</v>
      </c>
      <c r="AT204" s="203">
        <v>0</v>
      </c>
      <c r="AU204" s="203">
        <v>0</v>
      </c>
      <c r="AV204" s="203">
        <v>0</v>
      </c>
      <c r="AW204" s="203">
        <v>0.99528301886792447</v>
      </c>
      <c r="AX204" s="203">
        <v>68.596491228070121</v>
      </c>
      <c r="AY204" s="203">
        <v>12.037735849056617</v>
      </c>
      <c r="AZ204" s="203">
        <v>15.32075471698111</v>
      </c>
      <c r="BA204" s="203">
        <v>68.047725076678987</v>
      </c>
      <c r="BB204" s="203">
        <v>0</v>
      </c>
      <c r="BC204" s="203">
        <v>0</v>
      </c>
      <c r="BD204" s="203">
        <v>0</v>
      </c>
      <c r="BE204" s="203">
        <v>1.9000000000000226</v>
      </c>
      <c r="BF204" s="203">
        <v>0</v>
      </c>
      <c r="BG204" s="203">
        <v>1.9148541740157501</v>
      </c>
      <c r="BH204" s="203">
        <v>0</v>
      </c>
      <c r="BI204" s="203">
        <v>0</v>
      </c>
      <c r="BJ204" s="203">
        <v>1</v>
      </c>
      <c r="BK204" s="203">
        <v>0</v>
      </c>
      <c r="BL204" s="203"/>
      <c r="BM204" s="203"/>
      <c r="BN204" s="203"/>
      <c r="BO204" s="449">
        <v>36</v>
      </c>
      <c r="BP204" s="449">
        <v>21.8</v>
      </c>
      <c r="BQ204" s="449">
        <v>33</v>
      </c>
      <c r="BR204" s="203"/>
    </row>
    <row r="205" spans="1:70" ht="15" x14ac:dyDescent="0.25">
      <c r="A205" s="169">
        <v>447</v>
      </c>
      <c r="B205" s="207">
        <v>141371</v>
      </c>
      <c r="C205" s="207">
        <v>9352047</v>
      </c>
      <c r="D205" s="206" t="s">
        <v>608</v>
      </c>
      <c r="E205" s="205" t="s">
        <v>46</v>
      </c>
      <c r="F205" s="204" t="s">
        <v>788</v>
      </c>
      <c r="G205" s="203">
        <v>1</v>
      </c>
      <c r="H205" s="203">
        <v>0</v>
      </c>
      <c r="I205" s="203">
        <v>0</v>
      </c>
      <c r="J205" s="203">
        <v>7</v>
      </c>
      <c r="K205" s="203">
        <v>0</v>
      </c>
      <c r="L205" s="203">
        <v>239</v>
      </c>
      <c r="M205" s="203">
        <v>239</v>
      </c>
      <c r="N205" s="203">
        <v>42</v>
      </c>
      <c r="O205" s="203">
        <v>138</v>
      </c>
      <c r="P205" s="203">
        <v>59</v>
      </c>
      <c r="Q205" s="203">
        <v>0</v>
      </c>
      <c r="R205" s="203">
        <v>0</v>
      </c>
      <c r="S205" s="203">
        <v>0</v>
      </c>
      <c r="T205" s="203">
        <v>0</v>
      </c>
      <c r="U205" s="203">
        <v>0</v>
      </c>
      <c r="V205" s="203">
        <v>0</v>
      </c>
      <c r="W205" s="203">
        <v>239</v>
      </c>
      <c r="X205" s="203">
        <v>34.142857142857146</v>
      </c>
      <c r="Y205" s="203">
        <v>16.000000000000007</v>
      </c>
      <c r="Z205" s="203">
        <v>28.640495867768596</v>
      </c>
      <c r="AA205" s="203">
        <v>0</v>
      </c>
      <c r="AB205" s="203">
        <v>0</v>
      </c>
      <c r="AC205" s="203">
        <v>221.99999999999994</v>
      </c>
      <c r="AD205" s="203">
        <v>16.000000000000007</v>
      </c>
      <c r="AE205" s="203">
        <v>0.99999999999999944</v>
      </c>
      <c r="AF205" s="203">
        <v>0</v>
      </c>
      <c r="AG205" s="203">
        <v>0</v>
      </c>
      <c r="AH205" s="203">
        <v>0</v>
      </c>
      <c r="AI205" s="203">
        <v>0</v>
      </c>
      <c r="AJ205" s="203">
        <v>0</v>
      </c>
      <c r="AK205" s="203">
        <v>0</v>
      </c>
      <c r="AL205" s="203">
        <v>0</v>
      </c>
      <c r="AM205" s="203">
        <v>0</v>
      </c>
      <c r="AN205" s="203">
        <v>0</v>
      </c>
      <c r="AO205" s="203">
        <v>0</v>
      </c>
      <c r="AP205" s="203">
        <v>0</v>
      </c>
      <c r="AQ205" s="203">
        <v>3.6395939086294451</v>
      </c>
      <c r="AR205" s="203">
        <v>4.8527918781725932</v>
      </c>
      <c r="AS205" s="203">
        <v>6.0659898477157421</v>
      </c>
      <c r="AT205" s="203">
        <v>0</v>
      </c>
      <c r="AU205" s="203">
        <v>0</v>
      </c>
      <c r="AV205" s="203">
        <v>0</v>
      </c>
      <c r="AW205" s="203">
        <v>1.975206611570248</v>
      </c>
      <c r="AX205" s="203">
        <v>59.867647058823572</v>
      </c>
      <c r="AY205" s="203">
        <v>6.9999999999999902</v>
      </c>
      <c r="AZ205" s="203">
        <v>11.000000000000018</v>
      </c>
      <c r="BA205" s="203">
        <v>56.197649298298046</v>
      </c>
      <c r="BB205" s="203">
        <v>0</v>
      </c>
      <c r="BC205" s="203">
        <v>0</v>
      </c>
      <c r="BD205" s="203">
        <v>0</v>
      </c>
      <c r="BE205" s="203">
        <v>98.09999999999998</v>
      </c>
      <c r="BF205" s="203">
        <v>0</v>
      </c>
      <c r="BG205" s="203">
        <v>0.61369216596306098</v>
      </c>
      <c r="BH205" s="203">
        <v>0</v>
      </c>
      <c r="BI205" s="203">
        <v>0</v>
      </c>
      <c r="BJ205" s="203">
        <v>1</v>
      </c>
      <c r="BK205" s="203">
        <v>0</v>
      </c>
      <c r="BL205" s="203"/>
      <c r="BM205" s="203"/>
      <c r="BN205" s="203"/>
      <c r="BO205" s="449">
        <v>0</v>
      </c>
      <c r="BP205" s="449">
        <v>0</v>
      </c>
      <c r="BQ205" s="449">
        <v>0</v>
      </c>
      <c r="BR205" s="203"/>
    </row>
    <row r="206" spans="1:70" ht="15" x14ac:dyDescent="0.25">
      <c r="A206" s="169">
        <v>251</v>
      </c>
      <c r="B206" s="207">
        <v>141372</v>
      </c>
      <c r="C206" s="207">
        <v>9352048</v>
      </c>
      <c r="D206" s="206" t="s">
        <v>295</v>
      </c>
      <c r="E206" s="205" t="s">
        <v>46</v>
      </c>
      <c r="F206" s="204" t="s">
        <v>788</v>
      </c>
      <c r="G206" s="203">
        <v>1</v>
      </c>
      <c r="H206" s="203">
        <v>0</v>
      </c>
      <c r="I206" s="203">
        <v>0</v>
      </c>
      <c r="J206" s="203">
        <v>3</v>
      </c>
      <c r="K206" s="203">
        <v>0</v>
      </c>
      <c r="L206" s="203">
        <v>242</v>
      </c>
      <c r="M206" s="203">
        <v>242</v>
      </c>
      <c r="N206" s="203">
        <v>90</v>
      </c>
      <c r="O206" s="203">
        <v>162</v>
      </c>
      <c r="P206" s="203">
        <v>0</v>
      </c>
      <c r="Q206" s="203">
        <v>0</v>
      </c>
      <c r="R206" s="203">
        <v>0</v>
      </c>
      <c r="S206" s="203">
        <v>0</v>
      </c>
      <c r="T206" s="203">
        <v>0</v>
      </c>
      <c r="U206" s="203">
        <v>0</v>
      </c>
      <c r="V206" s="203">
        <v>0</v>
      </c>
      <c r="W206" s="203">
        <v>242</v>
      </c>
      <c r="X206" s="203">
        <v>80.666666666666671</v>
      </c>
      <c r="Y206" s="203">
        <v>38.412698412698475</v>
      </c>
      <c r="Z206" s="203">
        <v>47.142857142857146</v>
      </c>
      <c r="AA206" s="203">
        <v>0</v>
      </c>
      <c r="AB206" s="203">
        <v>0</v>
      </c>
      <c r="AC206" s="203">
        <v>125.80158730158733</v>
      </c>
      <c r="AD206" s="203">
        <v>5.7619047619047601</v>
      </c>
      <c r="AE206" s="203">
        <v>2.88095238095238</v>
      </c>
      <c r="AF206" s="203">
        <v>27.84920634920633</v>
      </c>
      <c r="AG206" s="203">
        <v>78.746031746031647</v>
      </c>
      <c r="AH206" s="203">
        <v>0.96031746031746068</v>
      </c>
      <c r="AI206" s="203">
        <v>0</v>
      </c>
      <c r="AJ206" s="203">
        <v>0</v>
      </c>
      <c r="AK206" s="203">
        <v>0</v>
      </c>
      <c r="AL206" s="203">
        <v>0</v>
      </c>
      <c r="AM206" s="203">
        <v>0</v>
      </c>
      <c r="AN206" s="203">
        <v>0</v>
      </c>
      <c r="AO206" s="203">
        <v>0</v>
      </c>
      <c r="AP206" s="203">
        <v>0</v>
      </c>
      <c r="AQ206" s="203">
        <v>12.331210191082814</v>
      </c>
      <c r="AR206" s="203">
        <v>24.662420382165678</v>
      </c>
      <c r="AS206" s="203">
        <v>24.662420382165678</v>
      </c>
      <c r="AT206" s="203">
        <v>0</v>
      </c>
      <c r="AU206" s="203">
        <v>0</v>
      </c>
      <c r="AV206" s="203">
        <v>0</v>
      </c>
      <c r="AW206" s="203">
        <v>0</v>
      </c>
      <c r="AX206" s="203">
        <v>45.401273885350371</v>
      </c>
      <c r="AY206" s="203">
        <v>0</v>
      </c>
      <c r="AZ206" s="203">
        <v>0</v>
      </c>
      <c r="BA206" s="203">
        <v>40.014777070063744</v>
      </c>
      <c r="BB206" s="203">
        <v>0</v>
      </c>
      <c r="BC206" s="203">
        <v>0</v>
      </c>
      <c r="BD206" s="203">
        <v>0</v>
      </c>
      <c r="BE206" s="203">
        <v>0</v>
      </c>
      <c r="BF206" s="203">
        <v>0</v>
      </c>
      <c r="BG206" s="203">
        <v>0.41189010779220803</v>
      </c>
      <c r="BH206" s="203">
        <v>0</v>
      </c>
      <c r="BI206" s="203">
        <v>0</v>
      </c>
      <c r="BJ206" s="203">
        <v>1</v>
      </c>
      <c r="BK206" s="203">
        <v>0</v>
      </c>
      <c r="BL206" s="203">
        <v>10</v>
      </c>
      <c r="BM206" s="203"/>
      <c r="BN206" s="203"/>
      <c r="BO206" s="449">
        <v>0</v>
      </c>
      <c r="BP206" s="449">
        <v>0</v>
      </c>
      <c r="BQ206" s="449">
        <v>0</v>
      </c>
      <c r="BR206" s="203"/>
    </row>
    <row r="207" spans="1:70" ht="15" x14ac:dyDescent="0.25">
      <c r="A207" s="169">
        <v>252</v>
      </c>
      <c r="B207" s="207">
        <v>141373</v>
      </c>
      <c r="C207" s="207">
        <v>9352050</v>
      </c>
      <c r="D207" s="206" t="s">
        <v>607</v>
      </c>
      <c r="E207" s="205" t="s">
        <v>46</v>
      </c>
      <c r="F207" s="204" t="s">
        <v>788</v>
      </c>
      <c r="G207" s="203">
        <v>1</v>
      </c>
      <c r="H207" s="203">
        <v>0</v>
      </c>
      <c r="I207" s="203">
        <v>0</v>
      </c>
      <c r="J207" s="203">
        <v>4</v>
      </c>
      <c r="K207" s="203">
        <v>0</v>
      </c>
      <c r="L207" s="203">
        <v>273</v>
      </c>
      <c r="M207" s="203">
        <v>273</v>
      </c>
      <c r="N207" s="203">
        <v>0</v>
      </c>
      <c r="O207" s="203">
        <v>154</v>
      </c>
      <c r="P207" s="203">
        <v>139</v>
      </c>
      <c r="Q207" s="203">
        <v>0</v>
      </c>
      <c r="R207" s="203">
        <v>0</v>
      </c>
      <c r="S207" s="203">
        <v>0</v>
      </c>
      <c r="T207" s="203">
        <v>0</v>
      </c>
      <c r="U207" s="203">
        <v>0</v>
      </c>
      <c r="V207" s="203">
        <v>0</v>
      </c>
      <c r="W207" s="203">
        <v>273</v>
      </c>
      <c r="X207" s="203">
        <v>68.25</v>
      </c>
      <c r="Y207" s="203">
        <v>65.221843003413099</v>
      </c>
      <c r="Z207" s="203">
        <v>118.65371024734982</v>
      </c>
      <c r="AA207" s="203">
        <v>0</v>
      </c>
      <c r="AB207" s="203">
        <v>0</v>
      </c>
      <c r="AC207" s="203">
        <v>117.39931740614341</v>
      </c>
      <c r="AD207" s="203">
        <v>1.8634812286689417</v>
      </c>
      <c r="AE207" s="203">
        <v>6.5221843003413094</v>
      </c>
      <c r="AF207" s="203">
        <v>30.747440273037579</v>
      </c>
      <c r="AG207" s="203">
        <v>116.46757679180878</v>
      </c>
      <c r="AH207" s="203">
        <v>0</v>
      </c>
      <c r="AI207" s="203">
        <v>0</v>
      </c>
      <c r="AJ207" s="203">
        <v>0</v>
      </c>
      <c r="AK207" s="203">
        <v>0</v>
      </c>
      <c r="AL207" s="203">
        <v>0</v>
      </c>
      <c r="AM207" s="203">
        <v>0</v>
      </c>
      <c r="AN207" s="203">
        <v>0</v>
      </c>
      <c r="AO207" s="203">
        <v>0</v>
      </c>
      <c r="AP207" s="203">
        <v>0</v>
      </c>
      <c r="AQ207" s="203">
        <v>2.8047945205479379</v>
      </c>
      <c r="AR207" s="203">
        <v>5.6095890410959033</v>
      </c>
      <c r="AS207" s="203">
        <v>9.3493150684931638</v>
      </c>
      <c r="AT207" s="203">
        <v>0</v>
      </c>
      <c r="AU207" s="203">
        <v>0</v>
      </c>
      <c r="AV207" s="203">
        <v>0</v>
      </c>
      <c r="AW207" s="203">
        <v>1.9293286219081272</v>
      </c>
      <c r="AX207" s="203">
        <v>73.230769230769312</v>
      </c>
      <c r="AY207" s="203">
        <v>41.381679389312964</v>
      </c>
      <c r="AZ207" s="203">
        <v>47.748091603053382</v>
      </c>
      <c r="BA207" s="203">
        <v>84.74576453117264</v>
      </c>
      <c r="BB207" s="203">
        <v>0</v>
      </c>
      <c r="BC207" s="203">
        <v>0</v>
      </c>
      <c r="BD207" s="203">
        <v>0</v>
      </c>
      <c r="BE207" s="203">
        <v>2.5156996587029568</v>
      </c>
      <c r="BF207" s="203">
        <v>0</v>
      </c>
      <c r="BG207" s="203">
        <v>0.42049870797872302</v>
      </c>
      <c r="BH207" s="203">
        <v>0</v>
      </c>
      <c r="BI207" s="203">
        <v>0</v>
      </c>
      <c r="BJ207" s="203">
        <v>1</v>
      </c>
      <c r="BK207" s="203">
        <v>0</v>
      </c>
      <c r="BL207" s="203">
        <v>20</v>
      </c>
      <c r="BM207" s="203"/>
      <c r="BN207" s="203"/>
      <c r="BO207" s="449">
        <v>0</v>
      </c>
      <c r="BP207" s="449">
        <v>0</v>
      </c>
      <c r="BQ207" s="449">
        <v>0</v>
      </c>
      <c r="BR207" s="203"/>
    </row>
    <row r="208" spans="1:70" ht="15" x14ac:dyDescent="0.25">
      <c r="A208" s="169">
        <v>440</v>
      </c>
      <c r="B208" s="207">
        <v>141406</v>
      </c>
      <c r="C208" s="207">
        <v>9352051</v>
      </c>
      <c r="D208" s="206" t="s">
        <v>606</v>
      </c>
      <c r="E208" s="205" t="s">
        <v>46</v>
      </c>
      <c r="F208" s="204" t="s">
        <v>788</v>
      </c>
      <c r="G208" s="203">
        <v>1</v>
      </c>
      <c r="H208" s="203">
        <v>0</v>
      </c>
      <c r="I208" s="203">
        <v>0</v>
      </c>
      <c r="J208" s="203">
        <v>7</v>
      </c>
      <c r="K208" s="203">
        <v>0</v>
      </c>
      <c r="L208" s="203">
        <v>194</v>
      </c>
      <c r="M208" s="203">
        <v>194</v>
      </c>
      <c r="N208" s="203">
        <v>30</v>
      </c>
      <c r="O208" s="203">
        <v>110</v>
      </c>
      <c r="P208" s="203">
        <v>54</v>
      </c>
      <c r="Q208" s="203">
        <v>0</v>
      </c>
      <c r="R208" s="203">
        <v>0</v>
      </c>
      <c r="S208" s="203">
        <v>0</v>
      </c>
      <c r="T208" s="203">
        <v>0</v>
      </c>
      <c r="U208" s="203">
        <v>0</v>
      </c>
      <c r="V208" s="203">
        <v>0</v>
      </c>
      <c r="W208" s="203">
        <v>194</v>
      </c>
      <c r="X208" s="203">
        <v>27.714285714285715</v>
      </c>
      <c r="Y208" s="203">
        <v>27.000000000000043</v>
      </c>
      <c r="Z208" s="203">
        <v>61.329032258064508</v>
      </c>
      <c r="AA208" s="203">
        <v>0</v>
      </c>
      <c r="AB208" s="203">
        <v>0</v>
      </c>
      <c r="AC208" s="203">
        <v>101.00000000000001</v>
      </c>
      <c r="AD208" s="203">
        <v>91.000000000000071</v>
      </c>
      <c r="AE208" s="203">
        <v>2.0000000000000071</v>
      </c>
      <c r="AF208" s="203">
        <v>0</v>
      </c>
      <c r="AG208" s="203">
        <v>0</v>
      </c>
      <c r="AH208" s="203">
        <v>0</v>
      </c>
      <c r="AI208" s="203">
        <v>0</v>
      </c>
      <c r="AJ208" s="203">
        <v>0</v>
      </c>
      <c r="AK208" s="203">
        <v>0</v>
      </c>
      <c r="AL208" s="203">
        <v>0</v>
      </c>
      <c r="AM208" s="203">
        <v>0</v>
      </c>
      <c r="AN208" s="203">
        <v>0</v>
      </c>
      <c r="AO208" s="203">
        <v>0</v>
      </c>
      <c r="AP208" s="203">
        <v>0</v>
      </c>
      <c r="AQ208" s="203">
        <v>1.1829268292682933</v>
      </c>
      <c r="AR208" s="203">
        <v>1.1829268292682933</v>
      </c>
      <c r="AS208" s="203">
        <v>1.1829268292682933</v>
      </c>
      <c r="AT208" s="203">
        <v>0</v>
      </c>
      <c r="AU208" s="203">
        <v>0</v>
      </c>
      <c r="AV208" s="203">
        <v>0</v>
      </c>
      <c r="AW208" s="203">
        <v>1.2516129032258065</v>
      </c>
      <c r="AX208" s="203">
        <v>34.953271028037335</v>
      </c>
      <c r="AY208" s="203">
        <v>8.1509433962264097</v>
      </c>
      <c r="AZ208" s="203">
        <v>11.207547169811333</v>
      </c>
      <c r="BA208" s="203">
        <v>37.652533858613118</v>
      </c>
      <c r="BB208" s="203">
        <v>0</v>
      </c>
      <c r="BC208" s="203">
        <v>0</v>
      </c>
      <c r="BD208" s="203">
        <v>0</v>
      </c>
      <c r="BE208" s="203">
        <v>89.600000000000051</v>
      </c>
      <c r="BF208" s="203">
        <v>0</v>
      </c>
      <c r="BG208" s="203">
        <v>1.82062108300395</v>
      </c>
      <c r="BH208" s="203">
        <v>0</v>
      </c>
      <c r="BI208" s="203">
        <v>0</v>
      </c>
      <c r="BJ208" s="203">
        <v>1</v>
      </c>
      <c r="BK208" s="203">
        <v>0</v>
      </c>
      <c r="BL208" s="203"/>
      <c r="BM208" s="203"/>
      <c r="BN208" s="203"/>
      <c r="BO208" s="449">
        <v>44.6</v>
      </c>
      <c r="BP208" s="449">
        <v>30.6</v>
      </c>
      <c r="BQ208" s="449">
        <v>50.4</v>
      </c>
      <c r="BR208" s="203"/>
    </row>
    <row r="209" spans="1:70" ht="15" x14ac:dyDescent="0.25">
      <c r="A209" s="169">
        <v>92</v>
      </c>
      <c r="B209" s="207">
        <v>141702</v>
      </c>
      <c r="C209" s="207">
        <v>9352052</v>
      </c>
      <c r="D209" s="206" t="s">
        <v>233</v>
      </c>
      <c r="E209" s="205" t="s">
        <v>46</v>
      </c>
      <c r="F209" s="204" t="s">
        <v>788</v>
      </c>
      <c r="G209" s="203">
        <v>1</v>
      </c>
      <c r="H209" s="203">
        <v>0</v>
      </c>
      <c r="I209" s="203">
        <v>0</v>
      </c>
      <c r="J209" s="203">
        <v>7</v>
      </c>
      <c r="K209" s="203">
        <v>0</v>
      </c>
      <c r="L209" s="203">
        <v>178</v>
      </c>
      <c r="M209" s="203">
        <v>178</v>
      </c>
      <c r="N209" s="203">
        <v>29</v>
      </c>
      <c r="O209" s="203">
        <v>103</v>
      </c>
      <c r="P209" s="203">
        <v>46</v>
      </c>
      <c r="Q209" s="203">
        <v>0</v>
      </c>
      <c r="R209" s="203">
        <v>0</v>
      </c>
      <c r="S209" s="203">
        <v>0</v>
      </c>
      <c r="T209" s="203">
        <v>0</v>
      </c>
      <c r="U209" s="203">
        <v>0</v>
      </c>
      <c r="V209" s="203">
        <v>0</v>
      </c>
      <c r="W209" s="203">
        <v>178</v>
      </c>
      <c r="X209" s="203">
        <v>25.428571428571427</v>
      </c>
      <c r="Y209" s="203">
        <v>29.000000000000046</v>
      </c>
      <c r="Z209" s="203">
        <v>49.926829268292686</v>
      </c>
      <c r="AA209" s="203">
        <v>0</v>
      </c>
      <c r="AB209" s="203">
        <v>0</v>
      </c>
      <c r="AC209" s="203">
        <v>171.96610169491521</v>
      </c>
      <c r="AD209" s="203">
        <v>2.0112994350282509</v>
      </c>
      <c r="AE209" s="203">
        <v>0</v>
      </c>
      <c r="AF209" s="203">
        <v>3.0169491525423759</v>
      </c>
      <c r="AG209" s="203">
        <v>0</v>
      </c>
      <c r="AH209" s="203">
        <v>0</v>
      </c>
      <c r="AI209" s="203">
        <v>1.0056497175141237</v>
      </c>
      <c r="AJ209" s="203">
        <v>0</v>
      </c>
      <c r="AK209" s="203">
        <v>0</v>
      </c>
      <c r="AL209" s="203">
        <v>0</v>
      </c>
      <c r="AM209" s="203">
        <v>0</v>
      </c>
      <c r="AN209" s="203">
        <v>0</v>
      </c>
      <c r="AO209" s="203">
        <v>0</v>
      </c>
      <c r="AP209" s="203">
        <v>0</v>
      </c>
      <c r="AQ209" s="203">
        <v>1.1946308724832206</v>
      </c>
      <c r="AR209" s="203">
        <v>3.583892617449671</v>
      </c>
      <c r="AS209" s="203">
        <v>3.583892617449671</v>
      </c>
      <c r="AT209" s="203">
        <v>0</v>
      </c>
      <c r="AU209" s="203">
        <v>0</v>
      </c>
      <c r="AV209" s="203">
        <v>0</v>
      </c>
      <c r="AW209" s="203">
        <v>0</v>
      </c>
      <c r="AX209" s="203">
        <v>26.514851485148469</v>
      </c>
      <c r="AY209" s="203">
        <v>4.279069767441861</v>
      </c>
      <c r="AZ209" s="203">
        <v>6.4186046511627808</v>
      </c>
      <c r="BA209" s="203">
        <v>26.35638477098837</v>
      </c>
      <c r="BB209" s="203">
        <v>0</v>
      </c>
      <c r="BC209" s="203">
        <v>0</v>
      </c>
      <c r="BD209" s="203">
        <v>0</v>
      </c>
      <c r="BE209" s="203">
        <v>96.19999999999996</v>
      </c>
      <c r="BF209" s="203">
        <v>0</v>
      </c>
      <c r="BG209" s="203">
        <v>1.74706303009709</v>
      </c>
      <c r="BH209" s="203">
        <v>0</v>
      </c>
      <c r="BI209" s="203">
        <v>0</v>
      </c>
      <c r="BJ209" s="203">
        <v>1</v>
      </c>
      <c r="BK209" s="203">
        <v>0</v>
      </c>
      <c r="BL209" s="203"/>
      <c r="BM209" s="203"/>
      <c r="BN209" s="203"/>
      <c r="BO209" s="449">
        <v>0</v>
      </c>
      <c r="BP209" s="449">
        <v>0</v>
      </c>
      <c r="BQ209" s="449">
        <v>0</v>
      </c>
      <c r="BR209" s="203"/>
    </row>
    <row r="210" spans="1:70" ht="15" x14ac:dyDescent="0.25">
      <c r="A210" s="169">
        <v>59</v>
      </c>
      <c r="B210" s="207">
        <v>141736</v>
      </c>
      <c r="C210" s="207">
        <v>9352053</v>
      </c>
      <c r="D210" s="206" t="s">
        <v>605</v>
      </c>
      <c r="E210" s="205" t="s">
        <v>46</v>
      </c>
      <c r="F210" s="204" t="s">
        <v>788</v>
      </c>
      <c r="G210" s="203">
        <v>1</v>
      </c>
      <c r="H210" s="203">
        <v>0</v>
      </c>
      <c r="I210" s="203">
        <v>0</v>
      </c>
      <c r="J210" s="203">
        <v>7</v>
      </c>
      <c r="K210" s="203">
        <v>0</v>
      </c>
      <c r="L210" s="203">
        <v>402</v>
      </c>
      <c r="M210" s="203">
        <v>402</v>
      </c>
      <c r="N210" s="203">
        <v>60</v>
      </c>
      <c r="O210" s="203">
        <v>232</v>
      </c>
      <c r="P210" s="203">
        <v>110</v>
      </c>
      <c r="Q210" s="203">
        <v>0</v>
      </c>
      <c r="R210" s="203">
        <v>0</v>
      </c>
      <c r="S210" s="203">
        <v>0</v>
      </c>
      <c r="T210" s="203">
        <v>0</v>
      </c>
      <c r="U210" s="203">
        <v>0</v>
      </c>
      <c r="V210" s="203">
        <v>0</v>
      </c>
      <c r="W210" s="203">
        <v>402</v>
      </c>
      <c r="X210" s="203">
        <v>57.428571428571431</v>
      </c>
      <c r="Y210" s="203">
        <v>59.000000000000057</v>
      </c>
      <c r="Z210" s="203">
        <v>111.32307692307693</v>
      </c>
      <c r="AA210" s="203">
        <v>0</v>
      </c>
      <c r="AB210" s="203">
        <v>0</v>
      </c>
      <c r="AC210" s="203">
        <v>189.47132169576079</v>
      </c>
      <c r="AD210" s="203">
        <v>44.10972568578547</v>
      </c>
      <c r="AE210" s="203">
        <v>3.0074812967581055</v>
      </c>
      <c r="AF210" s="203">
        <v>108.26932668329195</v>
      </c>
      <c r="AG210" s="203">
        <v>14.034912718204499</v>
      </c>
      <c r="AH210" s="203">
        <v>39.097256857855363</v>
      </c>
      <c r="AI210" s="203">
        <v>4.0099750623441395</v>
      </c>
      <c r="AJ210" s="203">
        <v>0</v>
      </c>
      <c r="AK210" s="203">
        <v>0</v>
      </c>
      <c r="AL210" s="203">
        <v>0</v>
      </c>
      <c r="AM210" s="203">
        <v>0</v>
      </c>
      <c r="AN210" s="203">
        <v>0</v>
      </c>
      <c r="AO210" s="203">
        <v>0</v>
      </c>
      <c r="AP210" s="203">
        <v>0</v>
      </c>
      <c r="AQ210" s="203">
        <v>1.1754385964912262</v>
      </c>
      <c r="AR210" s="203">
        <v>2.3508771929824568</v>
      </c>
      <c r="AS210" s="203">
        <v>3.5263157894736827</v>
      </c>
      <c r="AT210" s="203">
        <v>0</v>
      </c>
      <c r="AU210" s="203">
        <v>0</v>
      </c>
      <c r="AV210" s="203">
        <v>0</v>
      </c>
      <c r="AW210" s="203">
        <v>0</v>
      </c>
      <c r="AX210" s="203">
        <v>88.380952380952394</v>
      </c>
      <c r="AY210" s="203">
        <v>34.311926605504574</v>
      </c>
      <c r="AZ210" s="203">
        <v>40.366972477064195</v>
      </c>
      <c r="BA210" s="203">
        <v>108.74186322074296</v>
      </c>
      <c r="BB210" s="203">
        <v>0</v>
      </c>
      <c r="BC210" s="203">
        <v>0</v>
      </c>
      <c r="BD210" s="203">
        <v>0</v>
      </c>
      <c r="BE210" s="203">
        <v>291.7999999999999</v>
      </c>
      <c r="BF210" s="203">
        <v>0</v>
      </c>
      <c r="BG210" s="203">
        <v>0.51267733451612896</v>
      </c>
      <c r="BH210" s="203">
        <v>0</v>
      </c>
      <c r="BI210" s="203">
        <v>0</v>
      </c>
      <c r="BJ210" s="203">
        <v>1</v>
      </c>
      <c r="BK210" s="203">
        <v>0</v>
      </c>
      <c r="BL210" s="203"/>
      <c r="BM210" s="203"/>
      <c r="BN210" s="203"/>
      <c r="BO210" s="449">
        <v>51</v>
      </c>
      <c r="BP210" s="449">
        <v>38.200000000000003</v>
      </c>
      <c r="BQ210" s="449">
        <v>51</v>
      </c>
      <c r="BR210" s="203"/>
    </row>
    <row r="211" spans="1:70" ht="15" x14ac:dyDescent="0.25">
      <c r="A211" s="169">
        <v>465</v>
      </c>
      <c r="B211" s="207">
        <v>139485</v>
      </c>
      <c r="C211" s="207">
        <v>9352054</v>
      </c>
      <c r="D211" s="206" t="s">
        <v>604</v>
      </c>
      <c r="E211" s="205" t="s">
        <v>46</v>
      </c>
      <c r="F211" s="204" t="s">
        <v>788</v>
      </c>
      <c r="G211" s="203">
        <v>1</v>
      </c>
      <c r="H211" s="203">
        <v>0</v>
      </c>
      <c r="I211" s="203">
        <v>0</v>
      </c>
      <c r="J211" s="203">
        <v>7</v>
      </c>
      <c r="K211" s="203">
        <v>0</v>
      </c>
      <c r="L211" s="203">
        <v>207</v>
      </c>
      <c r="M211" s="203">
        <v>207</v>
      </c>
      <c r="N211" s="203">
        <v>28</v>
      </c>
      <c r="O211" s="203">
        <v>119</v>
      </c>
      <c r="P211" s="203">
        <v>60</v>
      </c>
      <c r="Q211" s="203">
        <v>0</v>
      </c>
      <c r="R211" s="203">
        <v>0</v>
      </c>
      <c r="S211" s="203">
        <v>0</v>
      </c>
      <c r="T211" s="203">
        <v>0</v>
      </c>
      <c r="U211" s="203">
        <v>0</v>
      </c>
      <c r="V211" s="203">
        <v>0</v>
      </c>
      <c r="W211" s="203">
        <v>207</v>
      </c>
      <c r="X211" s="203">
        <v>29.571428571428573</v>
      </c>
      <c r="Y211" s="203">
        <v>2.9999999999999991</v>
      </c>
      <c r="Z211" s="203">
        <v>5.9711538461538467</v>
      </c>
      <c r="AA211" s="203">
        <v>0</v>
      </c>
      <c r="AB211" s="203">
        <v>0</v>
      </c>
      <c r="AC211" s="203">
        <v>204.00000000000009</v>
      </c>
      <c r="AD211" s="203">
        <v>2</v>
      </c>
      <c r="AE211" s="203">
        <v>1.0000000000000011</v>
      </c>
      <c r="AF211" s="203">
        <v>0</v>
      </c>
      <c r="AG211" s="203">
        <v>0</v>
      </c>
      <c r="AH211" s="203">
        <v>0</v>
      </c>
      <c r="AI211" s="203">
        <v>0</v>
      </c>
      <c r="AJ211" s="203">
        <v>0</v>
      </c>
      <c r="AK211" s="203">
        <v>0</v>
      </c>
      <c r="AL211" s="203">
        <v>0</v>
      </c>
      <c r="AM211" s="203">
        <v>0</v>
      </c>
      <c r="AN211" s="203">
        <v>0</v>
      </c>
      <c r="AO211" s="203">
        <v>0</v>
      </c>
      <c r="AP211" s="203">
        <v>0</v>
      </c>
      <c r="AQ211" s="203">
        <v>0</v>
      </c>
      <c r="AR211" s="203">
        <v>1.1564245810055866</v>
      </c>
      <c r="AS211" s="203">
        <v>1.1564245810055866</v>
      </c>
      <c r="AT211" s="203">
        <v>0</v>
      </c>
      <c r="AU211" s="203">
        <v>0</v>
      </c>
      <c r="AV211" s="203">
        <v>0</v>
      </c>
      <c r="AW211" s="203">
        <v>0</v>
      </c>
      <c r="AX211" s="203">
        <v>30.999999999999968</v>
      </c>
      <c r="AY211" s="203">
        <v>3.0508474576271158</v>
      </c>
      <c r="AZ211" s="203">
        <v>4.0677966101694896</v>
      </c>
      <c r="BA211" s="203">
        <v>25.855105577123357</v>
      </c>
      <c r="BB211" s="203">
        <v>0</v>
      </c>
      <c r="BC211" s="203">
        <v>0</v>
      </c>
      <c r="BD211" s="203">
        <v>0</v>
      </c>
      <c r="BE211" s="203">
        <v>0</v>
      </c>
      <c r="BF211" s="203">
        <v>0</v>
      </c>
      <c r="BG211" s="203">
        <v>1.60681582789474</v>
      </c>
      <c r="BH211" s="203">
        <v>0</v>
      </c>
      <c r="BI211" s="203">
        <v>0</v>
      </c>
      <c r="BJ211" s="203">
        <v>1</v>
      </c>
      <c r="BK211" s="203">
        <v>0</v>
      </c>
      <c r="BL211" s="203"/>
      <c r="BM211" s="203"/>
      <c r="BN211" s="203"/>
      <c r="BO211" s="449">
        <v>0</v>
      </c>
      <c r="BP211" s="449">
        <v>0</v>
      </c>
      <c r="BQ211" s="449">
        <v>0</v>
      </c>
      <c r="BR211" s="203"/>
    </row>
    <row r="212" spans="1:70" ht="15" x14ac:dyDescent="0.25">
      <c r="A212" s="169">
        <v>63</v>
      </c>
      <c r="B212" s="207">
        <v>141983</v>
      </c>
      <c r="C212" s="207">
        <v>9352056</v>
      </c>
      <c r="D212" s="206" t="s">
        <v>603</v>
      </c>
      <c r="E212" s="205" t="s">
        <v>46</v>
      </c>
      <c r="F212" s="204" t="s">
        <v>788</v>
      </c>
      <c r="G212" s="203">
        <v>1</v>
      </c>
      <c r="H212" s="203">
        <v>0</v>
      </c>
      <c r="I212" s="203">
        <v>0</v>
      </c>
      <c r="J212" s="203">
        <v>7</v>
      </c>
      <c r="K212" s="203">
        <v>0</v>
      </c>
      <c r="L212" s="203">
        <v>198</v>
      </c>
      <c r="M212" s="203">
        <v>198</v>
      </c>
      <c r="N212" s="203">
        <v>39</v>
      </c>
      <c r="O212" s="203">
        <v>111</v>
      </c>
      <c r="P212" s="203">
        <v>48</v>
      </c>
      <c r="Q212" s="203">
        <v>0</v>
      </c>
      <c r="R212" s="203">
        <v>0</v>
      </c>
      <c r="S212" s="203">
        <v>0</v>
      </c>
      <c r="T212" s="203">
        <v>0</v>
      </c>
      <c r="U212" s="203">
        <v>0</v>
      </c>
      <c r="V212" s="203">
        <v>0</v>
      </c>
      <c r="W212" s="203">
        <v>198</v>
      </c>
      <c r="X212" s="203">
        <v>28.285714285714285</v>
      </c>
      <c r="Y212" s="203">
        <v>47.999999999999915</v>
      </c>
      <c r="Z212" s="203">
        <v>80.406091370558372</v>
      </c>
      <c r="AA212" s="203">
        <v>0</v>
      </c>
      <c r="AB212" s="203">
        <v>0</v>
      </c>
      <c r="AC212" s="203">
        <v>30.306122448979607</v>
      </c>
      <c r="AD212" s="203">
        <v>65.663265306122355</v>
      </c>
      <c r="AE212" s="203">
        <v>8.0816326530612148</v>
      </c>
      <c r="AF212" s="203">
        <v>31.316326530612152</v>
      </c>
      <c r="AG212" s="203">
        <v>25.255102040816272</v>
      </c>
      <c r="AH212" s="203">
        <v>33.336734693877645</v>
      </c>
      <c r="AI212" s="203">
        <v>4.0408163265306074</v>
      </c>
      <c r="AJ212" s="203">
        <v>0</v>
      </c>
      <c r="AK212" s="203">
        <v>0</v>
      </c>
      <c r="AL212" s="203">
        <v>0</v>
      </c>
      <c r="AM212" s="203">
        <v>0</v>
      </c>
      <c r="AN212" s="203">
        <v>0</v>
      </c>
      <c r="AO212" s="203">
        <v>0</v>
      </c>
      <c r="AP212" s="203">
        <v>0</v>
      </c>
      <c r="AQ212" s="203">
        <v>3.7358490566037763</v>
      </c>
      <c r="AR212" s="203">
        <v>4.9811320754716952</v>
      </c>
      <c r="AS212" s="203">
        <v>6.2264150943396146</v>
      </c>
      <c r="AT212" s="203">
        <v>0</v>
      </c>
      <c r="AU212" s="203">
        <v>0</v>
      </c>
      <c r="AV212" s="203">
        <v>0</v>
      </c>
      <c r="AW212" s="203">
        <v>0</v>
      </c>
      <c r="AX212" s="203">
        <v>64.485714285714295</v>
      </c>
      <c r="AY212" s="203">
        <v>6.1276595744680806</v>
      </c>
      <c r="AZ212" s="203">
        <v>8.170212765957455</v>
      </c>
      <c r="BA212" s="203">
        <v>57.55297654413031</v>
      </c>
      <c r="BB212" s="203">
        <v>0</v>
      </c>
      <c r="BC212" s="203">
        <v>0</v>
      </c>
      <c r="BD212" s="203">
        <v>0</v>
      </c>
      <c r="BE212" s="203">
        <v>0</v>
      </c>
      <c r="BF212" s="203">
        <v>0</v>
      </c>
      <c r="BG212" s="203">
        <v>0.374406244</v>
      </c>
      <c r="BH212" s="203">
        <v>0</v>
      </c>
      <c r="BI212" s="203">
        <v>0</v>
      </c>
      <c r="BJ212" s="203">
        <v>1</v>
      </c>
      <c r="BK212" s="203">
        <v>0</v>
      </c>
      <c r="BL212" s="203"/>
      <c r="BM212" s="203"/>
      <c r="BN212" s="203"/>
      <c r="BO212" s="449">
        <v>28</v>
      </c>
      <c r="BP212" s="449">
        <v>17</v>
      </c>
      <c r="BQ212" s="449">
        <v>20</v>
      </c>
      <c r="BR212" s="203"/>
    </row>
    <row r="213" spans="1:70" ht="15" x14ac:dyDescent="0.25">
      <c r="A213" s="169">
        <v>70</v>
      </c>
      <c r="B213" s="207">
        <v>141984</v>
      </c>
      <c r="C213" s="207">
        <v>9352057</v>
      </c>
      <c r="D213" s="206" t="s">
        <v>602</v>
      </c>
      <c r="E213" s="205" t="s">
        <v>46</v>
      </c>
      <c r="F213" s="204" t="s">
        <v>788</v>
      </c>
      <c r="G213" s="203">
        <v>1</v>
      </c>
      <c r="H213" s="203">
        <v>0</v>
      </c>
      <c r="I213" s="203">
        <v>0</v>
      </c>
      <c r="J213" s="203">
        <v>7</v>
      </c>
      <c r="K213" s="203">
        <v>0</v>
      </c>
      <c r="L213" s="203">
        <v>402</v>
      </c>
      <c r="M213" s="203">
        <v>402</v>
      </c>
      <c r="N213" s="203">
        <v>62</v>
      </c>
      <c r="O213" s="203">
        <v>231</v>
      </c>
      <c r="P213" s="203">
        <v>109</v>
      </c>
      <c r="Q213" s="203">
        <v>0</v>
      </c>
      <c r="R213" s="203">
        <v>0</v>
      </c>
      <c r="S213" s="203">
        <v>0</v>
      </c>
      <c r="T213" s="203">
        <v>0</v>
      </c>
      <c r="U213" s="203">
        <v>0</v>
      </c>
      <c r="V213" s="203">
        <v>0</v>
      </c>
      <c r="W213" s="203">
        <v>402</v>
      </c>
      <c r="X213" s="203">
        <v>57.428571428571431</v>
      </c>
      <c r="Y213" s="203">
        <v>136.00000000000009</v>
      </c>
      <c r="Z213" s="203">
        <v>201.57925072046112</v>
      </c>
      <c r="AA213" s="203">
        <v>0</v>
      </c>
      <c r="AB213" s="203">
        <v>0</v>
      </c>
      <c r="AC213" s="203">
        <v>31.999999999999982</v>
      </c>
      <c r="AD213" s="203">
        <v>8.9999999999999858</v>
      </c>
      <c r="AE213" s="203">
        <v>112.99999999999997</v>
      </c>
      <c r="AF213" s="203">
        <v>19.999999999999989</v>
      </c>
      <c r="AG213" s="203">
        <v>0</v>
      </c>
      <c r="AH213" s="203">
        <v>140.00000000000011</v>
      </c>
      <c r="AI213" s="203">
        <v>88.000000000000028</v>
      </c>
      <c r="AJ213" s="203">
        <v>0</v>
      </c>
      <c r="AK213" s="203">
        <v>0</v>
      </c>
      <c r="AL213" s="203">
        <v>0</v>
      </c>
      <c r="AM213" s="203">
        <v>0</v>
      </c>
      <c r="AN213" s="203">
        <v>0</v>
      </c>
      <c r="AO213" s="203">
        <v>0</v>
      </c>
      <c r="AP213" s="203">
        <v>0</v>
      </c>
      <c r="AQ213" s="203">
        <v>3.5470588235294129</v>
      </c>
      <c r="AR213" s="203">
        <v>7.0941176470588196</v>
      </c>
      <c r="AS213" s="203">
        <v>14.188235294117639</v>
      </c>
      <c r="AT213" s="203">
        <v>0</v>
      </c>
      <c r="AU213" s="203">
        <v>0</v>
      </c>
      <c r="AV213" s="203">
        <v>0</v>
      </c>
      <c r="AW213" s="203">
        <v>1.1585014409221901</v>
      </c>
      <c r="AX213" s="203">
        <v>106.04999999999998</v>
      </c>
      <c r="AY213" s="203">
        <v>27.806122448979639</v>
      </c>
      <c r="AZ213" s="203">
        <v>34.479591836734706</v>
      </c>
      <c r="BA213" s="203">
        <v>114.74627917166868</v>
      </c>
      <c r="BB213" s="203">
        <v>0</v>
      </c>
      <c r="BC213" s="203">
        <v>0</v>
      </c>
      <c r="BD213" s="203">
        <v>0</v>
      </c>
      <c r="BE213" s="203">
        <v>226.8</v>
      </c>
      <c r="BF213" s="203">
        <v>0</v>
      </c>
      <c r="BG213" s="203">
        <v>0.324365701864407</v>
      </c>
      <c r="BH213" s="203">
        <v>0</v>
      </c>
      <c r="BI213" s="203">
        <v>0</v>
      </c>
      <c r="BJ213" s="203">
        <v>1</v>
      </c>
      <c r="BK213" s="203">
        <v>0</v>
      </c>
      <c r="BL213" s="203"/>
      <c r="BM213" s="203"/>
      <c r="BN213" s="203"/>
      <c r="BO213" s="449">
        <v>49.8</v>
      </c>
      <c r="BP213" s="449">
        <v>32.200000000000003</v>
      </c>
      <c r="BQ213" s="449">
        <v>42</v>
      </c>
      <c r="BR213" s="203"/>
    </row>
    <row r="214" spans="1:70" ht="15" x14ac:dyDescent="0.25">
      <c r="A214" s="169">
        <v>295</v>
      </c>
      <c r="B214" s="207">
        <v>141985</v>
      </c>
      <c r="C214" s="207">
        <v>9352059</v>
      </c>
      <c r="D214" s="206" t="s">
        <v>601</v>
      </c>
      <c r="E214" s="205" t="s">
        <v>46</v>
      </c>
      <c r="F214" s="204" t="s">
        <v>788</v>
      </c>
      <c r="G214" s="203">
        <v>1</v>
      </c>
      <c r="H214" s="203">
        <v>0</v>
      </c>
      <c r="I214" s="203">
        <v>0</v>
      </c>
      <c r="J214" s="203">
        <v>7</v>
      </c>
      <c r="K214" s="203">
        <v>0</v>
      </c>
      <c r="L214" s="203">
        <v>396</v>
      </c>
      <c r="M214" s="203">
        <v>396</v>
      </c>
      <c r="N214" s="203">
        <v>60</v>
      </c>
      <c r="O214" s="203">
        <v>224</v>
      </c>
      <c r="P214" s="203">
        <v>112</v>
      </c>
      <c r="Q214" s="203">
        <v>0</v>
      </c>
      <c r="R214" s="203">
        <v>0</v>
      </c>
      <c r="S214" s="203">
        <v>0</v>
      </c>
      <c r="T214" s="203">
        <v>0</v>
      </c>
      <c r="U214" s="203">
        <v>0</v>
      </c>
      <c r="V214" s="203">
        <v>0</v>
      </c>
      <c r="W214" s="203">
        <v>396</v>
      </c>
      <c r="X214" s="203">
        <v>56.571428571428569</v>
      </c>
      <c r="Y214" s="203">
        <v>72.999999999999872</v>
      </c>
      <c r="Z214" s="203">
        <v>121.38693467336684</v>
      </c>
      <c r="AA214" s="203">
        <v>0</v>
      </c>
      <c r="AB214" s="203">
        <v>0</v>
      </c>
      <c r="AC214" s="203">
        <v>116.2936708860758</v>
      </c>
      <c r="AD214" s="203">
        <v>59.149367088607626</v>
      </c>
      <c r="AE214" s="203">
        <v>101.25569620253181</v>
      </c>
      <c r="AF214" s="203">
        <v>62.156962025316581</v>
      </c>
      <c r="AG214" s="203">
        <v>41.10379746835428</v>
      </c>
      <c r="AH214" s="203">
        <v>16.040506329113942</v>
      </c>
      <c r="AI214" s="203">
        <v>0</v>
      </c>
      <c r="AJ214" s="203">
        <v>0</v>
      </c>
      <c r="AK214" s="203">
        <v>0</v>
      </c>
      <c r="AL214" s="203">
        <v>0</v>
      </c>
      <c r="AM214" s="203">
        <v>0</v>
      </c>
      <c r="AN214" s="203">
        <v>0</v>
      </c>
      <c r="AO214" s="203">
        <v>0</v>
      </c>
      <c r="AP214" s="203">
        <v>0</v>
      </c>
      <c r="AQ214" s="203">
        <v>6.0182370820668885</v>
      </c>
      <c r="AR214" s="203">
        <v>8.4255319148936358</v>
      </c>
      <c r="AS214" s="203">
        <v>9.6291793313069913</v>
      </c>
      <c r="AT214" s="203">
        <v>0</v>
      </c>
      <c r="AU214" s="203">
        <v>0</v>
      </c>
      <c r="AV214" s="203">
        <v>0</v>
      </c>
      <c r="AW214" s="203">
        <v>0.99497487437185927</v>
      </c>
      <c r="AX214" s="203">
        <v>73.657657657657694</v>
      </c>
      <c r="AY214" s="203">
        <v>15.555555555555568</v>
      </c>
      <c r="AZ214" s="203">
        <v>21.777777777777729</v>
      </c>
      <c r="BA214" s="203">
        <v>76.885045045045018</v>
      </c>
      <c r="BB214" s="203">
        <v>0</v>
      </c>
      <c r="BC214" s="203">
        <v>0</v>
      </c>
      <c r="BD214" s="203">
        <v>0</v>
      </c>
      <c r="BE214" s="203">
        <v>226.40000000000015</v>
      </c>
      <c r="BF214" s="203">
        <v>0</v>
      </c>
      <c r="BG214" s="203">
        <v>0.46123868784810101</v>
      </c>
      <c r="BH214" s="203">
        <v>0</v>
      </c>
      <c r="BI214" s="203">
        <v>0</v>
      </c>
      <c r="BJ214" s="203">
        <v>1</v>
      </c>
      <c r="BK214" s="203">
        <v>0</v>
      </c>
      <c r="BL214" s="203"/>
      <c r="BM214" s="203"/>
      <c r="BN214" s="203"/>
      <c r="BO214" s="449">
        <v>46</v>
      </c>
      <c r="BP214" s="449">
        <v>38.799999999999997</v>
      </c>
      <c r="BQ214" s="449">
        <v>48</v>
      </c>
      <c r="BR214" s="203"/>
    </row>
    <row r="215" spans="1:70" ht="15" x14ac:dyDescent="0.25">
      <c r="A215" s="169">
        <v>402</v>
      </c>
      <c r="B215" s="207">
        <v>143359</v>
      </c>
      <c r="C215" s="207">
        <v>9352060</v>
      </c>
      <c r="D215" s="206" t="s">
        <v>600</v>
      </c>
      <c r="E215" s="205" t="s">
        <v>46</v>
      </c>
      <c r="F215" s="204" t="s">
        <v>788</v>
      </c>
      <c r="G215" s="203">
        <v>1</v>
      </c>
      <c r="H215" s="203">
        <v>0</v>
      </c>
      <c r="I215" s="203">
        <v>0</v>
      </c>
      <c r="J215" s="203">
        <v>7</v>
      </c>
      <c r="K215" s="203">
        <v>0</v>
      </c>
      <c r="L215" s="203">
        <v>163</v>
      </c>
      <c r="M215" s="203">
        <v>163</v>
      </c>
      <c r="N215" s="203">
        <v>30</v>
      </c>
      <c r="O215" s="203">
        <v>87</v>
      </c>
      <c r="P215" s="203">
        <v>46</v>
      </c>
      <c r="Q215" s="203">
        <v>0</v>
      </c>
      <c r="R215" s="203">
        <v>0</v>
      </c>
      <c r="S215" s="203">
        <v>0</v>
      </c>
      <c r="T215" s="203">
        <v>0</v>
      </c>
      <c r="U215" s="203">
        <v>0</v>
      </c>
      <c r="V215" s="203">
        <v>0</v>
      </c>
      <c r="W215" s="203">
        <v>163</v>
      </c>
      <c r="X215" s="203">
        <v>23.285714285714285</v>
      </c>
      <c r="Y215" s="203">
        <v>16.000000000000004</v>
      </c>
      <c r="Z215" s="203">
        <v>23.431249999999999</v>
      </c>
      <c r="AA215" s="203">
        <v>0</v>
      </c>
      <c r="AB215" s="203">
        <v>0</v>
      </c>
      <c r="AC215" s="203">
        <v>160.99999999999994</v>
      </c>
      <c r="AD215" s="203">
        <v>0.99999999999999933</v>
      </c>
      <c r="AE215" s="203">
        <v>0</v>
      </c>
      <c r="AF215" s="203">
        <v>0.99999999999999933</v>
      </c>
      <c r="AG215" s="203">
        <v>0</v>
      </c>
      <c r="AH215" s="203">
        <v>0</v>
      </c>
      <c r="AI215" s="203">
        <v>0</v>
      </c>
      <c r="AJ215" s="203">
        <v>0</v>
      </c>
      <c r="AK215" s="203">
        <v>0</v>
      </c>
      <c r="AL215" s="203">
        <v>0</v>
      </c>
      <c r="AM215" s="203">
        <v>0</v>
      </c>
      <c r="AN215" s="203">
        <v>0</v>
      </c>
      <c r="AO215" s="203">
        <v>0</v>
      </c>
      <c r="AP215" s="203">
        <v>0</v>
      </c>
      <c r="AQ215" s="203">
        <v>0</v>
      </c>
      <c r="AR215" s="203">
        <v>2.451127819548871</v>
      </c>
      <c r="AS215" s="203">
        <v>2.451127819548871</v>
      </c>
      <c r="AT215" s="203">
        <v>0</v>
      </c>
      <c r="AU215" s="203">
        <v>0</v>
      </c>
      <c r="AV215" s="203">
        <v>0</v>
      </c>
      <c r="AW215" s="203">
        <v>0</v>
      </c>
      <c r="AX215" s="203">
        <v>18.000000000000007</v>
      </c>
      <c r="AY215" s="203">
        <v>5.1111111111111054</v>
      </c>
      <c r="AZ215" s="203">
        <v>6.1333333333333178</v>
      </c>
      <c r="BA215" s="203">
        <v>20.532280701754367</v>
      </c>
      <c r="BB215" s="203">
        <v>0</v>
      </c>
      <c r="BC215" s="203">
        <v>0</v>
      </c>
      <c r="BD215" s="203">
        <v>0</v>
      </c>
      <c r="BE215" s="203">
        <v>0</v>
      </c>
      <c r="BF215" s="203">
        <v>0</v>
      </c>
      <c r="BG215" s="203">
        <v>2.6238940219512199</v>
      </c>
      <c r="BH215" s="203">
        <v>0</v>
      </c>
      <c r="BI215" s="203">
        <v>0</v>
      </c>
      <c r="BJ215" s="203">
        <v>1</v>
      </c>
      <c r="BK215" s="203">
        <v>0</v>
      </c>
      <c r="BL215" s="203"/>
      <c r="BM215" s="203"/>
      <c r="BN215" s="203"/>
      <c r="BO215" s="449">
        <v>0</v>
      </c>
      <c r="BP215" s="449">
        <v>0</v>
      </c>
      <c r="BQ215" s="449">
        <v>0</v>
      </c>
      <c r="BR215" s="203"/>
    </row>
    <row r="216" spans="1:70" ht="15" x14ac:dyDescent="0.25">
      <c r="A216" s="169">
        <v>6</v>
      </c>
      <c r="B216" s="207">
        <v>143492</v>
      </c>
      <c r="C216" s="207">
        <v>9352063</v>
      </c>
      <c r="D216" s="206" t="s">
        <v>599</v>
      </c>
      <c r="E216" s="205" t="s">
        <v>46</v>
      </c>
      <c r="F216" s="204" t="s">
        <v>788</v>
      </c>
      <c r="G216" s="203">
        <v>1</v>
      </c>
      <c r="H216" s="203">
        <v>0</v>
      </c>
      <c r="I216" s="203">
        <v>0</v>
      </c>
      <c r="J216" s="203">
        <v>7</v>
      </c>
      <c r="K216" s="203">
        <v>0</v>
      </c>
      <c r="L216" s="203">
        <v>359</v>
      </c>
      <c r="M216" s="203">
        <v>359</v>
      </c>
      <c r="N216" s="203">
        <v>40</v>
      </c>
      <c r="O216" s="203">
        <v>199</v>
      </c>
      <c r="P216" s="203">
        <v>120</v>
      </c>
      <c r="Q216" s="203">
        <v>0</v>
      </c>
      <c r="R216" s="203">
        <v>0</v>
      </c>
      <c r="S216" s="203">
        <v>0</v>
      </c>
      <c r="T216" s="203">
        <v>0</v>
      </c>
      <c r="U216" s="203">
        <v>0</v>
      </c>
      <c r="V216" s="203">
        <v>0</v>
      </c>
      <c r="W216" s="203">
        <v>359</v>
      </c>
      <c r="X216" s="203">
        <v>51.285714285714285</v>
      </c>
      <c r="Y216" s="203">
        <v>48.000000000000149</v>
      </c>
      <c r="Z216" s="203">
        <v>87.686781609195407</v>
      </c>
      <c r="AA216" s="203">
        <v>0</v>
      </c>
      <c r="AB216" s="203">
        <v>0</v>
      </c>
      <c r="AC216" s="203">
        <v>250.69832402234647</v>
      </c>
      <c r="AD216" s="203">
        <v>66.184357541899317</v>
      </c>
      <c r="AE216" s="203">
        <v>0</v>
      </c>
      <c r="AF216" s="203">
        <v>1.0027932960893873</v>
      </c>
      <c r="AG216" s="203">
        <v>0</v>
      </c>
      <c r="AH216" s="203">
        <v>41.114525139664636</v>
      </c>
      <c r="AI216" s="203">
        <v>0</v>
      </c>
      <c r="AJ216" s="203">
        <v>0</v>
      </c>
      <c r="AK216" s="203">
        <v>0</v>
      </c>
      <c r="AL216" s="203">
        <v>0</v>
      </c>
      <c r="AM216" s="203">
        <v>0</v>
      </c>
      <c r="AN216" s="203">
        <v>0</v>
      </c>
      <c r="AO216" s="203">
        <v>0</v>
      </c>
      <c r="AP216" s="203">
        <v>0</v>
      </c>
      <c r="AQ216" s="203">
        <v>2.2507836990595615</v>
      </c>
      <c r="AR216" s="203">
        <v>2.2507836990595615</v>
      </c>
      <c r="AS216" s="203">
        <v>2.2507836990595615</v>
      </c>
      <c r="AT216" s="203">
        <v>0</v>
      </c>
      <c r="AU216" s="203">
        <v>0</v>
      </c>
      <c r="AV216" s="203">
        <v>0</v>
      </c>
      <c r="AW216" s="203">
        <v>0</v>
      </c>
      <c r="AX216" s="203">
        <v>64.979591836734699</v>
      </c>
      <c r="AY216" s="203">
        <v>6.0504201680672276</v>
      </c>
      <c r="AZ216" s="203">
        <v>14.117647058823479</v>
      </c>
      <c r="BA216" s="203">
        <v>59.033111727449537</v>
      </c>
      <c r="BB216" s="203">
        <v>0</v>
      </c>
      <c r="BC216" s="203">
        <v>0</v>
      </c>
      <c r="BD216" s="203">
        <v>0</v>
      </c>
      <c r="BE216" s="203">
        <v>0</v>
      </c>
      <c r="BF216" s="203">
        <v>0</v>
      </c>
      <c r="BG216" s="203">
        <v>0.48701016806282699</v>
      </c>
      <c r="BH216" s="203">
        <v>0</v>
      </c>
      <c r="BI216" s="203">
        <v>0</v>
      </c>
      <c r="BJ216" s="203">
        <v>1</v>
      </c>
      <c r="BK216" s="203">
        <v>0</v>
      </c>
      <c r="BL216" s="203"/>
      <c r="BM216" s="203"/>
      <c r="BN216" s="203"/>
      <c r="BO216" s="449">
        <v>39.799999999999997</v>
      </c>
      <c r="BP216" s="449">
        <v>23.8</v>
      </c>
      <c r="BQ216" s="449">
        <v>34.6</v>
      </c>
      <c r="BR216" s="203"/>
    </row>
    <row r="217" spans="1:70" ht="15" x14ac:dyDescent="0.25">
      <c r="A217" s="169">
        <v>7</v>
      </c>
      <c r="B217" s="207">
        <v>143491</v>
      </c>
      <c r="C217" s="207">
        <v>9352064</v>
      </c>
      <c r="D217" s="206" t="s">
        <v>598</v>
      </c>
      <c r="E217" s="205" t="s">
        <v>46</v>
      </c>
      <c r="F217" s="204" t="s">
        <v>788</v>
      </c>
      <c r="G217" s="203">
        <v>1</v>
      </c>
      <c r="H217" s="203">
        <v>0</v>
      </c>
      <c r="I217" s="203">
        <v>0</v>
      </c>
      <c r="J217" s="203">
        <v>3</v>
      </c>
      <c r="K217" s="203">
        <v>0</v>
      </c>
      <c r="L217" s="203">
        <v>60</v>
      </c>
      <c r="M217" s="203">
        <v>60</v>
      </c>
      <c r="N217" s="203">
        <v>20</v>
      </c>
      <c r="O217" s="203">
        <v>40</v>
      </c>
      <c r="P217" s="203">
        <v>0</v>
      </c>
      <c r="Q217" s="203">
        <v>0</v>
      </c>
      <c r="R217" s="203">
        <v>0</v>
      </c>
      <c r="S217" s="203">
        <v>0</v>
      </c>
      <c r="T217" s="203">
        <v>0</v>
      </c>
      <c r="U217" s="203">
        <v>0</v>
      </c>
      <c r="V217" s="203">
        <v>0</v>
      </c>
      <c r="W217" s="203">
        <v>60</v>
      </c>
      <c r="X217" s="203">
        <v>20</v>
      </c>
      <c r="Y217" s="203">
        <v>13.000000000000021</v>
      </c>
      <c r="Z217" s="203">
        <v>14</v>
      </c>
      <c r="AA217" s="203">
        <v>0</v>
      </c>
      <c r="AB217" s="203">
        <v>0</v>
      </c>
      <c r="AC217" s="203">
        <v>40.000000000000014</v>
      </c>
      <c r="AD217" s="203">
        <v>16.000000000000021</v>
      </c>
      <c r="AE217" s="203">
        <v>0</v>
      </c>
      <c r="AF217" s="203">
        <v>0</v>
      </c>
      <c r="AG217" s="203">
        <v>0</v>
      </c>
      <c r="AH217" s="203">
        <v>4.0000000000000018</v>
      </c>
      <c r="AI217" s="203">
        <v>0</v>
      </c>
      <c r="AJ217" s="203">
        <v>0</v>
      </c>
      <c r="AK217" s="203">
        <v>0</v>
      </c>
      <c r="AL217" s="203">
        <v>0</v>
      </c>
      <c r="AM217" s="203">
        <v>0</v>
      </c>
      <c r="AN217" s="203">
        <v>0</v>
      </c>
      <c r="AO217" s="203">
        <v>0</v>
      </c>
      <c r="AP217" s="203">
        <v>0</v>
      </c>
      <c r="AQ217" s="203">
        <v>0</v>
      </c>
      <c r="AR217" s="203">
        <v>1.5</v>
      </c>
      <c r="AS217" s="203">
        <v>1.5</v>
      </c>
      <c r="AT217" s="203">
        <v>0</v>
      </c>
      <c r="AU217" s="203">
        <v>0</v>
      </c>
      <c r="AV217" s="203">
        <v>0</v>
      </c>
      <c r="AW217" s="203">
        <v>0</v>
      </c>
      <c r="AX217" s="203">
        <v>7</v>
      </c>
      <c r="AY217" s="203">
        <v>0</v>
      </c>
      <c r="AZ217" s="203">
        <v>0</v>
      </c>
      <c r="BA217" s="203">
        <v>6.1949999999999994</v>
      </c>
      <c r="BB217" s="203">
        <v>0</v>
      </c>
      <c r="BC217" s="203">
        <v>0</v>
      </c>
      <c r="BD217" s="203">
        <v>0</v>
      </c>
      <c r="BE217" s="203">
        <v>0</v>
      </c>
      <c r="BF217" s="203">
        <v>0</v>
      </c>
      <c r="BG217" s="203">
        <v>0.61889803863636395</v>
      </c>
      <c r="BH217" s="203">
        <v>0</v>
      </c>
      <c r="BI217" s="203">
        <v>0</v>
      </c>
      <c r="BJ217" s="203">
        <v>1</v>
      </c>
      <c r="BK217" s="203">
        <v>0</v>
      </c>
      <c r="BL217" s="203"/>
      <c r="BM217" s="203"/>
      <c r="BN217" s="203"/>
      <c r="BO217" s="449">
        <v>0</v>
      </c>
      <c r="BP217" s="449">
        <v>0</v>
      </c>
      <c r="BQ217" s="449">
        <v>0</v>
      </c>
      <c r="BR217" s="203"/>
    </row>
    <row r="218" spans="1:70" ht="15" x14ac:dyDescent="0.25">
      <c r="A218" s="169">
        <v>64</v>
      </c>
      <c r="B218" s="207">
        <v>142016</v>
      </c>
      <c r="C218" s="207">
        <v>9352065</v>
      </c>
      <c r="D218" s="206" t="s">
        <v>597</v>
      </c>
      <c r="E218" s="205" t="s">
        <v>46</v>
      </c>
      <c r="F218" s="204" t="s">
        <v>788</v>
      </c>
      <c r="G218" s="203">
        <v>1</v>
      </c>
      <c r="H218" s="203">
        <v>0</v>
      </c>
      <c r="I218" s="203">
        <v>0</v>
      </c>
      <c r="J218" s="203">
        <v>7</v>
      </c>
      <c r="K218" s="203">
        <v>0</v>
      </c>
      <c r="L218" s="203">
        <v>407</v>
      </c>
      <c r="M218" s="203">
        <v>407</v>
      </c>
      <c r="N218" s="203">
        <v>58</v>
      </c>
      <c r="O218" s="203">
        <v>233</v>
      </c>
      <c r="P218" s="203">
        <v>116</v>
      </c>
      <c r="Q218" s="203">
        <v>0</v>
      </c>
      <c r="R218" s="203">
        <v>0</v>
      </c>
      <c r="S218" s="203">
        <v>0</v>
      </c>
      <c r="T218" s="203">
        <v>0</v>
      </c>
      <c r="U218" s="203">
        <v>0</v>
      </c>
      <c r="V218" s="203">
        <v>0</v>
      </c>
      <c r="W218" s="203">
        <v>407</v>
      </c>
      <c r="X218" s="203">
        <v>58.142857142857146</v>
      </c>
      <c r="Y218" s="203">
        <v>139.0000000000002</v>
      </c>
      <c r="Z218" s="203">
        <v>216.53201970443351</v>
      </c>
      <c r="AA218" s="203">
        <v>0</v>
      </c>
      <c r="AB218" s="203">
        <v>0</v>
      </c>
      <c r="AC218" s="203">
        <v>43.212345679012408</v>
      </c>
      <c r="AD218" s="203">
        <v>7.0345679012345474</v>
      </c>
      <c r="AE218" s="203">
        <v>87.429629629629716</v>
      </c>
      <c r="AF218" s="203">
        <v>35.172839506172821</v>
      </c>
      <c r="AG218" s="203">
        <v>0</v>
      </c>
      <c r="AH218" s="203">
        <v>166.81975308641992</v>
      </c>
      <c r="AI218" s="203">
        <v>67.330864197530829</v>
      </c>
      <c r="AJ218" s="203">
        <v>0</v>
      </c>
      <c r="AK218" s="203">
        <v>0</v>
      </c>
      <c r="AL218" s="203">
        <v>0</v>
      </c>
      <c r="AM218" s="203">
        <v>0</v>
      </c>
      <c r="AN218" s="203">
        <v>0</v>
      </c>
      <c r="AO218" s="203">
        <v>0</v>
      </c>
      <c r="AP218" s="203">
        <v>0</v>
      </c>
      <c r="AQ218" s="203">
        <v>6.9971346704871076</v>
      </c>
      <c r="AR218" s="203">
        <v>13.994269340974215</v>
      </c>
      <c r="AS218" s="203">
        <v>18.659025787965607</v>
      </c>
      <c r="AT218" s="203">
        <v>0</v>
      </c>
      <c r="AU218" s="203">
        <v>0</v>
      </c>
      <c r="AV218" s="203">
        <v>0</v>
      </c>
      <c r="AW218" s="203">
        <v>4.0098522167487687</v>
      </c>
      <c r="AX218" s="203">
        <v>116.5</v>
      </c>
      <c r="AY218" s="203">
        <v>29.79816513761466</v>
      </c>
      <c r="AZ218" s="203">
        <v>40.440366972477044</v>
      </c>
      <c r="BA218" s="203">
        <v>127.31912423437868</v>
      </c>
      <c r="BB218" s="203">
        <v>0</v>
      </c>
      <c r="BC218" s="203">
        <v>0</v>
      </c>
      <c r="BD218" s="203">
        <v>0</v>
      </c>
      <c r="BE218" s="203">
        <v>242.2999999999999</v>
      </c>
      <c r="BF218" s="203">
        <v>0</v>
      </c>
      <c r="BG218" s="203">
        <v>0.35500032912087898</v>
      </c>
      <c r="BH218" s="203">
        <v>0</v>
      </c>
      <c r="BI218" s="203">
        <v>0</v>
      </c>
      <c r="BJ218" s="203">
        <v>1</v>
      </c>
      <c r="BK218" s="203">
        <v>0</v>
      </c>
      <c r="BL218" s="203"/>
      <c r="BM218" s="203"/>
      <c r="BN218" s="203"/>
      <c r="BO218" s="449">
        <v>50</v>
      </c>
      <c r="BP218" s="449">
        <v>28</v>
      </c>
      <c r="BQ218" s="449">
        <v>52</v>
      </c>
      <c r="BR218" s="203"/>
    </row>
    <row r="219" spans="1:70" ht="15" x14ac:dyDescent="0.25">
      <c r="A219" s="169">
        <v>30</v>
      </c>
      <c r="B219" s="207">
        <v>141550</v>
      </c>
      <c r="C219" s="207">
        <v>9352073</v>
      </c>
      <c r="D219" s="206" t="s">
        <v>596</v>
      </c>
      <c r="E219" s="205" t="s">
        <v>46</v>
      </c>
      <c r="F219" s="204" t="s">
        <v>788</v>
      </c>
      <c r="G219" s="203">
        <v>1</v>
      </c>
      <c r="H219" s="203">
        <v>0</v>
      </c>
      <c r="I219" s="203">
        <v>0</v>
      </c>
      <c r="J219" s="203">
        <v>7</v>
      </c>
      <c r="K219" s="203">
        <v>0</v>
      </c>
      <c r="L219" s="203">
        <v>71</v>
      </c>
      <c r="M219" s="203">
        <v>71</v>
      </c>
      <c r="N219" s="203">
        <v>11</v>
      </c>
      <c r="O219" s="203">
        <v>39</v>
      </c>
      <c r="P219" s="203">
        <v>21</v>
      </c>
      <c r="Q219" s="203">
        <v>0</v>
      </c>
      <c r="R219" s="203">
        <v>0</v>
      </c>
      <c r="S219" s="203">
        <v>0</v>
      </c>
      <c r="T219" s="203">
        <v>0</v>
      </c>
      <c r="U219" s="203">
        <v>0</v>
      </c>
      <c r="V219" s="203">
        <v>0</v>
      </c>
      <c r="W219" s="203">
        <v>71</v>
      </c>
      <c r="X219" s="203">
        <v>10.142857142857142</v>
      </c>
      <c r="Y219" s="203">
        <v>0.99999999999999856</v>
      </c>
      <c r="Z219" s="203">
        <v>6.454545454545455</v>
      </c>
      <c r="AA219" s="203">
        <v>0</v>
      </c>
      <c r="AB219" s="203">
        <v>0</v>
      </c>
      <c r="AC219" s="203">
        <v>71</v>
      </c>
      <c r="AD219" s="203">
        <v>0</v>
      </c>
      <c r="AE219" s="203">
        <v>0</v>
      </c>
      <c r="AF219" s="203">
        <v>0</v>
      </c>
      <c r="AG219" s="203">
        <v>0</v>
      </c>
      <c r="AH219" s="203">
        <v>0</v>
      </c>
      <c r="AI219" s="203">
        <v>0</v>
      </c>
      <c r="AJ219" s="203">
        <v>0</v>
      </c>
      <c r="AK219" s="203">
        <v>0</v>
      </c>
      <c r="AL219" s="203">
        <v>0</v>
      </c>
      <c r="AM219" s="203">
        <v>0</v>
      </c>
      <c r="AN219" s="203">
        <v>0</v>
      </c>
      <c r="AO219" s="203">
        <v>0</v>
      </c>
      <c r="AP219" s="203">
        <v>0</v>
      </c>
      <c r="AQ219" s="203">
        <v>0</v>
      </c>
      <c r="AR219" s="203">
        <v>0</v>
      </c>
      <c r="AS219" s="203">
        <v>0</v>
      </c>
      <c r="AT219" s="203">
        <v>0</v>
      </c>
      <c r="AU219" s="203">
        <v>0</v>
      </c>
      <c r="AV219" s="203">
        <v>0</v>
      </c>
      <c r="AW219" s="203">
        <v>0</v>
      </c>
      <c r="AX219" s="203">
        <v>15.999999999999991</v>
      </c>
      <c r="AY219" s="203">
        <v>1.1052631578947363</v>
      </c>
      <c r="AZ219" s="203">
        <v>2.210526315789477</v>
      </c>
      <c r="BA219" s="203">
        <v>13.786456140350873</v>
      </c>
      <c r="BB219" s="203">
        <v>0</v>
      </c>
      <c r="BC219" s="203">
        <v>0</v>
      </c>
      <c r="BD219" s="203">
        <v>0</v>
      </c>
      <c r="BE219" s="203">
        <v>1.9000000000000212</v>
      </c>
      <c r="BF219" s="203">
        <v>0</v>
      </c>
      <c r="BG219" s="203">
        <v>2.1086166180327899</v>
      </c>
      <c r="BH219" s="203">
        <v>0</v>
      </c>
      <c r="BI219" s="203">
        <v>1</v>
      </c>
      <c r="BJ219" s="203">
        <v>1</v>
      </c>
      <c r="BK219" s="203">
        <v>0</v>
      </c>
      <c r="BL219" s="203"/>
      <c r="BM219" s="203"/>
      <c r="BN219" s="203"/>
      <c r="BO219" s="449">
        <v>0</v>
      </c>
      <c r="BP219" s="449">
        <v>0</v>
      </c>
      <c r="BQ219" s="449">
        <v>0</v>
      </c>
      <c r="BR219" s="203"/>
    </row>
    <row r="220" spans="1:70" ht="15" x14ac:dyDescent="0.25">
      <c r="A220" s="169">
        <v>8</v>
      </c>
      <c r="B220" s="207">
        <v>142017</v>
      </c>
      <c r="C220" s="207">
        <v>9352078</v>
      </c>
      <c r="D220" s="206" t="s">
        <v>531</v>
      </c>
      <c r="E220" s="205" t="s">
        <v>46</v>
      </c>
      <c r="F220" s="204" t="s">
        <v>788</v>
      </c>
      <c r="G220" s="203">
        <v>1</v>
      </c>
      <c r="H220" s="203">
        <v>0</v>
      </c>
      <c r="I220" s="203">
        <v>0</v>
      </c>
      <c r="J220" s="203">
        <v>7</v>
      </c>
      <c r="K220" s="203">
        <v>0</v>
      </c>
      <c r="L220" s="203">
        <v>245</v>
      </c>
      <c r="M220" s="203">
        <v>245</v>
      </c>
      <c r="N220" s="203">
        <v>29</v>
      </c>
      <c r="O220" s="203">
        <v>143</v>
      </c>
      <c r="P220" s="203">
        <v>73</v>
      </c>
      <c r="Q220" s="203">
        <v>0</v>
      </c>
      <c r="R220" s="203">
        <v>0</v>
      </c>
      <c r="S220" s="203">
        <v>0</v>
      </c>
      <c r="T220" s="203">
        <v>0</v>
      </c>
      <c r="U220" s="203">
        <v>0</v>
      </c>
      <c r="V220" s="203">
        <v>0</v>
      </c>
      <c r="W220" s="203">
        <v>245</v>
      </c>
      <c r="X220" s="203">
        <v>35</v>
      </c>
      <c r="Y220" s="203">
        <v>62.000000000000021</v>
      </c>
      <c r="Z220" s="203">
        <v>100.82692307692307</v>
      </c>
      <c r="AA220" s="203">
        <v>0</v>
      </c>
      <c r="AB220" s="203">
        <v>0</v>
      </c>
      <c r="AC220" s="203">
        <v>126.02880658436214</v>
      </c>
      <c r="AD220" s="203">
        <v>30.246913580246968</v>
      </c>
      <c r="AE220" s="203">
        <v>0</v>
      </c>
      <c r="AF220" s="203">
        <v>2.0164609053497946</v>
      </c>
      <c r="AG220" s="203">
        <v>0</v>
      </c>
      <c r="AH220" s="203">
        <v>86.707818930041128</v>
      </c>
      <c r="AI220" s="203">
        <v>0</v>
      </c>
      <c r="AJ220" s="203">
        <v>0</v>
      </c>
      <c r="AK220" s="203">
        <v>0</v>
      </c>
      <c r="AL220" s="203">
        <v>0</v>
      </c>
      <c r="AM220" s="203">
        <v>0</v>
      </c>
      <c r="AN220" s="203">
        <v>0</v>
      </c>
      <c r="AO220" s="203">
        <v>0</v>
      </c>
      <c r="AP220" s="203">
        <v>0</v>
      </c>
      <c r="AQ220" s="203">
        <v>1.1342592592592593</v>
      </c>
      <c r="AR220" s="203">
        <v>1.1342592592592593</v>
      </c>
      <c r="AS220" s="203">
        <v>2.2685185185185186</v>
      </c>
      <c r="AT220" s="203">
        <v>0</v>
      </c>
      <c r="AU220" s="203">
        <v>0</v>
      </c>
      <c r="AV220" s="203">
        <v>0</v>
      </c>
      <c r="AW220" s="203">
        <v>0.9423076923076924</v>
      </c>
      <c r="AX220" s="203">
        <v>74.000000000000071</v>
      </c>
      <c r="AY220" s="203">
        <v>9.0000000000000213</v>
      </c>
      <c r="AZ220" s="203">
        <v>16.000000000000014</v>
      </c>
      <c r="BA220" s="203">
        <v>67.669907407407464</v>
      </c>
      <c r="BB220" s="203">
        <v>0</v>
      </c>
      <c r="BC220" s="203">
        <v>0</v>
      </c>
      <c r="BD220" s="203">
        <v>0</v>
      </c>
      <c r="BE220" s="203">
        <v>154.49999999999994</v>
      </c>
      <c r="BF220" s="203">
        <v>0</v>
      </c>
      <c r="BG220" s="203">
        <v>0.52511436987577698</v>
      </c>
      <c r="BH220" s="203">
        <v>0</v>
      </c>
      <c r="BI220" s="203">
        <v>0</v>
      </c>
      <c r="BJ220" s="203">
        <v>1</v>
      </c>
      <c r="BK220" s="203">
        <v>0</v>
      </c>
      <c r="BL220" s="203"/>
      <c r="BM220" s="203"/>
      <c r="BN220" s="203"/>
      <c r="BO220" s="449">
        <v>34.6</v>
      </c>
      <c r="BP220" s="449">
        <v>21</v>
      </c>
      <c r="BQ220" s="449">
        <v>28.4</v>
      </c>
      <c r="BR220" s="203"/>
    </row>
    <row r="221" spans="1:70" ht="15" x14ac:dyDescent="0.25">
      <c r="A221" s="169">
        <v>45</v>
      </c>
      <c r="B221" s="207">
        <v>143074</v>
      </c>
      <c r="C221" s="207">
        <v>9352087</v>
      </c>
      <c r="D221" s="206" t="s">
        <v>595</v>
      </c>
      <c r="E221" s="205" t="s">
        <v>46</v>
      </c>
      <c r="F221" s="204" t="s">
        <v>788</v>
      </c>
      <c r="G221" s="203">
        <v>1</v>
      </c>
      <c r="H221" s="203">
        <v>0</v>
      </c>
      <c r="I221" s="203">
        <v>0</v>
      </c>
      <c r="J221" s="203">
        <v>7</v>
      </c>
      <c r="K221" s="203">
        <v>0</v>
      </c>
      <c r="L221" s="203">
        <v>69</v>
      </c>
      <c r="M221" s="203">
        <v>69</v>
      </c>
      <c r="N221" s="203">
        <v>9</v>
      </c>
      <c r="O221" s="203">
        <v>33</v>
      </c>
      <c r="P221" s="203">
        <v>27</v>
      </c>
      <c r="Q221" s="203">
        <v>0</v>
      </c>
      <c r="R221" s="203">
        <v>0</v>
      </c>
      <c r="S221" s="203">
        <v>0</v>
      </c>
      <c r="T221" s="203">
        <v>0</v>
      </c>
      <c r="U221" s="203">
        <v>0</v>
      </c>
      <c r="V221" s="203">
        <v>0</v>
      </c>
      <c r="W221" s="203">
        <v>69</v>
      </c>
      <c r="X221" s="203">
        <v>9.8571428571428577</v>
      </c>
      <c r="Y221" s="203">
        <v>2.9999999999999991</v>
      </c>
      <c r="Z221" s="203">
        <v>5.447368421052631</v>
      </c>
      <c r="AA221" s="203">
        <v>0</v>
      </c>
      <c r="AB221" s="203">
        <v>0</v>
      </c>
      <c r="AC221" s="203">
        <v>68.000000000000028</v>
      </c>
      <c r="AD221" s="203">
        <v>0</v>
      </c>
      <c r="AE221" s="203">
        <v>0</v>
      </c>
      <c r="AF221" s="203">
        <v>0.99999999999999967</v>
      </c>
      <c r="AG221" s="203">
        <v>0</v>
      </c>
      <c r="AH221" s="203">
        <v>0</v>
      </c>
      <c r="AI221" s="203">
        <v>0</v>
      </c>
      <c r="AJ221" s="203">
        <v>0</v>
      </c>
      <c r="AK221" s="203">
        <v>0</v>
      </c>
      <c r="AL221" s="203">
        <v>0</v>
      </c>
      <c r="AM221" s="203">
        <v>0</v>
      </c>
      <c r="AN221" s="203">
        <v>0</v>
      </c>
      <c r="AO221" s="203">
        <v>0</v>
      </c>
      <c r="AP221" s="203">
        <v>0</v>
      </c>
      <c r="AQ221" s="203">
        <v>0</v>
      </c>
      <c r="AR221" s="203">
        <v>1.1500000000000024</v>
      </c>
      <c r="AS221" s="203">
        <v>1.1500000000000024</v>
      </c>
      <c r="AT221" s="203">
        <v>0</v>
      </c>
      <c r="AU221" s="203">
        <v>0</v>
      </c>
      <c r="AV221" s="203">
        <v>0</v>
      </c>
      <c r="AW221" s="203">
        <v>0.9078947368421052</v>
      </c>
      <c r="AX221" s="203">
        <v>9.28125</v>
      </c>
      <c r="AY221" s="203">
        <v>3.2399999999999998</v>
      </c>
      <c r="AZ221" s="203">
        <v>4.32</v>
      </c>
      <c r="BA221" s="203">
        <v>11.265328125000002</v>
      </c>
      <c r="BB221" s="203">
        <v>0</v>
      </c>
      <c r="BC221" s="203">
        <v>0</v>
      </c>
      <c r="BD221" s="203">
        <v>0</v>
      </c>
      <c r="BE221" s="203">
        <v>2.1000000000000241</v>
      </c>
      <c r="BF221" s="203">
        <v>0</v>
      </c>
      <c r="BG221" s="203">
        <v>2.6268556369999998</v>
      </c>
      <c r="BH221" s="203">
        <v>0</v>
      </c>
      <c r="BI221" s="203">
        <v>1</v>
      </c>
      <c r="BJ221" s="203">
        <v>1</v>
      </c>
      <c r="BK221" s="203">
        <v>0</v>
      </c>
      <c r="BL221" s="203"/>
      <c r="BM221" s="203"/>
      <c r="BN221" s="203"/>
      <c r="BO221" s="449">
        <v>7.8</v>
      </c>
      <c r="BP221" s="449">
        <v>6</v>
      </c>
      <c r="BQ221" s="449">
        <v>5.6</v>
      </c>
      <c r="BR221" s="203"/>
    </row>
    <row r="222" spans="1:70" ht="15" x14ac:dyDescent="0.25">
      <c r="A222" s="169">
        <v>312</v>
      </c>
      <c r="B222" s="207">
        <v>142018</v>
      </c>
      <c r="C222" s="207">
        <v>9352090</v>
      </c>
      <c r="D222" s="206" t="s">
        <v>594</v>
      </c>
      <c r="E222" s="205" t="s">
        <v>46</v>
      </c>
      <c r="F222" s="204" t="s">
        <v>788</v>
      </c>
      <c r="G222" s="203">
        <v>1</v>
      </c>
      <c r="H222" s="203">
        <v>0</v>
      </c>
      <c r="I222" s="203">
        <v>0</v>
      </c>
      <c r="J222" s="203">
        <v>7</v>
      </c>
      <c r="K222" s="203">
        <v>0</v>
      </c>
      <c r="L222" s="203">
        <v>102</v>
      </c>
      <c r="M222" s="203">
        <v>102</v>
      </c>
      <c r="N222" s="203">
        <v>20</v>
      </c>
      <c r="O222" s="203">
        <v>58</v>
      </c>
      <c r="P222" s="203">
        <v>24</v>
      </c>
      <c r="Q222" s="203">
        <v>0</v>
      </c>
      <c r="R222" s="203">
        <v>0</v>
      </c>
      <c r="S222" s="203">
        <v>0</v>
      </c>
      <c r="T222" s="203">
        <v>0</v>
      </c>
      <c r="U222" s="203">
        <v>0</v>
      </c>
      <c r="V222" s="203">
        <v>0</v>
      </c>
      <c r="W222" s="203">
        <v>102</v>
      </c>
      <c r="X222" s="203">
        <v>14.571428571428571</v>
      </c>
      <c r="Y222" s="203">
        <v>15.000000000000023</v>
      </c>
      <c r="Z222" s="203">
        <v>18.433734939759034</v>
      </c>
      <c r="AA222" s="203">
        <v>0</v>
      </c>
      <c r="AB222" s="203">
        <v>0</v>
      </c>
      <c r="AC222" s="203">
        <v>95.999999999999972</v>
      </c>
      <c r="AD222" s="203">
        <v>3.0000000000000049</v>
      </c>
      <c r="AE222" s="203">
        <v>3.0000000000000049</v>
      </c>
      <c r="AF222" s="203">
        <v>0</v>
      </c>
      <c r="AG222" s="203">
        <v>0</v>
      </c>
      <c r="AH222" s="203">
        <v>0</v>
      </c>
      <c r="AI222" s="203">
        <v>0</v>
      </c>
      <c r="AJ222" s="203">
        <v>0</v>
      </c>
      <c r="AK222" s="203">
        <v>0</v>
      </c>
      <c r="AL222" s="203">
        <v>0</v>
      </c>
      <c r="AM222" s="203">
        <v>0</v>
      </c>
      <c r="AN222" s="203">
        <v>0</v>
      </c>
      <c r="AO222" s="203">
        <v>0</v>
      </c>
      <c r="AP222" s="203">
        <v>0</v>
      </c>
      <c r="AQ222" s="203">
        <v>6.219512195121955</v>
      </c>
      <c r="AR222" s="203">
        <v>7.4634146341463437</v>
      </c>
      <c r="AS222" s="203">
        <v>8.7073170731707332</v>
      </c>
      <c r="AT222" s="203">
        <v>0</v>
      </c>
      <c r="AU222" s="203">
        <v>0</v>
      </c>
      <c r="AV222" s="203">
        <v>0</v>
      </c>
      <c r="AW222" s="203">
        <v>1.2289156626506024</v>
      </c>
      <c r="AX222" s="203">
        <v>28.452830188679243</v>
      </c>
      <c r="AY222" s="203">
        <v>5.7142857142857117</v>
      </c>
      <c r="AZ222" s="203">
        <v>5.7142857142857117</v>
      </c>
      <c r="BA222" s="203">
        <v>27.989615409900722</v>
      </c>
      <c r="BB222" s="203">
        <v>0</v>
      </c>
      <c r="BC222" s="203">
        <v>0</v>
      </c>
      <c r="BD222" s="203">
        <v>0</v>
      </c>
      <c r="BE222" s="203">
        <v>63.799999999999969</v>
      </c>
      <c r="BF222" s="203">
        <v>0</v>
      </c>
      <c r="BG222" s="203">
        <v>0.93007393164556995</v>
      </c>
      <c r="BH222" s="203">
        <v>0</v>
      </c>
      <c r="BI222" s="203">
        <v>0</v>
      </c>
      <c r="BJ222" s="203">
        <v>1</v>
      </c>
      <c r="BK222" s="203">
        <v>0</v>
      </c>
      <c r="BL222" s="203"/>
      <c r="BM222" s="203"/>
      <c r="BN222" s="203"/>
      <c r="BO222" s="449">
        <v>0</v>
      </c>
      <c r="BP222" s="449">
        <v>0</v>
      </c>
      <c r="BQ222" s="449">
        <v>0</v>
      </c>
      <c r="BR222" s="203"/>
    </row>
    <row r="223" spans="1:70" ht="15" x14ac:dyDescent="0.25">
      <c r="A223" s="169">
        <v>57</v>
      </c>
      <c r="B223" s="207">
        <v>141554</v>
      </c>
      <c r="C223" s="207">
        <v>9352091</v>
      </c>
      <c r="D223" s="206" t="s">
        <v>190</v>
      </c>
      <c r="E223" s="205" t="s">
        <v>46</v>
      </c>
      <c r="F223" s="204" t="s">
        <v>788</v>
      </c>
      <c r="G223" s="203">
        <v>1</v>
      </c>
      <c r="H223" s="203">
        <v>0</v>
      </c>
      <c r="I223" s="203">
        <v>0</v>
      </c>
      <c r="J223" s="203">
        <v>7</v>
      </c>
      <c r="K223" s="203">
        <v>0</v>
      </c>
      <c r="L223" s="203">
        <v>278</v>
      </c>
      <c r="M223" s="203">
        <v>278</v>
      </c>
      <c r="N223" s="203">
        <v>43</v>
      </c>
      <c r="O223" s="203">
        <v>153</v>
      </c>
      <c r="P223" s="203">
        <v>82</v>
      </c>
      <c r="Q223" s="203">
        <v>0</v>
      </c>
      <c r="R223" s="203">
        <v>0</v>
      </c>
      <c r="S223" s="203">
        <v>0</v>
      </c>
      <c r="T223" s="203">
        <v>0</v>
      </c>
      <c r="U223" s="203">
        <v>0</v>
      </c>
      <c r="V223" s="203">
        <v>0</v>
      </c>
      <c r="W223" s="203">
        <v>278</v>
      </c>
      <c r="X223" s="203">
        <v>39.714285714285715</v>
      </c>
      <c r="Y223" s="203">
        <v>65.000000000000071</v>
      </c>
      <c r="Z223" s="203">
        <v>98.581560283687949</v>
      </c>
      <c r="AA223" s="203">
        <v>0</v>
      </c>
      <c r="AB223" s="203">
        <v>0</v>
      </c>
      <c r="AC223" s="203">
        <v>171.00000000000009</v>
      </c>
      <c r="AD223" s="203">
        <v>106.99999999999994</v>
      </c>
      <c r="AE223" s="203">
        <v>0</v>
      </c>
      <c r="AF223" s="203">
        <v>0</v>
      </c>
      <c r="AG223" s="203">
        <v>0</v>
      </c>
      <c r="AH223" s="203">
        <v>0</v>
      </c>
      <c r="AI223" s="203">
        <v>0</v>
      </c>
      <c r="AJ223" s="203">
        <v>0</v>
      </c>
      <c r="AK223" s="203">
        <v>0</v>
      </c>
      <c r="AL223" s="203">
        <v>0</v>
      </c>
      <c r="AM223" s="203">
        <v>0</v>
      </c>
      <c r="AN223" s="203">
        <v>0</v>
      </c>
      <c r="AO223" s="203">
        <v>0</v>
      </c>
      <c r="AP223" s="203">
        <v>0</v>
      </c>
      <c r="AQ223" s="203">
        <v>5.9148936170212902</v>
      </c>
      <c r="AR223" s="203">
        <v>13.012765957446815</v>
      </c>
      <c r="AS223" s="203">
        <v>15.378723404255316</v>
      </c>
      <c r="AT223" s="203">
        <v>0</v>
      </c>
      <c r="AU223" s="203">
        <v>0</v>
      </c>
      <c r="AV223" s="203">
        <v>0</v>
      </c>
      <c r="AW223" s="203">
        <v>1.9716312056737588</v>
      </c>
      <c r="AX223" s="203">
        <v>58.14</v>
      </c>
      <c r="AY223" s="203">
        <v>20.759493670886052</v>
      </c>
      <c r="AZ223" s="203">
        <v>23.87341772151898</v>
      </c>
      <c r="BA223" s="203">
        <v>68.820991176945853</v>
      </c>
      <c r="BB223" s="203">
        <v>0</v>
      </c>
      <c r="BC223" s="203">
        <v>0</v>
      </c>
      <c r="BD223" s="203">
        <v>0</v>
      </c>
      <c r="BE223" s="203">
        <v>8.2000000000000455</v>
      </c>
      <c r="BF223" s="203">
        <v>0</v>
      </c>
      <c r="BG223" s="203">
        <v>1.2381501025252499</v>
      </c>
      <c r="BH223" s="203">
        <v>0</v>
      </c>
      <c r="BI223" s="203">
        <v>0</v>
      </c>
      <c r="BJ223" s="203">
        <v>1</v>
      </c>
      <c r="BK223" s="203">
        <v>0</v>
      </c>
      <c r="BL223" s="203"/>
      <c r="BM223" s="203"/>
      <c r="BN223" s="203"/>
      <c r="BO223" s="449">
        <v>39.799999999999997</v>
      </c>
      <c r="BP223" s="449">
        <v>17</v>
      </c>
      <c r="BQ223" s="449">
        <v>31.8</v>
      </c>
      <c r="BR223" s="203"/>
    </row>
    <row r="224" spans="1:70" ht="15" x14ac:dyDescent="0.25">
      <c r="A224" s="169">
        <v>81</v>
      </c>
      <c r="B224" s="207">
        <v>143069</v>
      </c>
      <c r="C224" s="207">
        <v>9352096</v>
      </c>
      <c r="D224" s="206" t="s">
        <v>593</v>
      </c>
      <c r="E224" s="205" t="s">
        <v>46</v>
      </c>
      <c r="F224" s="204" t="s">
        <v>788</v>
      </c>
      <c r="G224" s="203">
        <v>1</v>
      </c>
      <c r="H224" s="203">
        <v>0</v>
      </c>
      <c r="I224" s="203">
        <v>0</v>
      </c>
      <c r="J224" s="203">
        <v>7</v>
      </c>
      <c r="K224" s="203">
        <v>0</v>
      </c>
      <c r="L224" s="203">
        <v>51</v>
      </c>
      <c r="M224" s="203">
        <v>51</v>
      </c>
      <c r="N224" s="203">
        <v>7</v>
      </c>
      <c r="O224" s="203">
        <v>26</v>
      </c>
      <c r="P224" s="203">
        <v>18</v>
      </c>
      <c r="Q224" s="203">
        <v>0</v>
      </c>
      <c r="R224" s="203">
        <v>0</v>
      </c>
      <c r="S224" s="203">
        <v>0</v>
      </c>
      <c r="T224" s="203">
        <v>0</v>
      </c>
      <c r="U224" s="203">
        <v>0</v>
      </c>
      <c r="V224" s="203">
        <v>0</v>
      </c>
      <c r="W224" s="203">
        <v>51</v>
      </c>
      <c r="X224" s="203">
        <v>7.2857142857142856</v>
      </c>
      <c r="Y224" s="203">
        <v>2.9999999999999996</v>
      </c>
      <c r="Z224" s="203">
        <v>6.375</v>
      </c>
      <c r="AA224" s="203">
        <v>0</v>
      </c>
      <c r="AB224" s="203">
        <v>0</v>
      </c>
      <c r="AC224" s="203">
        <v>51</v>
      </c>
      <c r="AD224" s="203">
        <v>0</v>
      </c>
      <c r="AE224" s="203">
        <v>0</v>
      </c>
      <c r="AF224" s="203">
        <v>0</v>
      </c>
      <c r="AG224" s="203">
        <v>0</v>
      </c>
      <c r="AH224" s="203">
        <v>0</v>
      </c>
      <c r="AI224" s="203">
        <v>0</v>
      </c>
      <c r="AJ224" s="203">
        <v>0</v>
      </c>
      <c r="AK224" s="203">
        <v>0</v>
      </c>
      <c r="AL224" s="203">
        <v>0</v>
      </c>
      <c r="AM224" s="203">
        <v>0</v>
      </c>
      <c r="AN224" s="203">
        <v>0</v>
      </c>
      <c r="AO224" s="203">
        <v>0</v>
      </c>
      <c r="AP224" s="203">
        <v>0</v>
      </c>
      <c r="AQ224" s="203">
        <v>0</v>
      </c>
      <c r="AR224" s="203">
        <v>0</v>
      </c>
      <c r="AS224" s="203">
        <v>0</v>
      </c>
      <c r="AT224" s="203">
        <v>0</v>
      </c>
      <c r="AU224" s="203">
        <v>0</v>
      </c>
      <c r="AV224" s="203">
        <v>0</v>
      </c>
      <c r="AW224" s="203">
        <v>0</v>
      </c>
      <c r="AX224" s="203">
        <v>6.0000000000000062</v>
      </c>
      <c r="AY224" s="203">
        <v>3.0000000000000058</v>
      </c>
      <c r="AZ224" s="203">
        <v>3.0000000000000058</v>
      </c>
      <c r="BA224" s="203">
        <v>7.5804545454545575</v>
      </c>
      <c r="BB224" s="203">
        <v>0</v>
      </c>
      <c r="BC224" s="203">
        <v>0</v>
      </c>
      <c r="BD224" s="203">
        <v>0</v>
      </c>
      <c r="BE224" s="203">
        <v>5.900000000000003</v>
      </c>
      <c r="BF224" s="203">
        <v>0</v>
      </c>
      <c r="BG224" s="203">
        <v>2.47867366666667</v>
      </c>
      <c r="BH224" s="203">
        <v>0</v>
      </c>
      <c r="BI224" s="203">
        <v>1</v>
      </c>
      <c r="BJ224" s="203">
        <v>1</v>
      </c>
      <c r="BK224" s="203">
        <v>0</v>
      </c>
      <c r="BL224" s="203"/>
      <c r="BM224" s="203"/>
      <c r="BN224" s="203"/>
      <c r="BO224" s="449">
        <v>5.6</v>
      </c>
      <c r="BP224" s="449">
        <v>4.8</v>
      </c>
      <c r="BQ224" s="449">
        <v>4.4000000000000004</v>
      </c>
      <c r="BR224" s="203"/>
    </row>
    <row r="225" spans="1:70" ht="15" x14ac:dyDescent="0.25">
      <c r="A225" s="169">
        <v>471</v>
      </c>
      <c r="B225" s="207">
        <v>143361</v>
      </c>
      <c r="C225" s="207">
        <v>9352097</v>
      </c>
      <c r="D225" s="206" t="s">
        <v>592</v>
      </c>
      <c r="E225" s="205" t="s">
        <v>46</v>
      </c>
      <c r="F225" s="204" t="s">
        <v>788</v>
      </c>
      <c r="G225" s="203">
        <v>1</v>
      </c>
      <c r="H225" s="203">
        <v>0</v>
      </c>
      <c r="I225" s="203">
        <v>0</v>
      </c>
      <c r="J225" s="203">
        <v>7</v>
      </c>
      <c r="K225" s="203">
        <v>0</v>
      </c>
      <c r="L225" s="203">
        <v>97</v>
      </c>
      <c r="M225" s="203">
        <v>97</v>
      </c>
      <c r="N225" s="203">
        <v>14</v>
      </c>
      <c r="O225" s="203">
        <v>54</v>
      </c>
      <c r="P225" s="203">
        <v>29</v>
      </c>
      <c r="Q225" s="203">
        <v>0</v>
      </c>
      <c r="R225" s="203">
        <v>0</v>
      </c>
      <c r="S225" s="203">
        <v>0</v>
      </c>
      <c r="T225" s="203">
        <v>0</v>
      </c>
      <c r="U225" s="203">
        <v>0</v>
      </c>
      <c r="V225" s="203">
        <v>0</v>
      </c>
      <c r="W225" s="203">
        <v>97</v>
      </c>
      <c r="X225" s="203">
        <v>13.857142857142858</v>
      </c>
      <c r="Y225" s="203">
        <v>12.000000000000043</v>
      </c>
      <c r="Z225" s="203">
        <v>11.231578947368421</v>
      </c>
      <c r="AA225" s="203">
        <v>0</v>
      </c>
      <c r="AB225" s="203">
        <v>0</v>
      </c>
      <c r="AC225" s="203">
        <v>97</v>
      </c>
      <c r="AD225" s="203">
        <v>0</v>
      </c>
      <c r="AE225" s="203">
        <v>0</v>
      </c>
      <c r="AF225" s="203">
        <v>0</v>
      </c>
      <c r="AG225" s="203">
        <v>0</v>
      </c>
      <c r="AH225" s="203">
        <v>0</v>
      </c>
      <c r="AI225" s="203">
        <v>0</v>
      </c>
      <c r="AJ225" s="203">
        <v>0</v>
      </c>
      <c r="AK225" s="203">
        <v>0</v>
      </c>
      <c r="AL225" s="203">
        <v>0</v>
      </c>
      <c r="AM225" s="203">
        <v>0</v>
      </c>
      <c r="AN225" s="203">
        <v>0</v>
      </c>
      <c r="AO225" s="203">
        <v>0</v>
      </c>
      <c r="AP225" s="203">
        <v>0</v>
      </c>
      <c r="AQ225" s="203">
        <v>0</v>
      </c>
      <c r="AR225" s="203">
        <v>0</v>
      </c>
      <c r="AS225" s="203">
        <v>0</v>
      </c>
      <c r="AT225" s="203">
        <v>0</v>
      </c>
      <c r="AU225" s="203">
        <v>0</v>
      </c>
      <c r="AV225" s="203">
        <v>0</v>
      </c>
      <c r="AW225" s="203">
        <v>0</v>
      </c>
      <c r="AX225" s="203">
        <v>21.000000000000007</v>
      </c>
      <c r="AY225" s="203">
        <v>7.25</v>
      </c>
      <c r="AZ225" s="203">
        <v>10.357142857142852</v>
      </c>
      <c r="BA225" s="203">
        <v>26.584010327022373</v>
      </c>
      <c r="BB225" s="203">
        <v>0</v>
      </c>
      <c r="BC225" s="203">
        <v>0</v>
      </c>
      <c r="BD225" s="203">
        <v>0</v>
      </c>
      <c r="BE225" s="203">
        <v>0</v>
      </c>
      <c r="BF225" s="203">
        <v>0</v>
      </c>
      <c r="BG225" s="203">
        <v>1.65344736814159</v>
      </c>
      <c r="BH225" s="203">
        <v>0</v>
      </c>
      <c r="BI225" s="203">
        <v>0</v>
      </c>
      <c r="BJ225" s="203">
        <v>1</v>
      </c>
      <c r="BK225" s="203">
        <v>0</v>
      </c>
      <c r="BL225" s="203"/>
      <c r="BM225" s="203"/>
      <c r="BN225" s="203"/>
      <c r="BO225" s="449">
        <v>0</v>
      </c>
      <c r="BP225" s="449">
        <v>0</v>
      </c>
      <c r="BQ225" s="449">
        <v>0</v>
      </c>
      <c r="BR225" s="203"/>
    </row>
    <row r="226" spans="1:70" ht="15" x14ac:dyDescent="0.25">
      <c r="A226" s="169">
        <v>511</v>
      </c>
      <c r="B226" s="207">
        <v>142026</v>
      </c>
      <c r="C226" s="207">
        <v>9352099</v>
      </c>
      <c r="D226" s="206" t="s">
        <v>591</v>
      </c>
      <c r="E226" s="205" t="s">
        <v>46</v>
      </c>
      <c r="F226" s="204" t="s">
        <v>788</v>
      </c>
      <c r="G226" s="203">
        <v>1</v>
      </c>
      <c r="H226" s="203">
        <v>0</v>
      </c>
      <c r="I226" s="203">
        <v>0</v>
      </c>
      <c r="J226" s="203">
        <v>7</v>
      </c>
      <c r="K226" s="203">
        <v>0</v>
      </c>
      <c r="L226" s="203">
        <v>229</v>
      </c>
      <c r="M226" s="203">
        <v>229</v>
      </c>
      <c r="N226" s="203">
        <v>23</v>
      </c>
      <c r="O226" s="203">
        <v>136</v>
      </c>
      <c r="P226" s="203">
        <v>70</v>
      </c>
      <c r="Q226" s="203">
        <v>0</v>
      </c>
      <c r="R226" s="203">
        <v>0</v>
      </c>
      <c r="S226" s="203">
        <v>0</v>
      </c>
      <c r="T226" s="203">
        <v>0</v>
      </c>
      <c r="U226" s="203">
        <v>0</v>
      </c>
      <c r="V226" s="203">
        <v>0</v>
      </c>
      <c r="W226" s="203">
        <v>229</v>
      </c>
      <c r="X226" s="203">
        <v>32.714285714285715</v>
      </c>
      <c r="Y226" s="203">
        <v>51.999999999999936</v>
      </c>
      <c r="Z226" s="203">
        <v>86.222672064777328</v>
      </c>
      <c r="AA226" s="203">
        <v>0</v>
      </c>
      <c r="AB226" s="203">
        <v>0</v>
      </c>
      <c r="AC226" s="203">
        <v>107.46929824561401</v>
      </c>
      <c r="AD226" s="203">
        <v>47.206140350877199</v>
      </c>
      <c r="AE226" s="203">
        <v>30.131578947368407</v>
      </c>
      <c r="AF226" s="203">
        <v>5.0219298245614015</v>
      </c>
      <c r="AG226" s="203">
        <v>39.171052631578867</v>
      </c>
      <c r="AH226" s="203">
        <v>0</v>
      </c>
      <c r="AI226" s="203">
        <v>0</v>
      </c>
      <c r="AJ226" s="203">
        <v>0</v>
      </c>
      <c r="AK226" s="203">
        <v>0</v>
      </c>
      <c r="AL226" s="203">
        <v>0</v>
      </c>
      <c r="AM226" s="203">
        <v>0</v>
      </c>
      <c r="AN226" s="203">
        <v>0</v>
      </c>
      <c r="AO226" s="203">
        <v>0</v>
      </c>
      <c r="AP226" s="203">
        <v>0</v>
      </c>
      <c r="AQ226" s="203">
        <v>8.8932038834951488</v>
      </c>
      <c r="AR226" s="203">
        <v>11.116504854368921</v>
      </c>
      <c r="AS226" s="203">
        <v>16.674757281553394</v>
      </c>
      <c r="AT226" s="203">
        <v>0</v>
      </c>
      <c r="AU226" s="203">
        <v>0</v>
      </c>
      <c r="AV226" s="203">
        <v>0</v>
      </c>
      <c r="AW226" s="203">
        <v>0</v>
      </c>
      <c r="AX226" s="203">
        <v>46.363636363636374</v>
      </c>
      <c r="AY226" s="203">
        <v>12.35294117647058</v>
      </c>
      <c r="AZ226" s="203">
        <v>21.61764705882355</v>
      </c>
      <c r="BA226" s="203">
        <v>54.439961580395646</v>
      </c>
      <c r="BB226" s="203">
        <v>0</v>
      </c>
      <c r="BC226" s="203">
        <v>0</v>
      </c>
      <c r="BD226" s="203">
        <v>0</v>
      </c>
      <c r="BE226" s="203">
        <v>0</v>
      </c>
      <c r="BF226" s="203">
        <v>0</v>
      </c>
      <c r="BG226" s="203">
        <v>0.34797166000000002</v>
      </c>
      <c r="BH226" s="203">
        <v>0</v>
      </c>
      <c r="BI226" s="203">
        <v>0</v>
      </c>
      <c r="BJ226" s="203">
        <v>1</v>
      </c>
      <c r="BK226" s="203">
        <v>0</v>
      </c>
      <c r="BL226" s="203"/>
      <c r="BM226" s="203"/>
      <c r="BN226" s="203"/>
      <c r="BO226" s="449">
        <v>0</v>
      </c>
      <c r="BP226" s="449">
        <v>0</v>
      </c>
      <c r="BQ226" s="449">
        <v>0</v>
      </c>
      <c r="BR226" s="203"/>
    </row>
    <row r="227" spans="1:70" ht="15" x14ac:dyDescent="0.25">
      <c r="A227" s="169">
        <v>474</v>
      </c>
      <c r="B227" s="207">
        <v>142027</v>
      </c>
      <c r="C227" s="207">
        <v>9352103</v>
      </c>
      <c r="D227" s="206" t="s">
        <v>590</v>
      </c>
      <c r="E227" s="205" t="s">
        <v>46</v>
      </c>
      <c r="F227" s="204" t="s">
        <v>788</v>
      </c>
      <c r="G227" s="203">
        <v>1</v>
      </c>
      <c r="H227" s="203">
        <v>0</v>
      </c>
      <c r="I227" s="203">
        <v>0</v>
      </c>
      <c r="J227" s="203">
        <v>7</v>
      </c>
      <c r="K227" s="203">
        <v>0</v>
      </c>
      <c r="L227" s="203">
        <v>429</v>
      </c>
      <c r="M227" s="203">
        <v>429</v>
      </c>
      <c r="N227" s="203">
        <v>89</v>
      </c>
      <c r="O227" s="203">
        <v>256</v>
      </c>
      <c r="P227" s="203">
        <v>84</v>
      </c>
      <c r="Q227" s="203">
        <v>0</v>
      </c>
      <c r="R227" s="203">
        <v>0</v>
      </c>
      <c r="S227" s="203">
        <v>0</v>
      </c>
      <c r="T227" s="203">
        <v>0</v>
      </c>
      <c r="U227" s="203">
        <v>0</v>
      </c>
      <c r="V227" s="203">
        <v>0</v>
      </c>
      <c r="W227" s="203">
        <v>429</v>
      </c>
      <c r="X227" s="203">
        <v>61.285714285714285</v>
      </c>
      <c r="Y227" s="203">
        <v>63.999999999999915</v>
      </c>
      <c r="Z227" s="203">
        <v>107.25</v>
      </c>
      <c r="AA227" s="203">
        <v>0</v>
      </c>
      <c r="AB227" s="203">
        <v>0</v>
      </c>
      <c r="AC227" s="203">
        <v>295.68925233644853</v>
      </c>
      <c r="AD227" s="203">
        <v>0</v>
      </c>
      <c r="AE227" s="203">
        <v>0</v>
      </c>
      <c r="AF227" s="203">
        <v>133.31074766355144</v>
      </c>
      <c r="AG227" s="203">
        <v>0</v>
      </c>
      <c r="AH227" s="203">
        <v>0</v>
      </c>
      <c r="AI227" s="203">
        <v>0</v>
      </c>
      <c r="AJ227" s="203">
        <v>0</v>
      </c>
      <c r="AK227" s="203">
        <v>0</v>
      </c>
      <c r="AL227" s="203">
        <v>0</v>
      </c>
      <c r="AM227" s="203">
        <v>0</v>
      </c>
      <c r="AN227" s="203">
        <v>0</v>
      </c>
      <c r="AO227" s="203">
        <v>0</v>
      </c>
      <c r="AP227" s="203">
        <v>0</v>
      </c>
      <c r="AQ227" s="203">
        <v>20.188235294117661</v>
      </c>
      <c r="AR227" s="203">
        <v>35.329411764705888</v>
      </c>
      <c r="AS227" s="203">
        <v>50.470588235293938</v>
      </c>
      <c r="AT227" s="203">
        <v>0</v>
      </c>
      <c r="AU227" s="203">
        <v>0</v>
      </c>
      <c r="AV227" s="203">
        <v>0</v>
      </c>
      <c r="AW227" s="203">
        <v>0</v>
      </c>
      <c r="AX227" s="203">
        <v>101.96610169491532</v>
      </c>
      <c r="AY227" s="203">
        <v>21.599999999999987</v>
      </c>
      <c r="AZ227" s="203">
        <v>28.800000000000015</v>
      </c>
      <c r="BA227" s="203">
        <v>112.24658823529418</v>
      </c>
      <c r="BB227" s="203">
        <v>0</v>
      </c>
      <c r="BC227" s="203">
        <v>0</v>
      </c>
      <c r="BD227" s="203">
        <v>0</v>
      </c>
      <c r="BE227" s="203">
        <v>0</v>
      </c>
      <c r="BF227" s="203">
        <v>0</v>
      </c>
      <c r="BG227" s="203">
        <v>0.53525148324022298</v>
      </c>
      <c r="BH227" s="203">
        <v>0</v>
      </c>
      <c r="BI227" s="203">
        <v>0</v>
      </c>
      <c r="BJ227" s="203">
        <v>1</v>
      </c>
      <c r="BK227" s="203">
        <v>0</v>
      </c>
      <c r="BL227" s="203"/>
      <c r="BM227" s="203"/>
      <c r="BN227" s="203"/>
      <c r="BO227" s="449">
        <v>99.066666666666663</v>
      </c>
      <c r="BP227" s="449">
        <v>46.4</v>
      </c>
      <c r="BQ227" s="449">
        <v>90.2</v>
      </c>
      <c r="BR227" s="203"/>
    </row>
    <row r="228" spans="1:70" ht="15" x14ac:dyDescent="0.25">
      <c r="A228" s="169">
        <v>62</v>
      </c>
      <c r="B228" s="207">
        <v>142187</v>
      </c>
      <c r="C228" s="207">
        <v>9352104</v>
      </c>
      <c r="D228" s="206" t="s">
        <v>589</v>
      </c>
      <c r="E228" s="205" t="s">
        <v>46</v>
      </c>
      <c r="F228" s="204" t="s">
        <v>788</v>
      </c>
      <c r="G228" s="203">
        <v>1</v>
      </c>
      <c r="H228" s="203">
        <v>0</v>
      </c>
      <c r="I228" s="203">
        <v>0</v>
      </c>
      <c r="J228" s="203">
        <v>7</v>
      </c>
      <c r="K228" s="203">
        <v>0</v>
      </c>
      <c r="L228" s="203">
        <v>307</v>
      </c>
      <c r="M228" s="203">
        <v>307</v>
      </c>
      <c r="N228" s="203">
        <v>45</v>
      </c>
      <c r="O228" s="203">
        <v>180</v>
      </c>
      <c r="P228" s="203">
        <v>82</v>
      </c>
      <c r="Q228" s="203">
        <v>0</v>
      </c>
      <c r="R228" s="203">
        <v>0</v>
      </c>
      <c r="S228" s="203">
        <v>0</v>
      </c>
      <c r="T228" s="203">
        <v>0</v>
      </c>
      <c r="U228" s="203">
        <v>0</v>
      </c>
      <c r="V228" s="203">
        <v>0</v>
      </c>
      <c r="W228" s="203">
        <v>307</v>
      </c>
      <c r="X228" s="203">
        <v>43.857142857142854</v>
      </c>
      <c r="Y228" s="203">
        <v>40.000000000000142</v>
      </c>
      <c r="Z228" s="203">
        <v>63.831683168316829</v>
      </c>
      <c r="AA228" s="203">
        <v>0</v>
      </c>
      <c r="AB228" s="203">
        <v>0</v>
      </c>
      <c r="AC228" s="203">
        <v>186.21311475409826</v>
      </c>
      <c r="AD228" s="203">
        <v>9.0590163934426311</v>
      </c>
      <c r="AE228" s="203">
        <v>22.144262295081965</v>
      </c>
      <c r="AF228" s="203">
        <v>7.0459016393442484</v>
      </c>
      <c r="AG228" s="203">
        <v>0</v>
      </c>
      <c r="AH228" s="203">
        <v>78.511475409836123</v>
      </c>
      <c r="AI228" s="203">
        <v>4.0262295081967352</v>
      </c>
      <c r="AJ228" s="203">
        <v>0</v>
      </c>
      <c r="AK228" s="203">
        <v>0</v>
      </c>
      <c r="AL228" s="203">
        <v>0</v>
      </c>
      <c r="AM228" s="203">
        <v>0</v>
      </c>
      <c r="AN228" s="203">
        <v>0</v>
      </c>
      <c r="AO228" s="203">
        <v>0</v>
      </c>
      <c r="AP228" s="203">
        <v>0</v>
      </c>
      <c r="AQ228" s="203">
        <v>5.8587786259542121</v>
      </c>
      <c r="AR228" s="203">
        <v>7.0305343511450307</v>
      </c>
      <c r="AS228" s="203">
        <v>7.0305343511450307</v>
      </c>
      <c r="AT228" s="203">
        <v>0</v>
      </c>
      <c r="AU228" s="203">
        <v>0</v>
      </c>
      <c r="AV228" s="203">
        <v>0</v>
      </c>
      <c r="AW228" s="203">
        <v>1.0132013201320131</v>
      </c>
      <c r="AX228" s="203">
        <v>55.307262569832361</v>
      </c>
      <c r="AY228" s="203">
        <v>9.2249999999999996</v>
      </c>
      <c r="AZ228" s="203">
        <v>17.425000000000001</v>
      </c>
      <c r="BA228" s="203">
        <v>58.6537384323425</v>
      </c>
      <c r="BB228" s="203">
        <v>0</v>
      </c>
      <c r="BC228" s="203">
        <v>0</v>
      </c>
      <c r="BD228" s="203">
        <v>0</v>
      </c>
      <c r="BE228" s="203">
        <v>224.29999999999993</v>
      </c>
      <c r="BF228" s="203">
        <v>0</v>
      </c>
      <c r="BG228" s="203">
        <v>0.73813772559366797</v>
      </c>
      <c r="BH228" s="203">
        <v>0</v>
      </c>
      <c r="BI228" s="203">
        <v>0</v>
      </c>
      <c r="BJ228" s="203">
        <v>1</v>
      </c>
      <c r="BK228" s="203">
        <v>0</v>
      </c>
      <c r="BL228" s="203"/>
      <c r="BM228" s="203"/>
      <c r="BN228" s="203"/>
      <c r="BO228" s="449">
        <v>45</v>
      </c>
      <c r="BP228" s="449">
        <v>34.6</v>
      </c>
      <c r="BQ228" s="449">
        <v>42</v>
      </c>
      <c r="BR228" s="203"/>
    </row>
    <row r="229" spans="1:70" ht="15" x14ac:dyDescent="0.25">
      <c r="A229" s="169">
        <v>60</v>
      </c>
      <c r="B229" s="207">
        <v>142580</v>
      </c>
      <c r="C229" s="207">
        <v>9352113</v>
      </c>
      <c r="D229" s="206" t="s">
        <v>588</v>
      </c>
      <c r="E229" s="205" t="s">
        <v>46</v>
      </c>
      <c r="F229" s="204" t="s">
        <v>788</v>
      </c>
      <c r="G229" s="203">
        <v>1</v>
      </c>
      <c r="H229" s="203">
        <v>0</v>
      </c>
      <c r="I229" s="203">
        <v>0</v>
      </c>
      <c r="J229" s="203">
        <v>7</v>
      </c>
      <c r="K229" s="203">
        <v>0</v>
      </c>
      <c r="L229" s="203">
        <v>367</v>
      </c>
      <c r="M229" s="203">
        <v>367</v>
      </c>
      <c r="N229" s="203">
        <v>55</v>
      </c>
      <c r="O229" s="203">
        <v>220</v>
      </c>
      <c r="P229" s="203">
        <v>92</v>
      </c>
      <c r="Q229" s="203">
        <v>0</v>
      </c>
      <c r="R229" s="203">
        <v>0</v>
      </c>
      <c r="S229" s="203">
        <v>0</v>
      </c>
      <c r="T229" s="203">
        <v>0</v>
      </c>
      <c r="U229" s="203">
        <v>0</v>
      </c>
      <c r="V229" s="203">
        <v>0</v>
      </c>
      <c r="W229" s="203">
        <v>367</v>
      </c>
      <c r="X229" s="203">
        <v>52.428571428571431</v>
      </c>
      <c r="Y229" s="203">
        <v>62.999999999999829</v>
      </c>
      <c r="Z229" s="203">
        <v>95.954177897574127</v>
      </c>
      <c r="AA229" s="203">
        <v>0</v>
      </c>
      <c r="AB229" s="203">
        <v>0</v>
      </c>
      <c r="AC229" s="203">
        <v>165.4508196721313</v>
      </c>
      <c r="AD229" s="203">
        <v>60.163934426229432</v>
      </c>
      <c r="AE229" s="203">
        <v>8.0218579234972829</v>
      </c>
      <c r="AF229" s="203">
        <v>85.232240437158495</v>
      </c>
      <c r="AG229" s="203">
        <v>13.035519125683058</v>
      </c>
      <c r="AH229" s="203">
        <v>32.087431693989053</v>
      </c>
      <c r="AI229" s="203">
        <v>3.0081967213114758</v>
      </c>
      <c r="AJ229" s="203">
        <v>0</v>
      </c>
      <c r="AK229" s="203">
        <v>0</v>
      </c>
      <c r="AL229" s="203">
        <v>0</v>
      </c>
      <c r="AM229" s="203">
        <v>0</v>
      </c>
      <c r="AN229" s="203">
        <v>0</v>
      </c>
      <c r="AO229" s="203">
        <v>0</v>
      </c>
      <c r="AP229" s="203">
        <v>0</v>
      </c>
      <c r="AQ229" s="203">
        <v>2.3525641025641026</v>
      </c>
      <c r="AR229" s="203">
        <v>5.8814102564102466</v>
      </c>
      <c r="AS229" s="203">
        <v>5.8814102564102466</v>
      </c>
      <c r="AT229" s="203">
        <v>0</v>
      </c>
      <c r="AU229" s="203">
        <v>0</v>
      </c>
      <c r="AV229" s="203">
        <v>0</v>
      </c>
      <c r="AW229" s="203">
        <v>2.9676549865229114</v>
      </c>
      <c r="AX229" s="203">
        <v>85.779816513761475</v>
      </c>
      <c r="AY229" s="203">
        <v>12.837209302325562</v>
      </c>
      <c r="AZ229" s="203">
        <v>20.32558139534888</v>
      </c>
      <c r="BA229" s="203">
        <v>83.44035910839041</v>
      </c>
      <c r="BB229" s="203">
        <v>0</v>
      </c>
      <c r="BC229" s="203">
        <v>0</v>
      </c>
      <c r="BD229" s="203">
        <v>0</v>
      </c>
      <c r="BE229" s="203">
        <v>272.29999999999984</v>
      </c>
      <c r="BF229" s="203">
        <v>0</v>
      </c>
      <c r="BG229" s="203">
        <v>0.39136561496598599</v>
      </c>
      <c r="BH229" s="203">
        <v>0</v>
      </c>
      <c r="BI229" s="203">
        <v>0</v>
      </c>
      <c r="BJ229" s="203">
        <v>1</v>
      </c>
      <c r="BK229" s="203">
        <v>0</v>
      </c>
      <c r="BL229" s="203"/>
      <c r="BM229" s="203"/>
      <c r="BN229" s="203"/>
      <c r="BO229" s="449">
        <v>0</v>
      </c>
      <c r="BP229" s="449">
        <v>0</v>
      </c>
      <c r="BQ229" s="449">
        <v>0</v>
      </c>
      <c r="BR229" s="203"/>
    </row>
    <row r="230" spans="1:70" ht="15" x14ac:dyDescent="0.25">
      <c r="A230" s="169">
        <v>16</v>
      </c>
      <c r="B230" s="207">
        <v>142770</v>
      </c>
      <c r="C230" s="207">
        <v>9352116</v>
      </c>
      <c r="D230" s="206" t="s">
        <v>587</v>
      </c>
      <c r="E230" s="205" t="s">
        <v>46</v>
      </c>
      <c r="F230" s="204" t="s">
        <v>788</v>
      </c>
      <c r="G230" s="203">
        <v>1</v>
      </c>
      <c r="H230" s="203">
        <v>0</v>
      </c>
      <c r="I230" s="203">
        <v>0</v>
      </c>
      <c r="J230" s="203">
        <v>7</v>
      </c>
      <c r="K230" s="203">
        <v>0</v>
      </c>
      <c r="L230" s="203">
        <v>88</v>
      </c>
      <c r="M230" s="203">
        <v>88</v>
      </c>
      <c r="N230" s="203">
        <v>11</v>
      </c>
      <c r="O230" s="203">
        <v>51</v>
      </c>
      <c r="P230" s="203">
        <v>26</v>
      </c>
      <c r="Q230" s="203">
        <v>0</v>
      </c>
      <c r="R230" s="203">
        <v>0</v>
      </c>
      <c r="S230" s="203">
        <v>0</v>
      </c>
      <c r="T230" s="203">
        <v>0</v>
      </c>
      <c r="U230" s="203">
        <v>0</v>
      </c>
      <c r="V230" s="203">
        <v>0</v>
      </c>
      <c r="W230" s="203">
        <v>88</v>
      </c>
      <c r="X230" s="203">
        <v>12.571428571428571</v>
      </c>
      <c r="Y230" s="203">
        <v>10.000000000000032</v>
      </c>
      <c r="Z230" s="203">
        <v>17.600000000000001</v>
      </c>
      <c r="AA230" s="203">
        <v>0</v>
      </c>
      <c r="AB230" s="203">
        <v>0</v>
      </c>
      <c r="AC230" s="203">
        <v>74.999999999999972</v>
      </c>
      <c r="AD230" s="203">
        <v>13.000000000000025</v>
      </c>
      <c r="AE230" s="203">
        <v>0</v>
      </c>
      <c r="AF230" s="203">
        <v>0</v>
      </c>
      <c r="AG230" s="203">
        <v>0</v>
      </c>
      <c r="AH230" s="203">
        <v>0</v>
      </c>
      <c r="AI230" s="203">
        <v>0</v>
      </c>
      <c r="AJ230" s="203">
        <v>0</v>
      </c>
      <c r="AK230" s="203">
        <v>0</v>
      </c>
      <c r="AL230" s="203">
        <v>0</v>
      </c>
      <c r="AM230" s="203">
        <v>0</v>
      </c>
      <c r="AN230" s="203">
        <v>0</v>
      </c>
      <c r="AO230" s="203">
        <v>0</v>
      </c>
      <c r="AP230" s="203">
        <v>0</v>
      </c>
      <c r="AQ230" s="203">
        <v>0</v>
      </c>
      <c r="AR230" s="203">
        <v>0</v>
      </c>
      <c r="AS230" s="203">
        <v>0</v>
      </c>
      <c r="AT230" s="203">
        <v>0</v>
      </c>
      <c r="AU230" s="203">
        <v>0</v>
      </c>
      <c r="AV230" s="203">
        <v>0</v>
      </c>
      <c r="AW230" s="203">
        <v>0.9263157894736842</v>
      </c>
      <c r="AX230" s="203">
        <v>25.5</v>
      </c>
      <c r="AY230" s="203">
        <v>3.12</v>
      </c>
      <c r="AZ230" s="203">
        <v>4.16</v>
      </c>
      <c r="BA230" s="203">
        <v>21.948571428571427</v>
      </c>
      <c r="BB230" s="203">
        <v>0</v>
      </c>
      <c r="BC230" s="203">
        <v>0</v>
      </c>
      <c r="BD230" s="203">
        <v>0</v>
      </c>
      <c r="BE230" s="203">
        <v>0</v>
      </c>
      <c r="BF230" s="203">
        <v>0</v>
      </c>
      <c r="BG230" s="203">
        <v>0.30752571428571401</v>
      </c>
      <c r="BH230" s="203">
        <v>0</v>
      </c>
      <c r="BI230" s="203">
        <v>0</v>
      </c>
      <c r="BJ230" s="203">
        <v>1</v>
      </c>
      <c r="BK230" s="203">
        <v>0</v>
      </c>
      <c r="BL230" s="203"/>
      <c r="BM230" s="203"/>
      <c r="BN230" s="203"/>
      <c r="BO230" s="449">
        <v>0</v>
      </c>
      <c r="BP230" s="449">
        <v>0</v>
      </c>
      <c r="BQ230" s="449">
        <v>0</v>
      </c>
      <c r="BR230" s="203"/>
    </row>
    <row r="231" spans="1:70" ht="15" x14ac:dyDescent="0.25">
      <c r="A231" s="169">
        <v>9</v>
      </c>
      <c r="B231" s="207">
        <v>142786</v>
      </c>
      <c r="C231" s="207">
        <v>9352120</v>
      </c>
      <c r="D231" s="206" t="s">
        <v>133</v>
      </c>
      <c r="E231" s="205" t="s">
        <v>46</v>
      </c>
      <c r="F231" s="204" t="s">
        <v>788</v>
      </c>
      <c r="G231" s="203">
        <v>1</v>
      </c>
      <c r="H231" s="203">
        <v>0</v>
      </c>
      <c r="I231" s="203">
        <v>0</v>
      </c>
      <c r="J231" s="203">
        <v>7</v>
      </c>
      <c r="K231" s="203">
        <v>0</v>
      </c>
      <c r="L231" s="203">
        <v>82</v>
      </c>
      <c r="M231" s="203">
        <v>82</v>
      </c>
      <c r="N231" s="203">
        <v>6</v>
      </c>
      <c r="O231" s="203">
        <v>54</v>
      </c>
      <c r="P231" s="203">
        <v>22</v>
      </c>
      <c r="Q231" s="203">
        <v>0</v>
      </c>
      <c r="R231" s="203">
        <v>0</v>
      </c>
      <c r="S231" s="203">
        <v>0</v>
      </c>
      <c r="T231" s="203">
        <v>0</v>
      </c>
      <c r="U231" s="203">
        <v>0</v>
      </c>
      <c r="V231" s="203">
        <v>0</v>
      </c>
      <c r="W231" s="203">
        <v>82</v>
      </c>
      <c r="X231" s="203">
        <v>11.714285714285714</v>
      </c>
      <c r="Y231" s="203">
        <v>5.0000000000000036</v>
      </c>
      <c r="Z231" s="203">
        <v>9.9120879120879124</v>
      </c>
      <c r="AA231" s="203">
        <v>0</v>
      </c>
      <c r="AB231" s="203">
        <v>0</v>
      </c>
      <c r="AC231" s="203">
        <v>62.999999999999972</v>
      </c>
      <c r="AD231" s="203">
        <v>11.00000000000003</v>
      </c>
      <c r="AE231" s="203">
        <v>0</v>
      </c>
      <c r="AF231" s="203">
        <v>4.0000000000000044</v>
      </c>
      <c r="AG231" s="203">
        <v>0</v>
      </c>
      <c r="AH231" s="203">
        <v>4.0000000000000044</v>
      </c>
      <c r="AI231" s="203">
        <v>0</v>
      </c>
      <c r="AJ231" s="203">
        <v>0</v>
      </c>
      <c r="AK231" s="203">
        <v>0</v>
      </c>
      <c r="AL231" s="203">
        <v>0</v>
      </c>
      <c r="AM231" s="203">
        <v>0</v>
      </c>
      <c r="AN231" s="203">
        <v>0</v>
      </c>
      <c r="AO231" s="203">
        <v>0</v>
      </c>
      <c r="AP231" s="203">
        <v>0</v>
      </c>
      <c r="AQ231" s="203">
        <v>1.0789473684210522</v>
      </c>
      <c r="AR231" s="203">
        <v>2.1578947368421044</v>
      </c>
      <c r="AS231" s="203">
        <v>2.1578947368421044</v>
      </c>
      <c r="AT231" s="203">
        <v>0</v>
      </c>
      <c r="AU231" s="203">
        <v>0</v>
      </c>
      <c r="AV231" s="203">
        <v>0</v>
      </c>
      <c r="AW231" s="203">
        <v>0.90109890109890112</v>
      </c>
      <c r="AX231" s="203">
        <v>24.452830188679229</v>
      </c>
      <c r="AY231" s="203">
        <v>2.999999999999992</v>
      </c>
      <c r="AZ231" s="203">
        <v>6.0000000000000053</v>
      </c>
      <c r="BA231" s="203">
        <v>22.039841112214493</v>
      </c>
      <c r="BB231" s="203">
        <v>0</v>
      </c>
      <c r="BC231" s="203">
        <v>0</v>
      </c>
      <c r="BD231" s="203">
        <v>0</v>
      </c>
      <c r="BE231" s="203">
        <v>4.8000000000000274</v>
      </c>
      <c r="BF231" s="203">
        <v>0</v>
      </c>
      <c r="BG231" s="203">
        <v>0.67150160000000003</v>
      </c>
      <c r="BH231" s="203">
        <v>0</v>
      </c>
      <c r="BI231" s="203">
        <v>0</v>
      </c>
      <c r="BJ231" s="203">
        <v>1</v>
      </c>
      <c r="BK231" s="203">
        <v>0</v>
      </c>
      <c r="BL231" s="203"/>
      <c r="BM231" s="203"/>
      <c r="BN231" s="203"/>
      <c r="BO231" s="449">
        <v>0</v>
      </c>
      <c r="BP231" s="449">
        <v>0</v>
      </c>
      <c r="BQ231" s="449">
        <v>0</v>
      </c>
      <c r="BR231" s="203"/>
    </row>
    <row r="232" spans="1:70" ht="15" x14ac:dyDescent="0.25">
      <c r="A232" s="169">
        <v>111</v>
      </c>
      <c r="B232" s="207">
        <v>141551</v>
      </c>
      <c r="C232" s="207">
        <v>9352123</v>
      </c>
      <c r="D232" s="206" t="s">
        <v>586</v>
      </c>
      <c r="E232" s="205" t="s">
        <v>46</v>
      </c>
      <c r="F232" s="204" t="s">
        <v>788</v>
      </c>
      <c r="G232" s="203">
        <v>1</v>
      </c>
      <c r="H232" s="203">
        <v>0</v>
      </c>
      <c r="I232" s="203">
        <v>0</v>
      </c>
      <c r="J232" s="203">
        <v>7</v>
      </c>
      <c r="K232" s="203">
        <v>0</v>
      </c>
      <c r="L232" s="203">
        <v>153</v>
      </c>
      <c r="M232" s="203">
        <v>153</v>
      </c>
      <c r="N232" s="203">
        <v>19</v>
      </c>
      <c r="O232" s="203">
        <v>85</v>
      </c>
      <c r="P232" s="203">
        <v>49</v>
      </c>
      <c r="Q232" s="203">
        <v>0</v>
      </c>
      <c r="R232" s="203">
        <v>0</v>
      </c>
      <c r="S232" s="203">
        <v>0</v>
      </c>
      <c r="T232" s="203">
        <v>0</v>
      </c>
      <c r="U232" s="203">
        <v>0</v>
      </c>
      <c r="V232" s="203">
        <v>0</v>
      </c>
      <c r="W232" s="203">
        <v>153</v>
      </c>
      <c r="X232" s="203">
        <v>21.857142857142858</v>
      </c>
      <c r="Y232" s="203">
        <v>26.000000000000025</v>
      </c>
      <c r="Z232" s="203">
        <v>38.496774193548383</v>
      </c>
      <c r="AA232" s="203">
        <v>0</v>
      </c>
      <c r="AB232" s="203">
        <v>0</v>
      </c>
      <c r="AC232" s="203">
        <v>153</v>
      </c>
      <c r="AD232" s="203">
        <v>0</v>
      </c>
      <c r="AE232" s="203">
        <v>0</v>
      </c>
      <c r="AF232" s="203">
        <v>0</v>
      </c>
      <c r="AG232" s="203">
        <v>0</v>
      </c>
      <c r="AH232" s="203">
        <v>0</v>
      </c>
      <c r="AI232" s="203">
        <v>0</v>
      </c>
      <c r="AJ232" s="203">
        <v>0</v>
      </c>
      <c r="AK232" s="203">
        <v>0</v>
      </c>
      <c r="AL232" s="203">
        <v>0</v>
      </c>
      <c r="AM232" s="203">
        <v>0</v>
      </c>
      <c r="AN232" s="203">
        <v>0</v>
      </c>
      <c r="AO232" s="203">
        <v>0</v>
      </c>
      <c r="AP232" s="203">
        <v>0</v>
      </c>
      <c r="AQ232" s="203">
        <v>0</v>
      </c>
      <c r="AR232" s="203">
        <v>0</v>
      </c>
      <c r="AS232" s="203">
        <v>0</v>
      </c>
      <c r="AT232" s="203">
        <v>0</v>
      </c>
      <c r="AU232" s="203">
        <v>0</v>
      </c>
      <c r="AV232" s="203">
        <v>0</v>
      </c>
      <c r="AW232" s="203">
        <v>0</v>
      </c>
      <c r="AX232" s="203">
        <v>35.843373493975918</v>
      </c>
      <c r="AY232" s="203">
        <v>16.333333333333314</v>
      </c>
      <c r="AZ232" s="203">
        <v>17.354166666666686</v>
      </c>
      <c r="BA232" s="203">
        <v>43.96096138284485</v>
      </c>
      <c r="BB232" s="203">
        <v>0</v>
      </c>
      <c r="BC232" s="203">
        <v>0</v>
      </c>
      <c r="BD232" s="203">
        <v>0</v>
      </c>
      <c r="BE232" s="203">
        <v>0</v>
      </c>
      <c r="BF232" s="203">
        <v>0</v>
      </c>
      <c r="BG232" s="203">
        <v>1.8948507598901101</v>
      </c>
      <c r="BH232" s="203">
        <v>0</v>
      </c>
      <c r="BI232" s="203">
        <v>0</v>
      </c>
      <c r="BJ232" s="203">
        <v>1</v>
      </c>
      <c r="BK232" s="203">
        <v>0</v>
      </c>
      <c r="BL232" s="203"/>
      <c r="BM232" s="203"/>
      <c r="BN232" s="203"/>
      <c r="BO232" s="449">
        <v>28</v>
      </c>
      <c r="BP232" s="449">
        <v>14.4</v>
      </c>
      <c r="BQ232" s="449">
        <v>21.6</v>
      </c>
      <c r="BR232" s="203"/>
    </row>
    <row r="233" spans="1:70" ht="15" x14ac:dyDescent="0.25">
      <c r="A233" s="169">
        <v>67</v>
      </c>
      <c r="B233" s="207">
        <v>141640</v>
      </c>
      <c r="C233" s="207">
        <v>9352145</v>
      </c>
      <c r="D233" s="206" t="s">
        <v>206</v>
      </c>
      <c r="E233" s="205" t="s">
        <v>46</v>
      </c>
      <c r="F233" s="204" t="s">
        <v>788</v>
      </c>
      <c r="G233" s="203">
        <v>1</v>
      </c>
      <c r="H233" s="203">
        <v>0</v>
      </c>
      <c r="I233" s="203">
        <v>0</v>
      </c>
      <c r="J233" s="203">
        <v>7</v>
      </c>
      <c r="K233" s="203">
        <v>0</v>
      </c>
      <c r="L233" s="203">
        <v>414</v>
      </c>
      <c r="M233" s="203">
        <v>414</v>
      </c>
      <c r="N233" s="203">
        <v>59</v>
      </c>
      <c r="O233" s="203">
        <v>237</v>
      </c>
      <c r="P233" s="203">
        <v>118</v>
      </c>
      <c r="Q233" s="203">
        <v>0</v>
      </c>
      <c r="R233" s="203">
        <v>0</v>
      </c>
      <c r="S233" s="203">
        <v>0</v>
      </c>
      <c r="T233" s="203">
        <v>0</v>
      </c>
      <c r="U233" s="203">
        <v>0</v>
      </c>
      <c r="V233" s="203">
        <v>0</v>
      </c>
      <c r="W233" s="203">
        <v>414</v>
      </c>
      <c r="X233" s="203">
        <v>59.142857142857146</v>
      </c>
      <c r="Y233" s="203">
        <v>57.000000000000057</v>
      </c>
      <c r="Z233" s="203">
        <v>87.210653753026634</v>
      </c>
      <c r="AA233" s="203">
        <v>0</v>
      </c>
      <c r="AB233" s="203">
        <v>0</v>
      </c>
      <c r="AC233" s="203">
        <v>239.57869249394662</v>
      </c>
      <c r="AD233" s="203">
        <v>44.106537530266415</v>
      </c>
      <c r="AE233" s="203">
        <v>52.125907990314786</v>
      </c>
      <c r="AF233" s="203">
        <v>29.070217917675549</v>
      </c>
      <c r="AG233" s="203">
        <v>34.082324455205793</v>
      </c>
      <c r="AH233" s="203">
        <v>12.029055690072628</v>
      </c>
      <c r="AI233" s="203">
        <v>3.0072639225181614</v>
      </c>
      <c r="AJ233" s="203">
        <v>0</v>
      </c>
      <c r="AK233" s="203">
        <v>0</v>
      </c>
      <c r="AL233" s="203">
        <v>0</v>
      </c>
      <c r="AM233" s="203">
        <v>0</v>
      </c>
      <c r="AN233" s="203">
        <v>0</v>
      </c>
      <c r="AO233" s="203">
        <v>0</v>
      </c>
      <c r="AP233" s="203">
        <v>0</v>
      </c>
      <c r="AQ233" s="203">
        <v>0</v>
      </c>
      <c r="AR233" s="203">
        <v>0</v>
      </c>
      <c r="AS233" s="203">
        <v>0</v>
      </c>
      <c r="AT233" s="203">
        <v>0</v>
      </c>
      <c r="AU233" s="203">
        <v>0</v>
      </c>
      <c r="AV233" s="203">
        <v>0</v>
      </c>
      <c r="AW233" s="203">
        <v>3.0072639225181601</v>
      </c>
      <c r="AX233" s="203">
        <v>80.338983050847546</v>
      </c>
      <c r="AY233" s="203">
        <v>15.000000000000044</v>
      </c>
      <c r="AZ233" s="203">
        <v>22.999999999999986</v>
      </c>
      <c r="BA233" s="203">
        <v>82.100281690140889</v>
      </c>
      <c r="BB233" s="203">
        <v>0</v>
      </c>
      <c r="BC233" s="203">
        <v>0</v>
      </c>
      <c r="BD233" s="203">
        <v>0</v>
      </c>
      <c r="BE233" s="203">
        <v>0</v>
      </c>
      <c r="BF233" s="203">
        <v>0</v>
      </c>
      <c r="BG233" s="203">
        <v>0.681862732481752</v>
      </c>
      <c r="BH233" s="203">
        <v>0</v>
      </c>
      <c r="BI233" s="203">
        <v>0</v>
      </c>
      <c r="BJ233" s="203">
        <v>1</v>
      </c>
      <c r="BK233" s="203">
        <v>0</v>
      </c>
      <c r="BL233" s="203"/>
      <c r="BM233" s="203"/>
      <c r="BN233" s="203"/>
      <c r="BO233" s="449">
        <v>50</v>
      </c>
      <c r="BP233" s="449">
        <v>34</v>
      </c>
      <c r="BQ233" s="449">
        <v>50</v>
      </c>
      <c r="BR233" s="203"/>
    </row>
    <row r="234" spans="1:70" ht="15" x14ac:dyDescent="0.25">
      <c r="A234" s="169">
        <v>13</v>
      </c>
      <c r="B234" s="207">
        <v>143050</v>
      </c>
      <c r="C234" s="207">
        <v>9352150</v>
      </c>
      <c r="D234" s="206" t="s">
        <v>585</v>
      </c>
      <c r="E234" s="205" t="s">
        <v>46</v>
      </c>
      <c r="F234" s="204" t="s">
        <v>788</v>
      </c>
      <c r="G234" s="203">
        <v>1</v>
      </c>
      <c r="H234" s="203">
        <v>0</v>
      </c>
      <c r="I234" s="203">
        <v>0</v>
      </c>
      <c r="J234" s="203">
        <v>7</v>
      </c>
      <c r="K234" s="203">
        <v>0</v>
      </c>
      <c r="L234" s="203">
        <v>85</v>
      </c>
      <c r="M234" s="203">
        <v>85</v>
      </c>
      <c r="N234" s="203">
        <v>11</v>
      </c>
      <c r="O234" s="203">
        <v>56</v>
      </c>
      <c r="P234" s="203">
        <v>18</v>
      </c>
      <c r="Q234" s="203">
        <v>0</v>
      </c>
      <c r="R234" s="203">
        <v>0</v>
      </c>
      <c r="S234" s="203">
        <v>0</v>
      </c>
      <c r="T234" s="203">
        <v>0</v>
      </c>
      <c r="U234" s="203">
        <v>0</v>
      </c>
      <c r="V234" s="203">
        <v>0</v>
      </c>
      <c r="W234" s="203">
        <v>85</v>
      </c>
      <c r="X234" s="203">
        <v>12.142857142857142</v>
      </c>
      <c r="Y234" s="203">
        <v>7.0000000000000009</v>
      </c>
      <c r="Z234" s="203">
        <v>8.4065934065934069</v>
      </c>
      <c r="AA234" s="203">
        <v>0</v>
      </c>
      <c r="AB234" s="203">
        <v>0</v>
      </c>
      <c r="AC234" s="203">
        <v>76.999999999999957</v>
      </c>
      <c r="AD234" s="203">
        <v>5.9999999999999964</v>
      </c>
      <c r="AE234" s="203">
        <v>0</v>
      </c>
      <c r="AF234" s="203">
        <v>0</v>
      </c>
      <c r="AG234" s="203">
        <v>0</v>
      </c>
      <c r="AH234" s="203">
        <v>2.0000000000000013</v>
      </c>
      <c r="AI234" s="203">
        <v>0</v>
      </c>
      <c r="AJ234" s="203">
        <v>0</v>
      </c>
      <c r="AK234" s="203">
        <v>0</v>
      </c>
      <c r="AL234" s="203">
        <v>0</v>
      </c>
      <c r="AM234" s="203">
        <v>0</v>
      </c>
      <c r="AN234" s="203">
        <v>0</v>
      </c>
      <c r="AO234" s="203">
        <v>0</v>
      </c>
      <c r="AP234" s="203">
        <v>0</v>
      </c>
      <c r="AQ234" s="203">
        <v>0</v>
      </c>
      <c r="AR234" s="203">
        <v>0</v>
      </c>
      <c r="AS234" s="203">
        <v>0</v>
      </c>
      <c r="AT234" s="203">
        <v>0</v>
      </c>
      <c r="AU234" s="203">
        <v>0</v>
      </c>
      <c r="AV234" s="203">
        <v>0</v>
      </c>
      <c r="AW234" s="203">
        <v>0</v>
      </c>
      <c r="AX234" s="203">
        <v>22.000000000000007</v>
      </c>
      <c r="AY234" s="203">
        <v>3.9999999999999956</v>
      </c>
      <c r="AZ234" s="203">
        <v>5.0000000000000044</v>
      </c>
      <c r="BA234" s="203">
        <v>20.652702702702712</v>
      </c>
      <c r="BB234" s="203">
        <v>0</v>
      </c>
      <c r="BC234" s="203">
        <v>0</v>
      </c>
      <c r="BD234" s="203">
        <v>0</v>
      </c>
      <c r="BE234" s="203">
        <v>0</v>
      </c>
      <c r="BF234" s="203">
        <v>0</v>
      </c>
      <c r="BG234" s="203">
        <v>2.0395350531249998</v>
      </c>
      <c r="BH234" s="203">
        <v>0</v>
      </c>
      <c r="BI234" s="203">
        <v>1</v>
      </c>
      <c r="BJ234" s="203">
        <v>1</v>
      </c>
      <c r="BK234" s="203">
        <v>0</v>
      </c>
      <c r="BL234" s="203"/>
      <c r="BM234" s="203"/>
      <c r="BN234" s="203"/>
      <c r="BO234" s="449">
        <v>0</v>
      </c>
      <c r="BP234" s="449">
        <v>0</v>
      </c>
      <c r="BQ234" s="449">
        <v>0</v>
      </c>
      <c r="BR234" s="203"/>
    </row>
    <row r="235" spans="1:70" ht="15" x14ac:dyDescent="0.25">
      <c r="A235" s="169">
        <v>469</v>
      </c>
      <c r="B235" s="207">
        <v>143147</v>
      </c>
      <c r="C235" s="207">
        <v>9352155</v>
      </c>
      <c r="D235" s="206" t="s">
        <v>584</v>
      </c>
      <c r="E235" s="205" t="s">
        <v>46</v>
      </c>
      <c r="F235" s="204" t="s">
        <v>788</v>
      </c>
      <c r="G235" s="203">
        <v>1</v>
      </c>
      <c r="H235" s="203">
        <v>0</v>
      </c>
      <c r="I235" s="203">
        <v>0</v>
      </c>
      <c r="J235" s="203">
        <v>7</v>
      </c>
      <c r="K235" s="203">
        <v>0</v>
      </c>
      <c r="L235" s="203">
        <v>168</v>
      </c>
      <c r="M235" s="203">
        <v>168</v>
      </c>
      <c r="N235" s="203">
        <v>14</v>
      </c>
      <c r="O235" s="203">
        <v>93</v>
      </c>
      <c r="P235" s="203">
        <v>61</v>
      </c>
      <c r="Q235" s="203">
        <v>0</v>
      </c>
      <c r="R235" s="203">
        <v>0</v>
      </c>
      <c r="S235" s="203">
        <v>0</v>
      </c>
      <c r="T235" s="203">
        <v>0</v>
      </c>
      <c r="U235" s="203">
        <v>0</v>
      </c>
      <c r="V235" s="203">
        <v>0</v>
      </c>
      <c r="W235" s="203">
        <v>168</v>
      </c>
      <c r="X235" s="203">
        <v>24</v>
      </c>
      <c r="Y235" s="203">
        <v>13.999999999999995</v>
      </c>
      <c r="Z235" s="203">
        <v>32.43564356435644</v>
      </c>
      <c r="AA235" s="203">
        <v>0</v>
      </c>
      <c r="AB235" s="203">
        <v>0</v>
      </c>
      <c r="AC235" s="203">
        <v>148.00000000000003</v>
      </c>
      <c r="AD235" s="203">
        <v>9.0000000000000053</v>
      </c>
      <c r="AE235" s="203">
        <v>3.0000000000000075</v>
      </c>
      <c r="AF235" s="203">
        <v>5.0000000000000062</v>
      </c>
      <c r="AG235" s="203">
        <v>3.0000000000000075</v>
      </c>
      <c r="AH235" s="203">
        <v>0</v>
      </c>
      <c r="AI235" s="203">
        <v>0</v>
      </c>
      <c r="AJ235" s="203">
        <v>0</v>
      </c>
      <c r="AK235" s="203">
        <v>0</v>
      </c>
      <c r="AL235" s="203">
        <v>0</v>
      </c>
      <c r="AM235" s="203">
        <v>0</v>
      </c>
      <c r="AN235" s="203">
        <v>0</v>
      </c>
      <c r="AO235" s="203">
        <v>0</v>
      </c>
      <c r="AP235" s="203">
        <v>0</v>
      </c>
      <c r="AQ235" s="203">
        <v>0</v>
      </c>
      <c r="AR235" s="203">
        <v>0</v>
      </c>
      <c r="AS235" s="203">
        <v>1.0909090909090902</v>
      </c>
      <c r="AT235" s="203">
        <v>0</v>
      </c>
      <c r="AU235" s="203">
        <v>0</v>
      </c>
      <c r="AV235" s="203">
        <v>0</v>
      </c>
      <c r="AW235" s="203">
        <v>0.83168316831683164</v>
      </c>
      <c r="AX235" s="203">
        <v>34.999999999999964</v>
      </c>
      <c r="AY235" s="203">
        <v>5.9999999999999991</v>
      </c>
      <c r="AZ235" s="203">
        <v>8.9999999999999787</v>
      </c>
      <c r="BA235" s="203">
        <v>32.345454545454501</v>
      </c>
      <c r="BB235" s="203">
        <v>0</v>
      </c>
      <c r="BC235" s="203">
        <v>0</v>
      </c>
      <c r="BD235" s="203">
        <v>0</v>
      </c>
      <c r="BE235" s="203">
        <v>0</v>
      </c>
      <c r="BF235" s="203">
        <v>0</v>
      </c>
      <c r="BG235" s="203">
        <v>1.8647584265700501</v>
      </c>
      <c r="BH235" s="203">
        <v>0</v>
      </c>
      <c r="BI235" s="203">
        <v>0</v>
      </c>
      <c r="BJ235" s="203">
        <v>1</v>
      </c>
      <c r="BK235" s="203">
        <v>0</v>
      </c>
      <c r="BL235" s="203"/>
      <c r="BM235" s="203"/>
      <c r="BN235" s="203"/>
      <c r="BO235" s="449">
        <v>16.8</v>
      </c>
      <c r="BP235" s="449">
        <v>12.6</v>
      </c>
      <c r="BQ235" s="449">
        <v>13.8</v>
      </c>
      <c r="BR235" s="203"/>
    </row>
    <row r="236" spans="1:70" ht="15" x14ac:dyDescent="0.25">
      <c r="A236" s="169">
        <v>283</v>
      </c>
      <c r="B236" s="207">
        <v>141819</v>
      </c>
      <c r="C236" s="207">
        <v>9352158</v>
      </c>
      <c r="D236" s="206" t="s">
        <v>312</v>
      </c>
      <c r="E236" s="205" t="s">
        <v>46</v>
      </c>
      <c r="F236" s="204" t="s">
        <v>788</v>
      </c>
      <c r="G236" s="203">
        <v>1</v>
      </c>
      <c r="H236" s="203">
        <v>0</v>
      </c>
      <c r="I236" s="203">
        <v>0</v>
      </c>
      <c r="J236" s="203">
        <v>7</v>
      </c>
      <c r="K236" s="203">
        <v>0</v>
      </c>
      <c r="L236" s="203">
        <v>416</v>
      </c>
      <c r="M236" s="203">
        <v>416</v>
      </c>
      <c r="N236" s="203">
        <v>61</v>
      </c>
      <c r="O236" s="203">
        <v>236</v>
      </c>
      <c r="P236" s="203">
        <v>119</v>
      </c>
      <c r="Q236" s="203">
        <v>0</v>
      </c>
      <c r="R236" s="203">
        <v>0</v>
      </c>
      <c r="S236" s="203">
        <v>0</v>
      </c>
      <c r="T236" s="203">
        <v>0</v>
      </c>
      <c r="U236" s="203">
        <v>0</v>
      </c>
      <c r="V236" s="203">
        <v>0</v>
      </c>
      <c r="W236" s="203">
        <v>416</v>
      </c>
      <c r="X236" s="203">
        <v>59.428571428571431</v>
      </c>
      <c r="Y236" s="203">
        <v>49.000000000000192</v>
      </c>
      <c r="Z236" s="203">
        <v>88.488997555012233</v>
      </c>
      <c r="AA236" s="203">
        <v>0</v>
      </c>
      <c r="AB236" s="203">
        <v>0</v>
      </c>
      <c r="AC236" s="203">
        <v>168.40481927710854</v>
      </c>
      <c r="AD236" s="203">
        <v>159.38313253012052</v>
      </c>
      <c r="AE236" s="203">
        <v>65.15662650602394</v>
      </c>
      <c r="AF236" s="203">
        <v>15.036144578313246</v>
      </c>
      <c r="AG236" s="203">
        <v>5.0120481927710685</v>
      </c>
      <c r="AH236" s="203">
        <v>3.0072289156626497</v>
      </c>
      <c r="AI236" s="203">
        <v>0</v>
      </c>
      <c r="AJ236" s="203">
        <v>0</v>
      </c>
      <c r="AK236" s="203">
        <v>0</v>
      </c>
      <c r="AL236" s="203">
        <v>0</v>
      </c>
      <c r="AM236" s="203">
        <v>0</v>
      </c>
      <c r="AN236" s="203">
        <v>0</v>
      </c>
      <c r="AO236" s="203">
        <v>0</v>
      </c>
      <c r="AP236" s="203">
        <v>0</v>
      </c>
      <c r="AQ236" s="203">
        <v>53.031161473087614</v>
      </c>
      <c r="AR236" s="203">
        <v>90.742209631728102</v>
      </c>
      <c r="AS236" s="203">
        <v>126.09631728045332</v>
      </c>
      <c r="AT236" s="203">
        <v>0</v>
      </c>
      <c r="AU236" s="203">
        <v>0</v>
      </c>
      <c r="AV236" s="203">
        <v>0</v>
      </c>
      <c r="AW236" s="203">
        <v>1.0171149144254279</v>
      </c>
      <c r="AX236" s="203">
        <v>87.241706161137529</v>
      </c>
      <c r="AY236" s="203">
        <v>21.521276595744652</v>
      </c>
      <c r="AZ236" s="203">
        <v>35.446808510638313</v>
      </c>
      <c r="BA236" s="203">
        <v>101.85486394539473</v>
      </c>
      <c r="BB236" s="203">
        <v>0</v>
      </c>
      <c r="BC236" s="203">
        <v>0</v>
      </c>
      <c r="BD236" s="203">
        <v>0</v>
      </c>
      <c r="BE236" s="203">
        <v>8.4000000000001265</v>
      </c>
      <c r="BF236" s="203">
        <v>0</v>
      </c>
      <c r="BG236" s="203">
        <v>0.31946685096418698</v>
      </c>
      <c r="BH236" s="203">
        <v>0</v>
      </c>
      <c r="BI236" s="203">
        <v>0</v>
      </c>
      <c r="BJ236" s="203">
        <v>1</v>
      </c>
      <c r="BK236" s="203">
        <v>0</v>
      </c>
      <c r="BL236" s="203"/>
      <c r="BM236" s="203"/>
      <c r="BN236" s="203"/>
      <c r="BO236" s="449">
        <v>42.2</v>
      </c>
      <c r="BP236" s="449">
        <v>31</v>
      </c>
      <c r="BQ236" s="449">
        <v>44.2</v>
      </c>
      <c r="BR236" s="203"/>
    </row>
    <row r="237" spans="1:70" ht="15" x14ac:dyDescent="0.25">
      <c r="A237" s="169">
        <v>256</v>
      </c>
      <c r="B237" s="207">
        <v>141591</v>
      </c>
      <c r="C237" s="207">
        <v>9352159</v>
      </c>
      <c r="D237" s="206" t="s">
        <v>583</v>
      </c>
      <c r="E237" s="205" t="s">
        <v>46</v>
      </c>
      <c r="F237" s="204" t="s">
        <v>788</v>
      </c>
      <c r="G237" s="203">
        <v>1</v>
      </c>
      <c r="H237" s="203">
        <v>0</v>
      </c>
      <c r="I237" s="203">
        <v>0</v>
      </c>
      <c r="J237" s="203">
        <v>7</v>
      </c>
      <c r="K237" s="203">
        <v>0</v>
      </c>
      <c r="L237" s="203">
        <v>415</v>
      </c>
      <c r="M237" s="203">
        <v>415</v>
      </c>
      <c r="N237" s="203">
        <v>60</v>
      </c>
      <c r="O237" s="203">
        <v>254</v>
      </c>
      <c r="P237" s="203">
        <v>101</v>
      </c>
      <c r="Q237" s="203">
        <v>0</v>
      </c>
      <c r="R237" s="203">
        <v>0</v>
      </c>
      <c r="S237" s="203">
        <v>0</v>
      </c>
      <c r="T237" s="203">
        <v>0</v>
      </c>
      <c r="U237" s="203">
        <v>0</v>
      </c>
      <c r="V237" s="203">
        <v>0</v>
      </c>
      <c r="W237" s="203">
        <v>415</v>
      </c>
      <c r="X237" s="203">
        <v>59.285714285714285</v>
      </c>
      <c r="Y237" s="203">
        <v>35.000000000000014</v>
      </c>
      <c r="Z237" s="203">
        <v>64.080882352941174</v>
      </c>
      <c r="AA237" s="203">
        <v>0</v>
      </c>
      <c r="AB237" s="203">
        <v>0</v>
      </c>
      <c r="AC237" s="203">
        <v>307.99999999999994</v>
      </c>
      <c r="AD237" s="203">
        <v>23.999999999999993</v>
      </c>
      <c r="AE237" s="203">
        <v>22.999999999999979</v>
      </c>
      <c r="AF237" s="203">
        <v>26.999999999999993</v>
      </c>
      <c r="AG237" s="203">
        <v>29.999999999999986</v>
      </c>
      <c r="AH237" s="203">
        <v>2.9999999999999991</v>
      </c>
      <c r="AI237" s="203">
        <v>0</v>
      </c>
      <c r="AJ237" s="203">
        <v>0</v>
      </c>
      <c r="AK237" s="203">
        <v>0</v>
      </c>
      <c r="AL237" s="203">
        <v>0</v>
      </c>
      <c r="AM237" s="203">
        <v>0</v>
      </c>
      <c r="AN237" s="203">
        <v>0</v>
      </c>
      <c r="AO237" s="203">
        <v>0</v>
      </c>
      <c r="AP237" s="203">
        <v>0</v>
      </c>
      <c r="AQ237" s="203">
        <v>23.380281690140851</v>
      </c>
      <c r="AR237" s="203">
        <v>40.915492957746459</v>
      </c>
      <c r="AS237" s="203">
        <v>52.605633802817025</v>
      </c>
      <c r="AT237" s="203">
        <v>0</v>
      </c>
      <c r="AU237" s="203">
        <v>0</v>
      </c>
      <c r="AV237" s="203">
        <v>0</v>
      </c>
      <c r="AW237" s="203">
        <v>0</v>
      </c>
      <c r="AX237" s="203">
        <v>128.58091286307041</v>
      </c>
      <c r="AY237" s="203">
        <v>11.694736842105311</v>
      </c>
      <c r="AZ237" s="203">
        <v>18.073684210526352</v>
      </c>
      <c r="BA237" s="203">
        <v>109.81300130110203</v>
      </c>
      <c r="BB237" s="203">
        <v>0</v>
      </c>
      <c r="BC237" s="203">
        <v>0</v>
      </c>
      <c r="BD237" s="203">
        <v>0</v>
      </c>
      <c r="BE237" s="203">
        <v>10.499999999999956</v>
      </c>
      <c r="BF237" s="203">
        <v>0</v>
      </c>
      <c r="BG237" s="203">
        <v>0.50364200594594599</v>
      </c>
      <c r="BH237" s="203">
        <v>0</v>
      </c>
      <c r="BI237" s="203">
        <v>0</v>
      </c>
      <c r="BJ237" s="203">
        <v>1</v>
      </c>
      <c r="BK237" s="203">
        <v>0</v>
      </c>
      <c r="BL237" s="203"/>
      <c r="BM237" s="203"/>
      <c r="BN237" s="203"/>
      <c r="BO237" s="449">
        <v>50</v>
      </c>
      <c r="BP237" s="449">
        <v>32.799999999999997</v>
      </c>
      <c r="BQ237" s="449">
        <v>42</v>
      </c>
      <c r="BR237" s="203"/>
    </row>
    <row r="238" spans="1:70" ht="15" x14ac:dyDescent="0.25">
      <c r="A238" s="169">
        <v>303</v>
      </c>
      <c r="B238" s="207">
        <v>141849</v>
      </c>
      <c r="C238" s="207">
        <v>9352927</v>
      </c>
      <c r="D238" s="206" t="s">
        <v>325</v>
      </c>
      <c r="E238" s="205" t="s">
        <v>46</v>
      </c>
      <c r="F238" s="204" t="s">
        <v>788</v>
      </c>
      <c r="G238" s="203">
        <v>1</v>
      </c>
      <c r="H238" s="203">
        <v>0</v>
      </c>
      <c r="I238" s="203">
        <v>0</v>
      </c>
      <c r="J238" s="203">
        <v>7</v>
      </c>
      <c r="K238" s="203">
        <v>0</v>
      </c>
      <c r="L238" s="203">
        <v>330</v>
      </c>
      <c r="M238" s="203">
        <v>330</v>
      </c>
      <c r="N238" s="203">
        <v>53</v>
      </c>
      <c r="O238" s="203">
        <v>186</v>
      </c>
      <c r="P238" s="203">
        <v>91</v>
      </c>
      <c r="Q238" s="203">
        <v>0</v>
      </c>
      <c r="R238" s="203">
        <v>0</v>
      </c>
      <c r="S238" s="203">
        <v>0</v>
      </c>
      <c r="T238" s="203">
        <v>0</v>
      </c>
      <c r="U238" s="203">
        <v>0</v>
      </c>
      <c r="V238" s="203">
        <v>0</v>
      </c>
      <c r="W238" s="203">
        <v>330</v>
      </c>
      <c r="X238" s="203">
        <v>47.142857142857146</v>
      </c>
      <c r="Y238" s="203">
        <v>128.00000000000003</v>
      </c>
      <c r="Z238" s="203">
        <v>192.5</v>
      </c>
      <c r="AA238" s="203">
        <v>0</v>
      </c>
      <c r="AB238" s="203">
        <v>0</v>
      </c>
      <c r="AC238" s="203">
        <v>43.13069908814601</v>
      </c>
      <c r="AD238" s="203">
        <v>12.036474164133738</v>
      </c>
      <c r="AE238" s="203">
        <v>10.030395136778115</v>
      </c>
      <c r="AF238" s="203">
        <v>118.35866261398179</v>
      </c>
      <c r="AG238" s="203">
        <v>145.44072948328275</v>
      </c>
      <c r="AH238" s="203">
        <v>1.0030395136778116</v>
      </c>
      <c r="AI238" s="203">
        <v>0</v>
      </c>
      <c r="AJ238" s="203">
        <v>0</v>
      </c>
      <c r="AK238" s="203">
        <v>0</v>
      </c>
      <c r="AL238" s="203">
        <v>0</v>
      </c>
      <c r="AM238" s="203">
        <v>0</v>
      </c>
      <c r="AN238" s="203">
        <v>0</v>
      </c>
      <c r="AO238" s="203">
        <v>0</v>
      </c>
      <c r="AP238" s="203">
        <v>0</v>
      </c>
      <c r="AQ238" s="203">
        <v>22.635379061371857</v>
      </c>
      <c r="AR238" s="203">
        <v>39.314079422382598</v>
      </c>
      <c r="AS238" s="203">
        <v>53.610108303248971</v>
      </c>
      <c r="AT238" s="203">
        <v>0</v>
      </c>
      <c r="AU238" s="203">
        <v>0</v>
      </c>
      <c r="AV238" s="203">
        <v>0</v>
      </c>
      <c r="AW238" s="203">
        <v>3.0555555555555554</v>
      </c>
      <c r="AX238" s="203">
        <v>83.754385964912345</v>
      </c>
      <c r="AY238" s="203">
        <v>11.518987341772183</v>
      </c>
      <c r="AZ238" s="203">
        <v>17.278481012658229</v>
      </c>
      <c r="BA238" s="203">
        <v>79.454432063341685</v>
      </c>
      <c r="BB238" s="203">
        <v>0</v>
      </c>
      <c r="BC238" s="203">
        <v>0</v>
      </c>
      <c r="BD238" s="203">
        <v>0</v>
      </c>
      <c r="BE238" s="203">
        <v>22.000000000000107</v>
      </c>
      <c r="BF238" s="203">
        <v>0</v>
      </c>
      <c r="BG238" s="203">
        <v>0.33461872819843402</v>
      </c>
      <c r="BH238" s="203">
        <v>0</v>
      </c>
      <c r="BI238" s="203">
        <v>0</v>
      </c>
      <c r="BJ238" s="203">
        <v>1</v>
      </c>
      <c r="BK238" s="203">
        <v>0</v>
      </c>
      <c r="BL238" s="203"/>
      <c r="BM238" s="203"/>
      <c r="BN238" s="203"/>
      <c r="BO238" s="449">
        <v>44</v>
      </c>
      <c r="BP238" s="449">
        <v>26</v>
      </c>
      <c r="BQ238" s="449">
        <v>40</v>
      </c>
      <c r="BR238" s="203"/>
    </row>
    <row r="239" spans="1:70" ht="15" x14ac:dyDescent="0.25">
      <c r="A239" s="169">
        <v>404</v>
      </c>
      <c r="B239" s="207">
        <v>143056</v>
      </c>
      <c r="C239" s="207">
        <v>9353002</v>
      </c>
      <c r="D239" s="206" t="s">
        <v>582</v>
      </c>
      <c r="E239" s="205" t="s">
        <v>46</v>
      </c>
      <c r="F239" s="204" t="s">
        <v>788</v>
      </c>
      <c r="G239" s="203">
        <v>1</v>
      </c>
      <c r="H239" s="203">
        <v>0</v>
      </c>
      <c r="I239" s="203">
        <v>0</v>
      </c>
      <c r="J239" s="203">
        <v>7</v>
      </c>
      <c r="K239" s="203">
        <v>0</v>
      </c>
      <c r="L239" s="203">
        <v>63</v>
      </c>
      <c r="M239" s="203">
        <v>63</v>
      </c>
      <c r="N239" s="203">
        <v>9</v>
      </c>
      <c r="O239" s="203">
        <v>38</v>
      </c>
      <c r="P239" s="203">
        <v>16</v>
      </c>
      <c r="Q239" s="203">
        <v>0</v>
      </c>
      <c r="R239" s="203">
        <v>0</v>
      </c>
      <c r="S239" s="203">
        <v>0</v>
      </c>
      <c r="T239" s="203">
        <v>0</v>
      </c>
      <c r="U239" s="203">
        <v>0</v>
      </c>
      <c r="V239" s="203">
        <v>0</v>
      </c>
      <c r="W239" s="203">
        <v>63</v>
      </c>
      <c r="X239" s="203">
        <v>9</v>
      </c>
      <c r="Y239" s="203">
        <v>1.9999999999999973</v>
      </c>
      <c r="Z239" s="203">
        <v>8.7230769230769241</v>
      </c>
      <c r="AA239" s="203">
        <v>0</v>
      </c>
      <c r="AB239" s="203">
        <v>0</v>
      </c>
      <c r="AC239" s="203">
        <v>63</v>
      </c>
      <c r="AD239" s="203">
        <v>0</v>
      </c>
      <c r="AE239" s="203">
        <v>0</v>
      </c>
      <c r="AF239" s="203">
        <v>0</v>
      </c>
      <c r="AG239" s="203">
        <v>0</v>
      </c>
      <c r="AH239" s="203">
        <v>0</v>
      </c>
      <c r="AI239" s="203">
        <v>0</v>
      </c>
      <c r="AJ239" s="203">
        <v>0</v>
      </c>
      <c r="AK239" s="203">
        <v>0</v>
      </c>
      <c r="AL239" s="203">
        <v>0</v>
      </c>
      <c r="AM239" s="203">
        <v>0</v>
      </c>
      <c r="AN239" s="203">
        <v>0</v>
      </c>
      <c r="AO239" s="203">
        <v>0</v>
      </c>
      <c r="AP239" s="203">
        <v>0</v>
      </c>
      <c r="AQ239" s="203">
        <v>0</v>
      </c>
      <c r="AR239" s="203">
        <v>0</v>
      </c>
      <c r="AS239" s="203">
        <v>0</v>
      </c>
      <c r="AT239" s="203">
        <v>0</v>
      </c>
      <c r="AU239" s="203">
        <v>0</v>
      </c>
      <c r="AV239" s="203">
        <v>0</v>
      </c>
      <c r="AW239" s="203">
        <v>0</v>
      </c>
      <c r="AX239" s="203">
        <v>15.200000000000001</v>
      </c>
      <c r="AY239" s="203">
        <v>2.133333333333328</v>
      </c>
      <c r="AZ239" s="203">
        <v>3.2</v>
      </c>
      <c r="BA239" s="203">
        <v>14.196</v>
      </c>
      <c r="BB239" s="203">
        <v>0</v>
      </c>
      <c r="BC239" s="203">
        <v>0</v>
      </c>
      <c r="BD239" s="203">
        <v>0</v>
      </c>
      <c r="BE239" s="203">
        <v>0</v>
      </c>
      <c r="BF239" s="203">
        <v>0</v>
      </c>
      <c r="BG239" s="203">
        <v>1.7349419202898499</v>
      </c>
      <c r="BH239" s="203">
        <v>0</v>
      </c>
      <c r="BI239" s="203">
        <v>0</v>
      </c>
      <c r="BJ239" s="203">
        <v>1</v>
      </c>
      <c r="BK239" s="203">
        <v>0</v>
      </c>
      <c r="BL239" s="203"/>
      <c r="BM239" s="203"/>
      <c r="BN239" s="203"/>
      <c r="BO239" s="449">
        <v>0</v>
      </c>
      <c r="BP239" s="449">
        <v>0</v>
      </c>
      <c r="BQ239" s="449">
        <v>0</v>
      </c>
      <c r="BR239" s="203"/>
    </row>
    <row r="240" spans="1:70" ht="15" x14ac:dyDescent="0.25">
      <c r="A240" s="169">
        <v>441</v>
      </c>
      <c r="B240" s="207">
        <v>142547</v>
      </c>
      <c r="C240" s="207">
        <v>9353025</v>
      </c>
      <c r="D240" s="206" t="s">
        <v>581</v>
      </c>
      <c r="E240" s="205" t="s">
        <v>46</v>
      </c>
      <c r="F240" s="204" t="s">
        <v>788</v>
      </c>
      <c r="G240" s="203">
        <v>1</v>
      </c>
      <c r="H240" s="203">
        <v>0</v>
      </c>
      <c r="I240" s="203">
        <v>0</v>
      </c>
      <c r="J240" s="203">
        <v>7</v>
      </c>
      <c r="K240" s="203">
        <v>0</v>
      </c>
      <c r="L240" s="203">
        <v>197</v>
      </c>
      <c r="M240" s="203">
        <v>197</v>
      </c>
      <c r="N240" s="203">
        <v>29</v>
      </c>
      <c r="O240" s="203">
        <v>118</v>
      </c>
      <c r="P240" s="203">
        <v>50</v>
      </c>
      <c r="Q240" s="203">
        <v>0</v>
      </c>
      <c r="R240" s="203">
        <v>0</v>
      </c>
      <c r="S240" s="203">
        <v>0</v>
      </c>
      <c r="T240" s="203">
        <v>0</v>
      </c>
      <c r="U240" s="203">
        <v>0</v>
      </c>
      <c r="V240" s="203">
        <v>0</v>
      </c>
      <c r="W240" s="203">
        <v>197</v>
      </c>
      <c r="X240" s="203">
        <v>28.142857142857142</v>
      </c>
      <c r="Y240" s="203">
        <v>2.0000000000000018</v>
      </c>
      <c r="Z240" s="203">
        <v>11.82</v>
      </c>
      <c r="AA240" s="203">
        <v>0</v>
      </c>
      <c r="AB240" s="203">
        <v>0</v>
      </c>
      <c r="AC240" s="203">
        <v>195.99489795918376</v>
      </c>
      <c r="AD240" s="203">
        <v>1.0051020408163265</v>
      </c>
      <c r="AE240" s="203">
        <v>0</v>
      </c>
      <c r="AF240" s="203">
        <v>0</v>
      </c>
      <c r="AG240" s="203">
        <v>0</v>
      </c>
      <c r="AH240" s="203">
        <v>0</v>
      </c>
      <c r="AI240" s="203">
        <v>0</v>
      </c>
      <c r="AJ240" s="203">
        <v>0</v>
      </c>
      <c r="AK240" s="203">
        <v>0</v>
      </c>
      <c r="AL240" s="203">
        <v>0</v>
      </c>
      <c r="AM240" s="203">
        <v>0</v>
      </c>
      <c r="AN240" s="203">
        <v>0</v>
      </c>
      <c r="AO240" s="203">
        <v>0</v>
      </c>
      <c r="AP240" s="203">
        <v>0</v>
      </c>
      <c r="AQ240" s="203">
        <v>0</v>
      </c>
      <c r="AR240" s="203">
        <v>0</v>
      </c>
      <c r="AS240" s="203">
        <v>1.1726190476190472</v>
      </c>
      <c r="AT240" s="203">
        <v>0</v>
      </c>
      <c r="AU240" s="203">
        <v>0</v>
      </c>
      <c r="AV240" s="203">
        <v>0</v>
      </c>
      <c r="AW240" s="203">
        <v>0</v>
      </c>
      <c r="AX240" s="203">
        <v>46.793103448275858</v>
      </c>
      <c r="AY240" s="203">
        <v>5.4347826086956497</v>
      </c>
      <c r="AZ240" s="203">
        <v>5.4347826086956497</v>
      </c>
      <c r="BA240" s="203">
        <v>38.746515403012772</v>
      </c>
      <c r="BB240" s="203">
        <v>0</v>
      </c>
      <c r="BC240" s="203">
        <v>0</v>
      </c>
      <c r="BD240" s="203">
        <v>0</v>
      </c>
      <c r="BE240" s="203">
        <v>0</v>
      </c>
      <c r="BF240" s="203">
        <v>0</v>
      </c>
      <c r="BG240" s="203">
        <v>1.83213297230769</v>
      </c>
      <c r="BH240" s="203">
        <v>0</v>
      </c>
      <c r="BI240" s="203">
        <v>0</v>
      </c>
      <c r="BJ240" s="203">
        <v>1</v>
      </c>
      <c r="BK240" s="203">
        <v>0</v>
      </c>
      <c r="BL240" s="203"/>
      <c r="BM240" s="203"/>
      <c r="BN240" s="203"/>
      <c r="BO240" s="449">
        <v>0</v>
      </c>
      <c r="BP240" s="449">
        <v>0</v>
      </c>
      <c r="BQ240" s="449">
        <v>0</v>
      </c>
      <c r="BR240" s="203"/>
    </row>
    <row r="241" spans="1:70" ht="15" x14ac:dyDescent="0.25">
      <c r="A241" s="169">
        <v>492</v>
      </c>
      <c r="B241" s="207">
        <v>142554</v>
      </c>
      <c r="C241" s="207">
        <v>9353054</v>
      </c>
      <c r="D241" s="206" t="s">
        <v>580</v>
      </c>
      <c r="E241" s="205" t="s">
        <v>46</v>
      </c>
      <c r="F241" s="204" t="s">
        <v>788</v>
      </c>
      <c r="G241" s="203">
        <v>1</v>
      </c>
      <c r="H241" s="203">
        <v>0</v>
      </c>
      <c r="I241" s="203">
        <v>0</v>
      </c>
      <c r="J241" s="203">
        <v>7</v>
      </c>
      <c r="K241" s="203">
        <v>0</v>
      </c>
      <c r="L241" s="203">
        <v>117</v>
      </c>
      <c r="M241" s="203">
        <v>117</v>
      </c>
      <c r="N241" s="203">
        <v>11</v>
      </c>
      <c r="O241" s="203">
        <v>72</v>
      </c>
      <c r="P241" s="203">
        <v>34</v>
      </c>
      <c r="Q241" s="203">
        <v>0</v>
      </c>
      <c r="R241" s="203">
        <v>0</v>
      </c>
      <c r="S241" s="203">
        <v>0</v>
      </c>
      <c r="T241" s="203">
        <v>0</v>
      </c>
      <c r="U241" s="203">
        <v>0</v>
      </c>
      <c r="V241" s="203">
        <v>0</v>
      </c>
      <c r="W241" s="203">
        <v>117</v>
      </c>
      <c r="X241" s="203">
        <v>16.714285714285715</v>
      </c>
      <c r="Y241" s="203">
        <v>6.9999999999999964</v>
      </c>
      <c r="Z241" s="203">
        <v>18.073170731707318</v>
      </c>
      <c r="AA241" s="203">
        <v>0</v>
      </c>
      <c r="AB241" s="203">
        <v>0</v>
      </c>
      <c r="AC241" s="203">
        <v>117</v>
      </c>
      <c r="AD241" s="203">
        <v>0</v>
      </c>
      <c r="AE241" s="203">
        <v>0</v>
      </c>
      <c r="AF241" s="203">
        <v>0</v>
      </c>
      <c r="AG241" s="203">
        <v>0</v>
      </c>
      <c r="AH241" s="203">
        <v>0</v>
      </c>
      <c r="AI241" s="203">
        <v>0</v>
      </c>
      <c r="AJ241" s="203">
        <v>0</v>
      </c>
      <c r="AK241" s="203">
        <v>0</v>
      </c>
      <c r="AL241" s="203">
        <v>0</v>
      </c>
      <c r="AM241" s="203">
        <v>0</v>
      </c>
      <c r="AN241" s="203">
        <v>0</v>
      </c>
      <c r="AO241" s="203">
        <v>0</v>
      </c>
      <c r="AP241" s="203">
        <v>0</v>
      </c>
      <c r="AQ241" s="203">
        <v>0</v>
      </c>
      <c r="AR241" s="203">
        <v>0</v>
      </c>
      <c r="AS241" s="203">
        <v>0</v>
      </c>
      <c r="AT241" s="203">
        <v>0</v>
      </c>
      <c r="AU241" s="203">
        <v>0</v>
      </c>
      <c r="AV241" s="203">
        <v>0</v>
      </c>
      <c r="AW241" s="203">
        <v>0.95121951219512202</v>
      </c>
      <c r="AX241" s="203">
        <v>27.940298507462664</v>
      </c>
      <c r="AY241" s="203">
        <v>5.000000000000008</v>
      </c>
      <c r="AZ241" s="203">
        <v>6.999999999999984</v>
      </c>
      <c r="BA241" s="203">
        <v>25.921875528020241</v>
      </c>
      <c r="BB241" s="203">
        <v>0</v>
      </c>
      <c r="BC241" s="203">
        <v>0</v>
      </c>
      <c r="BD241" s="203">
        <v>0</v>
      </c>
      <c r="BE241" s="203">
        <v>1.2999999999999856</v>
      </c>
      <c r="BF241" s="203">
        <v>0</v>
      </c>
      <c r="BG241" s="203">
        <v>2.35123608928571</v>
      </c>
      <c r="BH241" s="203">
        <v>0</v>
      </c>
      <c r="BI241" s="203">
        <v>1</v>
      </c>
      <c r="BJ241" s="203">
        <v>1</v>
      </c>
      <c r="BK241" s="203">
        <v>0</v>
      </c>
      <c r="BL241" s="203"/>
      <c r="BM241" s="203"/>
      <c r="BN241" s="203"/>
      <c r="BO241" s="449">
        <v>0</v>
      </c>
      <c r="BP241" s="449">
        <v>0</v>
      </c>
      <c r="BQ241" s="449">
        <v>0</v>
      </c>
      <c r="BR241" s="203"/>
    </row>
    <row r="242" spans="1:70" ht="15" x14ac:dyDescent="0.25">
      <c r="A242" s="169">
        <v>514</v>
      </c>
      <c r="B242" s="207">
        <v>142562</v>
      </c>
      <c r="C242" s="207">
        <v>9353062</v>
      </c>
      <c r="D242" s="206" t="s">
        <v>579</v>
      </c>
      <c r="E242" s="205" t="s">
        <v>46</v>
      </c>
      <c r="F242" s="204" t="s">
        <v>788</v>
      </c>
      <c r="G242" s="203">
        <v>1</v>
      </c>
      <c r="H242" s="203">
        <v>0</v>
      </c>
      <c r="I242" s="203">
        <v>0</v>
      </c>
      <c r="J242" s="203">
        <v>7</v>
      </c>
      <c r="K242" s="203">
        <v>0</v>
      </c>
      <c r="L242" s="203">
        <v>196</v>
      </c>
      <c r="M242" s="203">
        <v>196</v>
      </c>
      <c r="N242" s="203">
        <v>29</v>
      </c>
      <c r="O242" s="203">
        <v>118</v>
      </c>
      <c r="P242" s="203">
        <v>49</v>
      </c>
      <c r="Q242" s="203">
        <v>0</v>
      </c>
      <c r="R242" s="203">
        <v>0</v>
      </c>
      <c r="S242" s="203">
        <v>0</v>
      </c>
      <c r="T242" s="203">
        <v>0</v>
      </c>
      <c r="U242" s="203">
        <v>0</v>
      </c>
      <c r="V242" s="203">
        <v>0</v>
      </c>
      <c r="W242" s="203">
        <v>196</v>
      </c>
      <c r="X242" s="203">
        <v>28</v>
      </c>
      <c r="Y242" s="203">
        <v>7.9999999999999911</v>
      </c>
      <c r="Z242" s="203">
        <v>17.908629441624363</v>
      </c>
      <c r="AA242" s="203">
        <v>0</v>
      </c>
      <c r="AB242" s="203">
        <v>0</v>
      </c>
      <c r="AC242" s="203">
        <v>196</v>
      </c>
      <c r="AD242" s="203">
        <v>0</v>
      </c>
      <c r="AE242" s="203">
        <v>0</v>
      </c>
      <c r="AF242" s="203">
        <v>0</v>
      </c>
      <c r="AG242" s="203">
        <v>0</v>
      </c>
      <c r="AH242" s="203">
        <v>0</v>
      </c>
      <c r="AI242" s="203">
        <v>0</v>
      </c>
      <c r="AJ242" s="203">
        <v>0</v>
      </c>
      <c r="AK242" s="203">
        <v>0</v>
      </c>
      <c r="AL242" s="203">
        <v>0</v>
      </c>
      <c r="AM242" s="203">
        <v>0</v>
      </c>
      <c r="AN242" s="203">
        <v>0</v>
      </c>
      <c r="AO242" s="203">
        <v>0</v>
      </c>
      <c r="AP242" s="203">
        <v>0</v>
      </c>
      <c r="AQ242" s="203">
        <v>0</v>
      </c>
      <c r="AR242" s="203">
        <v>1.1736526946107786</v>
      </c>
      <c r="AS242" s="203">
        <v>1.1736526946107786</v>
      </c>
      <c r="AT242" s="203">
        <v>0</v>
      </c>
      <c r="AU242" s="203">
        <v>0</v>
      </c>
      <c r="AV242" s="203">
        <v>0</v>
      </c>
      <c r="AW242" s="203">
        <v>0</v>
      </c>
      <c r="AX242" s="203">
        <v>48.827586206896569</v>
      </c>
      <c r="AY242" s="203">
        <v>1.0888888888888877</v>
      </c>
      <c r="AZ242" s="203">
        <v>3.2666666666666679</v>
      </c>
      <c r="BA242" s="203">
        <v>37.644842728336435</v>
      </c>
      <c r="BB242" s="203">
        <v>0</v>
      </c>
      <c r="BC242" s="203">
        <v>0</v>
      </c>
      <c r="BD242" s="203">
        <v>0</v>
      </c>
      <c r="BE242" s="203">
        <v>0</v>
      </c>
      <c r="BF242" s="203">
        <v>0</v>
      </c>
      <c r="BG242" s="203">
        <v>1.69261658066667</v>
      </c>
      <c r="BH242" s="203">
        <v>0</v>
      </c>
      <c r="BI242" s="203">
        <v>0</v>
      </c>
      <c r="BJ242" s="203">
        <v>1</v>
      </c>
      <c r="BK242" s="203">
        <v>0</v>
      </c>
      <c r="BL242" s="203"/>
      <c r="BM242" s="203"/>
      <c r="BN242" s="203"/>
      <c r="BO242" s="449">
        <v>0</v>
      </c>
      <c r="BP242" s="449">
        <v>0</v>
      </c>
      <c r="BQ242" s="449">
        <v>0</v>
      </c>
      <c r="BR242" s="203"/>
    </row>
    <row r="243" spans="1:70" ht="15" x14ac:dyDescent="0.25">
      <c r="A243" s="169">
        <v>316</v>
      </c>
      <c r="B243" s="207">
        <v>142994</v>
      </c>
      <c r="C243" s="207">
        <v>9353097</v>
      </c>
      <c r="D243" s="206" t="s">
        <v>578</v>
      </c>
      <c r="E243" s="205" t="s">
        <v>46</v>
      </c>
      <c r="F243" s="204" t="s">
        <v>788</v>
      </c>
      <c r="G243" s="203">
        <v>1</v>
      </c>
      <c r="H243" s="203">
        <v>0</v>
      </c>
      <c r="I243" s="203">
        <v>0</v>
      </c>
      <c r="J243" s="203">
        <v>7</v>
      </c>
      <c r="K243" s="203">
        <v>0</v>
      </c>
      <c r="L243" s="203">
        <v>98</v>
      </c>
      <c r="M243" s="203">
        <v>98</v>
      </c>
      <c r="N243" s="203">
        <v>14</v>
      </c>
      <c r="O243" s="203">
        <v>56</v>
      </c>
      <c r="P243" s="203">
        <v>28</v>
      </c>
      <c r="Q243" s="203">
        <v>0</v>
      </c>
      <c r="R243" s="203">
        <v>0</v>
      </c>
      <c r="S243" s="203">
        <v>0</v>
      </c>
      <c r="T243" s="203">
        <v>0</v>
      </c>
      <c r="U243" s="203">
        <v>0</v>
      </c>
      <c r="V243" s="203">
        <v>0</v>
      </c>
      <c r="W243" s="203">
        <v>98</v>
      </c>
      <c r="X243" s="203">
        <v>14</v>
      </c>
      <c r="Y243" s="203">
        <v>3.0000000000000018</v>
      </c>
      <c r="Z243" s="203">
        <v>11.11340206185567</v>
      </c>
      <c r="AA243" s="203">
        <v>0</v>
      </c>
      <c r="AB243" s="203">
        <v>0</v>
      </c>
      <c r="AC243" s="203">
        <v>67.999999999999986</v>
      </c>
      <c r="AD243" s="203">
        <v>10.000000000000039</v>
      </c>
      <c r="AE243" s="203">
        <v>17.999999999999989</v>
      </c>
      <c r="AF243" s="203">
        <v>1.0000000000000038</v>
      </c>
      <c r="AG243" s="203">
        <v>1.0000000000000038</v>
      </c>
      <c r="AH243" s="203">
        <v>0</v>
      </c>
      <c r="AI243" s="203">
        <v>0</v>
      </c>
      <c r="AJ243" s="203">
        <v>0</v>
      </c>
      <c r="AK243" s="203">
        <v>0</v>
      </c>
      <c r="AL243" s="203">
        <v>0</v>
      </c>
      <c r="AM243" s="203">
        <v>0</v>
      </c>
      <c r="AN243" s="203">
        <v>0</v>
      </c>
      <c r="AO243" s="203">
        <v>0</v>
      </c>
      <c r="AP243" s="203">
        <v>0</v>
      </c>
      <c r="AQ243" s="203">
        <v>0</v>
      </c>
      <c r="AR243" s="203">
        <v>0</v>
      </c>
      <c r="AS243" s="203">
        <v>0</v>
      </c>
      <c r="AT243" s="203">
        <v>0</v>
      </c>
      <c r="AU243" s="203">
        <v>0</v>
      </c>
      <c r="AV243" s="203">
        <v>0</v>
      </c>
      <c r="AW243" s="203">
        <v>1.0103092783505154</v>
      </c>
      <c r="AX243" s="203">
        <v>8.0000000000000071</v>
      </c>
      <c r="AY243" s="203">
        <v>2.999999999999996</v>
      </c>
      <c r="AZ243" s="203">
        <v>4.0000000000000036</v>
      </c>
      <c r="BA243" s="203">
        <v>10.173333333333343</v>
      </c>
      <c r="BB243" s="203">
        <v>0</v>
      </c>
      <c r="BC243" s="203">
        <v>0</v>
      </c>
      <c r="BD243" s="203">
        <v>0</v>
      </c>
      <c r="BE243" s="203">
        <v>0</v>
      </c>
      <c r="BF243" s="203">
        <v>0</v>
      </c>
      <c r="BG243" s="203">
        <v>1.72799308717949</v>
      </c>
      <c r="BH243" s="203">
        <v>0</v>
      </c>
      <c r="BI243" s="203">
        <v>0</v>
      </c>
      <c r="BJ243" s="203">
        <v>1</v>
      </c>
      <c r="BK243" s="203">
        <v>0</v>
      </c>
      <c r="BL243" s="203"/>
      <c r="BM243" s="203"/>
      <c r="BN243" s="203"/>
      <c r="BO243" s="449">
        <v>0</v>
      </c>
      <c r="BP243" s="449">
        <v>0</v>
      </c>
      <c r="BQ243" s="449">
        <v>0</v>
      </c>
      <c r="BR243" s="203"/>
    </row>
    <row r="244" spans="1:70" ht="15" x14ac:dyDescent="0.25">
      <c r="A244" s="169">
        <v>489</v>
      </c>
      <c r="B244" s="207">
        <v>143070</v>
      </c>
      <c r="C244" s="207">
        <v>9353098</v>
      </c>
      <c r="D244" s="206" t="s">
        <v>436</v>
      </c>
      <c r="E244" s="205" t="s">
        <v>46</v>
      </c>
      <c r="F244" s="204" t="s">
        <v>788</v>
      </c>
      <c r="G244" s="203">
        <v>1</v>
      </c>
      <c r="H244" s="203">
        <v>0</v>
      </c>
      <c r="I244" s="203">
        <v>0</v>
      </c>
      <c r="J244" s="203">
        <v>7</v>
      </c>
      <c r="K244" s="203">
        <v>0</v>
      </c>
      <c r="L244" s="203">
        <v>66</v>
      </c>
      <c r="M244" s="203">
        <v>66</v>
      </c>
      <c r="N244" s="203">
        <v>9</v>
      </c>
      <c r="O244" s="203">
        <v>45</v>
      </c>
      <c r="P244" s="203">
        <v>12</v>
      </c>
      <c r="Q244" s="203">
        <v>0</v>
      </c>
      <c r="R244" s="203">
        <v>0</v>
      </c>
      <c r="S244" s="203">
        <v>0</v>
      </c>
      <c r="T244" s="203">
        <v>0</v>
      </c>
      <c r="U244" s="203">
        <v>0</v>
      </c>
      <c r="V244" s="203">
        <v>0</v>
      </c>
      <c r="W244" s="203">
        <v>66</v>
      </c>
      <c r="X244" s="203">
        <v>9.4285714285714288</v>
      </c>
      <c r="Y244" s="203">
        <v>3.0000000000000027</v>
      </c>
      <c r="Z244" s="203">
        <v>13.200000000000001</v>
      </c>
      <c r="AA244" s="203">
        <v>0</v>
      </c>
      <c r="AB244" s="203">
        <v>0</v>
      </c>
      <c r="AC244" s="203">
        <v>59.999999999999993</v>
      </c>
      <c r="AD244" s="203">
        <v>1.0000000000000033</v>
      </c>
      <c r="AE244" s="203">
        <v>1.0000000000000033</v>
      </c>
      <c r="AF244" s="203">
        <v>3.9999999999999996</v>
      </c>
      <c r="AG244" s="203">
        <v>0</v>
      </c>
      <c r="AH244" s="203">
        <v>0</v>
      </c>
      <c r="AI244" s="203">
        <v>0</v>
      </c>
      <c r="AJ244" s="203">
        <v>0</v>
      </c>
      <c r="AK244" s="203">
        <v>0</v>
      </c>
      <c r="AL244" s="203">
        <v>0</v>
      </c>
      <c r="AM244" s="203">
        <v>0</v>
      </c>
      <c r="AN244" s="203">
        <v>0</v>
      </c>
      <c r="AO244" s="203">
        <v>0</v>
      </c>
      <c r="AP244" s="203">
        <v>0</v>
      </c>
      <c r="AQ244" s="203">
        <v>0</v>
      </c>
      <c r="AR244" s="203">
        <v>0</v>
      </c>
      <c r="AS244" s="203">
        <v>0</v>
      </c>
      <c r="AT244" s="203">
        <v>0</v>
      </c>
      <c r="AU244" s="203">
        <v>0</v>
      </c>
      <c r="AV244" s="203">
        <v>0</v>
      </c>
      <c r="AW244" s="203">
        <v>0</v>
      </c>
      <c r="AX244" s="203">
        <v>14.999999999999984</v>
      </c>
      <c r="AY244" s="203">
        <v>2.1818181818181839</v>
      </c>
      <c r="AZ244" s="203">
        <v>2.1818181818181839</v>
      </c>
      <c r="BA244" s="203">
        <v>12.773684210526307</v>
      </c>
      <c r="BB244" s="203">
        <v>0</v>
      </c>
      <c r="BC244" s="203">
        <v>0</v>
      </c>
      <c r="BD244" s="203">
        <v>0</v>
      </c>
      <c r="BE244" s="203">
        <v>0</v>
      </c>
      <c r="BF244" s="203">
        <v>0</v>
      </c>
      <c r="BG244" s="203">
        <v>1.5437666057971</v>
      </c>
      <c r="BH244" s="203">
        <v>0</v>
      </c>
      <c r="BI244" s="203">
        <v>0</v>
      </c>
      <c r="BJ244" s="203">
        <v>1</v>
      </c>
      <c r="BK244" s="203">
        <v>0</v>
      </c>
      <c r="BL244" s="203"/>
      <c r="BM244" s="203"/>
      <c r="BN244" s="203"/>
      <c r="BO244" s="449">
        <v>0</v>
      </c>
      <c r="BP244" s="449">
        <v>0</v>
      </c>
      <c r="BQ244" s="449">
        <v>0</v>
      </c>
      <c r="BR244" s="203"/>
    </row>
    <row r="245" spans="1:70" ht="15" x14ac:dyDescent="0.25">
      <c r="A245" s="169">
        <v>86</v>
      </c>
      <c r="B245" s="207">
        <v>143071</v>
      </c>
      <c r="C245" s="207">
        <v>9353099</v>
      </c>
      <c r="D245" s="206" t="s">
        <v>229</v>
      </c>
      <c r="E245" s="205" t="s">
        <v>46</v>
      </c>
      <c r="F245" s="204" t="s">
        <v>788</v>
      </c>
      <c r="G245" s="203">
        <v>1</v>
      </c>
      <c r="H245" s="203">
        <v>0</v>
      </c>
      <c r="I245" s="203">
        <v>0</v>
      </c>
      <c r="J245" s="203">
        <v>7</v>
      </c>
      <c r="K245" s="203">
        <v>0</v>
      </c>
      <c r="L245" s="203">
        <v>70</v>
      </c>
      <c r="M245" s="203">
        <v>70</v>
      </c>
      <c r="N245" s="203">
        <v>9</v>
      </c>
      <c r="O245" s="203">
        <v>42</v>
      </c>
      <c r="P245" s="203">
        <v>19</v>
      </c>
      <c r="Q245" s="203">
        <v>0</v>
      </c>
      <c r="R245" s="203">
        <v>0</v>
      </c>
      <c r="S245" s="203">
        <v>0</v>
      </c>
      <c r="T245" s="203">
        <v>0</v>
      </c>
      <c r="U245" s="203">
        <v>0</v>
      </c>
      <c r="V245" s="203">
        <v>0</v>
      </c>
      <c r="W245" s="203">
        <v>70</v>
      </c>
      <c r="X245" s="203">
        <v>10</v>
      </c>
      <c r="Y245" s="203">
        <v>3.0000000000000031</v>
      </c>
      <c r="Z245" s="203">
        <v>3.0882352941176472</v>
      </c>
      <c r="AA245" s="203">
        <v>0</v>
      </c>
      <c r="AB245" s="203">
        <v>0</v>
      </c>
      <c r="AC245" s="203">
        <v>66.999999999999986</v>
      </c>
      <c r="AD245" s="203">
        <v>2.0000000000000018</v>
      </c>
      <c r="AE245" s="203">
        <v>0</v>
      </c>
      <c r="AF245" s="203">
        <v>1.0000000000000009</v>
      </c>
      <c r="AG245" s="203">
        <v>0</v>
      </c>
      <c r="AH245" s="203">
        <v>0</v>
      </c>
      <c r="AI245" s="203">
        <v>0</v>
      </c>
      <c r="AJ245" s="203">
        <v>0</v>
      </c>
      <c r="AK245" s="203">
        <v>0</v>
      </c>
      <c r="AL245" s="203">
        <v>0</v>
      </c>
      <c r="AM245" s="203">
        <v>0</v>
      </c>
      <c r="AN245" s="203">
        <v>0</v>
      </c>
      <c r="AO245" s="203">
        <v>0</v>
      </c>
      <c r="AP245" s="203">
        <v>0</v>
      </c>
      <c r="AQ245" s="203">
        <v>0</v>
      </c>
      <c r="AR245" s="203">
        <v>0</v>
      </c>
      <c r="AS245" s="203">
        <v>0</v>
      </c>
      <c r="AT245" s="203">
        <v>0</v>
      </c>
      <c r="AU245" s="203">
        <v>0</v>
      </c>
      <c r="AV245" s="203">
        <v>0</v>
      </c>
      <c r="AW245" s="203">
        <v>0</v>
      </c>
      <c r="AX245" s="203">
        <v>17.000000000000011</v>
      </c>
      <c r="AY245" s="203">
        <v>2.0000000000000031</v>
      </c>
      <c r="AZ245" s="203">
        <v>2.9999999999999951</v>
      </c>
      <c r="BA245" s="203">
        <v>14.952459016393444</v>
      </c>
      <c r="BB245" s="203">
        <v>0</v>
      </c>
      <c r="BC245" s="203">
        <v>0</v>
      </c>
      <c r="BD245" s="203">
        <v>0</v>
      </c>
      <c r="BE245" s="203">
        <v>0</v>
      </c>
      <c r="BF245" s="203">
        <v>0</v>
      </c>
      <c r="BG245" s="203">
        <v>1.11327962151899</v>
      </c>
      <c r="BH245" s="203">
        <v>0</v>
      </c>
      <c r="BI245" s="203">
        <v>0</v>
      </c>
      <c r="BJ245" s="203">
        <v>1</v>
      </c>
      <c r="BK245" s="203">
        <v>0</v>
      </c>
      <c r="BL245" s="203"/>
      <c r="BM245" s="203"/>
      <c r="BN245" s="203"/>
      <c r="BO245" s="449">
        <v>0</v>
      </c>
      <c r="BP245" s="449">
        <v>0</v>
      </c>
      <c r="BQ245" s="449">
        <v>0</v>
      </c>
      <c r="BR245" s="203"/>
    </row>
    <row r="246" spans="1:70" ht="15" x14ac:dyDescent="0.25">
      <c r="A246" s="169">
        <v>325</v>
      </c>
      <c r="B246" s="207">
        <v>142595</v>
      </c>
      <c r="C246" s="207">
        <v>9353115</v>
      </c>
      <c r="D246" s="206" t="s">
        <v>577</v>
      </c>
      <c r="E246" s="205" t="s">
        <v>46</v>
      </c>
      <c r="F246" s="204" t="s">
        <v>788</v>
      </c>
      <c r="G246" s="203">
        <v>1</v>
      </c>
      <c r="H246" s="203">
        <v>0</v>
      </c>
      <c r="I246" s="203">
        <v>0</v>
      </c>
      <c r="J246" s="203">
        <v>7</v>
      </c>
      <c r="K246" s="203">
        <v>0</v>
      </c>
      <c r="L246" s="203">
        <v>101</v>
      </c>
      <c r="M246" s="203">
        <v>101</v>
      </c>
      <c r="N246" s="203">
        <v>14</v>
      </c>
      <c r="O246" s="203">
        <v>59</v>
      </c>
      <c r="P246" s="203">
        <v>28</v>
      </c>
      <c r="Q246" s="203">
        <v>0</v>
      </c>
      <c r="R246" s="203">
        <v>0</v>
      </c>
      <c r="S246" s="203">
        <v>0</v>
      </c>
      <c r="T246" s="203">
        <v>0</v>
      </c>
      <c r="U246" s="203">
        <v>0</v>
      </c>
      <c r="V246" s="203">
        <v>0</v>
      </c>
      <c r="W246" s="203">
        <v>101</v>
      </c>
      <c r="X246" s="203">
        <v>14.428571428571429</v>
      </c>
      <c r="Y246" s="203">
        <v>3.9999999999999996</v>
      </c>
      <c r="Z246" s="203">
        <v>7.6952380952380963</v>
      </c>
      <c r="AA246" s="203">
        <v>0</v>
      </c>
      <c r="AB246" s="203">
        <v>0</v>
      </c>
      <c r="AC246" s="203">
        <v>89.89</v>
      </c>
      <c r="AD246" s="203">
        <v>5.0500000000000007</v>
      </c>
      <c r="AE246" s="203">
        <v>5.0500000000000007</v>
      </c>
      <c r="AF246" s="203">
        <v>1.01</v>
      </c>
      <c r="AG246" s="203">
        <v>0</v>
      </c>
      <c r="AH246" s="203">
        <v>0</v>
      </c>
      <c r="AI246" s="203">
        <v>0</v>
      </c>
      <c r="AJ246" s="203">
        <v>0</v>
      </c>
      <c r="AK246" s="203">
        <v>0</v>
      </c>
      <c r="AL246" s="203">
        <v>0</v>
      </c>
      <c r="AM246" s="203">
        <v>0</v>
      </c>
      <c r="AN246" s="203">
        <v>0</v>
      </c>
      <c r="AO246" s="203">
        <v>0</v>
      </c>
      <c r="AP246" s="203">
        <v>0</v>
      </c>
      <c r="AQ246" s="203">
        <v>0</v>
      </c>
      <c r="AR246" s="203">
        <v>0</v>
      </c>
      <c r="AS246" s="203">
        <v>0</v>
      </c>
      <c r="AT246" s="203">
        <v>0</v>
      </c>
      <c r="AU246" s="203">
        <v>0</v>
      </c>
      <c r="AV246" s="203">
        <v>0</v>
      </c>
      <c r="AW246" s="203">
        <v>0</v>
      </c>
      <c r="AX246" s="203">
        <v>18.000000000000007</v>
      </c>
      <c r="AY246" s="203">
        <v>0</v>
      </c>
      <c r="AZ246" s="203">
        <v>0.99999999999999956</v>
      </c>
      <c r="BA246" s="203">
        <v>13.489885057471266</v>
      </c>
      <c r="BB246" s="203">
        <v>0</v>
      </c>
      <c r="BC246" s="203">
        <v>0</v>
      </c>
      <c r="BD246" s="203">
        <v>0</v>
      </c>
      <c r="BE246" s="203">
        <v>0</v>
      </c>
      <c r="BF246" s="203">
        <v>0</v>
      </c>
      <c r="BG246" s="203">
        <v>0.88732904565217396</v>
      </c>
      <c r="BH246" s="203">
        <v>0</v>
      </c>
      <c r="BI246" s="203">
        <v>0</v>
      </c>
      <c r="BJ246" s="203">
        <v>1</v>
      </c>
      <c r="BK246" s="203">
        <v>0</v>
      </c>
      <c r="BL246" s="203"/>
      <c r="BM246" s="203"/>
      <c r="BN246" s="203"/>
      <c r="BO246" s="449">
        <v>0</v>
      </c>
      <c r="BP246" s="449">
        <v>0</v>
      </c>
      <c r="BQ246" s="449">
        <v>0</v>
      </c>
      <c r="BR246" s="203"/>
    </row>
    <row r="247" spans="1:70" ht="15" x14ac:dyDescent="0.25">
      <c r="A247" s="169">
        <v>38</v>
      </c>
      <c r="B247" s="207">
        <v>143065</v>
      </c>
      <c r="C247" s="207">
        <v>9353116</v>
      </c>
      <c r="D247" s="206" t="s">
        <v>576</v>
      </c>
      <c r="E247" s="205" t="s">
        <v>46</v>
      </c>
      <c r="F247" s="204" t="s">
        <v>788</v>
      </c>
      <c r="G247" s="203">
        <v>1</v>
      </c>
      <c r="H247" s="203">
        <v>0</v>
      </c>
      <c r="I247" s="203">
        <v>0</v>
      </c>
      <c r="J247" s="203">
        <v>7</v>
      </c>
      <c r="K247" s="203">
        <v>0</v>
      </c>
      <c r="L247" s="203">
        <v>121</v>
      </c>
      <c r="M247" s="203">
        <v>121</v>
      </c>
      <c r="N247" s="203">
        <v>19</v>
      </c>
      <c r="O247" s="203">
        <v>72</v>
      </c>
      <c r="P247" s="203">
        <v>30</v>
      </c>
      <c r="Q247" s="203">
        <v>0</v>
      </c>
      <c r="R247" s="203">
        <v>0</v>
      </c>
      <c r="S247" s="203">
        <v>0</v>
      </c>
      <c r="T247" s="203">
        <v>0</v>
      </c>
      <c r="U247" s="203">
        <v>0</v>
      </c>
      <c r="V247" s="203">
        <v>0</v>
      </c>
      <c r="W247" s="203">
        <v>121</v>
      </c>
      <c r="X247" s="203">
        <v>17.285714285714285</v>
      </c>
      <c r="Y247" s="203">
        <v>5.9999999999999956</v>
      </c>
      <c r="Z247" s="203">
        <v>14.43119266055046</v>
      </c>
      <c r="AA247" s="203">
        <v>0</v>
      </c>
      <c r="AB247" s="203">
        <v>0</v>
      </c>
      <c r="AC247" s="203">
        <v>121</v>
      </c>
      <c r="AD247" s="203">
        <v>0</v>
      </c>
      <c r="AE247" s="203">
        <v>0</v>
      </c>
      <c r="AF247" s="203">
        <v>0</v>
      </c>
      <c r="AG247" s="203">
        <v>0</v>
      </c>
      <c r="AH247" s="203">
        <v>0</v>
      </c>
      <c r="AI247" s="203">
        <v>0</v>
      </c>
      <c r="AJ247" s="203">
        <v>0</v>
      </c>
      <c r="AK247" s="203">
        <v>0</v>
      </c>
      <c r="AL247" s="203">
        <v>0</v>
      </c>
      <c r="AM247" s="203">
        <v>0</v>
      </c>
      <c r="AN247" s="203">
        <v>0</v>
      </c>
      <c r="AO247" s="203">
        <v>0</v>
      </c>
      <c r="AP247" s="203">
        <v>0</v>
      </c>
      <c r="AQ247" s="203">
        <v>0</v>
      </c>
      <c r="AR247" s="203">
        <v>1.1862745098039216</v>
      </c>
      <c r="AS247" s="203">
        <v>1.1862745098039216</v>
      </c>
      <c r="AT247" s="203">
        <v>0</v>
      </c>
      <c r="AU247" s="203">
        <v>0</v>
      </c>
      <c r="AV247" s="203">
        <v>0</v>
      </c>
      <c r="AW247" s="203">
        <v>0</v>
      </c>
      <c r="AX247" s="203">
        <v>28.394366197183128</v>
      </c>
      <c r="AY247" s="203">
        <v>2.1428571428571419</v>
      </c>
      <c r="AZ247" s="203">
        <v>2.1428571428571419</v>
      </c>
      <c r="BA247" s="203">
        <v>22.415289383358999</v>
      </c>
      <c r="BB247" s="203">
        <v>0</v>
      </c>
      <c r="BC247" s="203">
        <v>0</v>
      </c>
      <c r="BD247" s="203">
        <v>0</v>
      </c>
      <c r="BE247" s="203">
        <v>6.9000000000000297</v>
      </c>
      <c r="BF247" s="203">
        <v>0</v>
      </c>
      <c r="BG247" s="203">
        <v>2.4448694496062999</v>
      </c>
      <c r="BH247" s="203">
        <v>0</v>
      </c>
      <c r="BI247" s="203">
        <v>1</v>
      </c>
      <c r="BJ247" s="203">
        <v>1</v>
      </c>
      <c r="BK247" s="203">
        <v>0</v>
      </c>
      <c r="BL247" s="203"/>
      <c r="BM247" s="203"/>
      <c r="BN247" s="203"/>
      <c r="BO247" s="449">
        <v>0</v>
      </c>
      <c r="BP247" s="449">
        <v>0</v>
      </c>
      <c r="BQ247" s="449">
        <v>0</v>
      </c>
      <c r="BR247" s="203"/>
    </row>
    <row r="248" spans="1:70" ht="15" x14ac:dyDescent="0.25">
      <c r="A248" s="169">
        <v>240</v>
      </c>
      <c r="B248" s="207">
        <v>142597</v>
      </c>
      <c r="C248" s="207">
        <v>9353302</v>
      </c>
      <c r="D248" s="206" t="s">
        <v>575</v>
      </c>
      <c r="E248" s="205" t="s">
        <v>46</v>
      </c>
      <c r="F248" s="204" t="s">
        <v>788</v>
      </c>
      <c r="G248" s="203">
        <v>1</v>
      </c>
      <c r="H248" s="203">
        <v>0</v>
      </c>
      <c r="I248" s="203">
        <v>0</v>
      </c>
      <c r="J248" s="203">
        <v>7</v>
      </c>
      <c r="K248" s="203">
        <v>0</v>
      </c>
      <c r="L248" s="203">
        <v>150</v>
      </c>
      <c r="M248" s="203">
        <v>150</v>
      </c>
      <c r="N248" s="203">
        <v>26</v>
      </c>
      <c r="O248" s="203">
        <v>92</v>
      </c>
      <c r="P248" s="203">
        <v>32</v>
      </c>
      <c r="Q248" s="203">
        <v>0</v>
      </c>
      <c r="R248" s="203">
        <v>0</v>
      </c>
      <c r="S248" s="203">
        <v>0</v>
      </c>
      <c r="T248" s="203">
        <v>0</v>
      </c>
      <c r="U248" s="203">
        <v>0</v>
      </c>
      <c r="V248" s="203">
        <v>0</v>
      </c>
      <c r="W248" s="203">
        <v>150</v>
      </c>
      <c r="X248" s="203">
        <v>21.428571428571427</v>
      </c>
      <c r="Y248" s="203">
        <v>13.999999999999995</v>
      </c>
      <c r="Z248" s="203">
        <v>39</v>
      </c>
      <c r="AA248" s="203">
        <v>0</v>
      </c>
      <c r="AB248" s="203">
        <v>0</v>
      </c>
      <c r="AC248" s="203">
        <v>88.000000000000057</v>
      </c>
      <c r="AD248" s="203">
        <v>61.00000000000005</v>
      </c>
      <c r="AE248" s="203">
        <v>0</v>
      </c>
      <c r="AF248" s="203">
        <v>0</v>
      </c>
      <c r="AG248" s="203">
        <v>0</v>
      </c>
      <c r="AH248" s="203">
        <v>1.0000000000000004</v>
      </c>
      <c r="AI248" s="203">
        <v>0</v>
      </c>
      <c r="AJ248" s="203">
        <v>0</v>
      </c>
      <c r="AK248" s="203">
        <v>0</v>
      </c>
      <c r="AL248" s="203">
        <v>0</v>
      </c>
      <c r="AM248" s="203">
        <v>0</v>
      </c>
      <c r="AN248" s="203">
        <v>0</v>
      </c>
      <c r="AO248" s="203">
        <v>0</v>
      </c>
      <c r="AP248" s="203">
        <v>0</v>
      </c>
      <c r="AQ248" s="203">
        <v>1.209677419354839</v>
      </c>
      <c r="AR248" s="203">
        <v>4.8387096774193497</v>
      </c>
      <c r="AS248" s="203">
        <v>8.4677419354838701</v>
      </c>
      <c r="AT248" s="203">
        <v>0</v>
      </c>
      <c r="AU248" s="203">
        <v>0</v>
      </c>
      <c r="AV248" s="203">
        <v>0</v>
      </c>
      <c r="AW248" s="203">
        <v>0</v>
      </c>
      <c r="AX248" s="203">
        <v>34.896551724137915</v>
      </c>
      <c r="AY248" s="203">
        <v>4.9230769230769278</v>
      </c>
      <c r="AZ248" s="203">
        <v>8.6153846153846079</v>
      </c>
      <c r="BA248" s="203">
        <v>35.327842902370136</v>
      </c>
      <c r="BB248" s="203">
        <v>0</v>
      </c>
      <c r="BC248" s="203">
        <v>0</v>
      </c>
      <c r="BD248" s="203">
        <v>0</v>
      </c>
      <c r="BE248" s="203">
        <v>13.999999999999948</v>
      </c>
      <c r="BF248" s="203">
        <v>0</v>
      </c>
      <c r="BG248" s="203">
        <v>0.424760685375494</v>
      </c>
      <c r="BH248" s="203">
        <v>0</v>
      </c>
      <c r="BI248" s="203">
        <v>0</v>
      </c>
      <c r="BJ248" s="203">
        <v>1</v>
      </c>
      <c r="BK248" s="203">
        <v>0</v>
      </c>
      <c r="BL248" s="203"/>
      <c r="BM248" s="203"/>
      <c r="BN248" s="203"/>
      <c r="BO248" s="449">
        <v>25.4</v>
      </c>
      <c r="BP248" s="449">
        <v>17.8</v>
      </c>
      <c r="BQ248" s="449">
        <v>24.4</v>
      </c>
      <c r="BR248" s="203"/>
    </row>
    <row r="249" spans="1:70" ht="15" x14ac:dyDescent="0.25">
      <c r="A249" s="169">
        <v>437</v>
      </c>
      <c r="B249" s="207">
        <v>139149</v>
      </c>
      <c r="C249" s="207">
        <v>9353312</v>
      </c>
      <c r="D249" s="206" t="s">
        <v>574</v>
      </c>
      <c r="E249" s="205" t="s">
        <v>46</v>
      </c>
      <c r="F249" s="204" t="s">
        <v>788</v>
      </c>
      <c r="G249" s="203">
        <v>1</v>
      </c>
      <c r="H249" s="203">
        <v>0</v>
      </c>
      <c r="I249" s="203">
        <v>0</v>
      </c>
      <c r="J249" s="203">
        <v>7</v>
      </c>
      <c r="K249" s="203">
        <v>0</v>
      </c>
      <c r="L249" s="203">
        <v>80</v>
      </c>
      <c r="M249" s="203">
        <v>80</v>
      </c>
      <c r="N249" s="203">
        <v>13</v>
      </c>
      <c r="O249" s="203">
        <v>47</v>
      </c>
      <c r="P249" s="203">
        <v>20</v>
      </c>
      <c r="Q249" s="203">
        <v>0</v>
      </c>
      <c r="R249" s="203">
        <v>0</v>
      </c>
      <c r="S249" s="203">
        <v>0</v>
      </c>
      <c r="T249" s="203">
        <v>0</v>
      </c>
      <c r="U249" s="203">
        <v>0</v>
      </c>
      <c r="V249" s="203">
        <v>0</v>
      </c>
      <c r="W249" s="203">
        <v>80</v>
      </c>
      <c r="X249" s="203">
        <v>11.428571428571429</v>
      </c>
      <c r="Y249" s="203">
        <v>10</v>
      </c>
      <c r="Z249" s="203">
        <v>12.151898734177216</v>
      </c>
      <c r="AA249" s="203">
        <v>0</v>
      </c>
      <c r="AB249" s="203">
        <v>0</v>
      </c>
      <c r="AC249" s="203">
        <v>59</v>
      </c>
      <c r="AD249" s="203">
        <v>5</v>
      </c>
      <c r="AE249" s="203">
        <v>5</v>
      </c>
      <c r="AF249" s="203">
        <v>9</v>
      </c>
      <c r="AG249" s="203">
        <v>0</v>
      </c>
      <c r="AH249" s="203">
        <v>2</v>
      </c>
      <c r="AI249" s="203">
        <v>0</v>
      </c>
      <c r="AJ249" s="203">
        <v>0</v>
      </c>
      <c r="AK249" s="203">
        <v>0</v>
      </c>
      <c r="AL249" s="203">
        <v>0</v>
      </c>
      <c r="AM249" s="203">
        <v>0</v>
      </c>
      <c r="AN249" s="203">
        <v>0</v>
      </c>
      <c r="AO249" s="203">
        <v>0</v>
      </c>
      <c r="AP249" s="203">
        <v>0</v>
      </c>
      <c r="AQ249" s="203">
        <v>0</v>
      </c>
      <c r="AR249" s="203">
        <v>2.3880597014925358</v>
      </c>
      <c r="AS249" s="203">
        <v>2.3880597014925358</v>
      </c>
      <c r="AT249" s="203">
        <v>0</v>
      </c>
      <c r="AU249" s="203">
        <v>0</v>
      </c>
      <c r="AV249" s="203">
        <v>0</v>
      </c>
      <c r="AW249" s="203">
        <v>0</v>
      </c>
      <c r="AX249" s="203">
        <v>12.818181818181831</v>
      </c>
      <c r="AY249" s="203">
        <v>0</v>
      </c>
      <c r="AZ249" s="203">
        <v>1.0526315789473679</v>
      </c>
      <c r="BA249" s="203">
        <v>10.286995643790624</v>
      </c>
      <c r="BB249" s="203">
        <v>0</v>
      </c>
      <c r="BC249" s="203">
        <v>0</v>
      </c>
      <c r="BD249" s="203">
        <v>0</v>
      </c>
      <c r="BE249" s="203">
        <v>0.99999999999999978</v>
      </c>
      <c r="BF249" s="203">
        <v>0</v>
      </c>
      <c r="BG249" s="203">
        <v>3.2672469227272698</v>
      </c>
      <c r="BH249" s="203">
        <v>0</v>
      </c>
      <c r="BI249" s="203">
        <v>1</v>
      </c>
      <c r="BJ249" s="203">
        <v>1</v>
      </c>
      <c r="BK249" s="203">
        <v>0</v>
      </c>
      <c r="BL249" s="203"/>
      <c r="BM249" s="203"/>
      <c r="BN249" s="203"/>
      <c r="BO249" s="449">
        <v>0</v>
      </c>
      <c r="BP249" s="449">
        <v>0</v>
      </c>
      <c r="BQ249" s="449">
        <v>0</v>
      </c>
      <c r="BR249" s="203"/>
    </row>
    <row r="250" spans="1:70" ht="15" x14ac:dyDescent="0.25">
      <c r="A250" s="169">
        <v>472</v>
      </c>
      <c r="B250" s="207">
        <v>137419</v>
      </c>
      <c r="C250" s="207">
        <v>9353314</v>
      </c>
      <c r="D250" s="206" t="s">
        <v>573</v>
      </c>
      <c r="E250" s="205" t="s">
        <v>46</v>
      </c>
      <c r="F250" s="204" t="s">
        <v>788</v>
      </c>
      <c r="G250" s="203">
        <v>1</v>
      </c>
      <c r="H250" s="203">
        <v>0</v>
      </c>
      <c r="I250" s="203">
        <v>0</v>
      </c>
      <c r="J250" s="203">
        <v>7</v>
      </c>
      <c r="K250" s="203">
        <v>0</v>
      </c>
      <c r="L250" s="203">
        <v>420</v>
      </c>
      <c r="M250" s="203">
        <v>420</v>
      </c>
      <c r="N250" s="203">
        <v>61</v>
      </c>
      <c r="O250" s="203">
        <v>240</v>
      </c>
      <c r="P250" s="203">
        <v>119</v>
      </c>
      <c r="Q250" s="203">
        <v>0</v>
      </c>
      <c r="R250" s="203">
        <v>0</v>
      </c>
      <c r="S250" s="203">
        <v>0</v>
      </c>
      <c r="T250" s="203">
        <v>0</v>
      </c>
      <c r="U250" s="203">
        <v>0</v>
      </c>
      <c r="V250" s="203">
        <v>0</v>
      </c>
      <c r="W250" s="203">
        <v>420</v>
      </c>
      <c r="X250" s="203">
        <v>60</v>
      </c>
      <c r="Y250" s="203">
        <v>42.999999999999844</v>
      </c>
      <c r="Z250" s="203">
        <v>82.372881355932194</v>
      </c>
      <c r="AA250" s="203">
        <v>0</v>
      </c>
      <c r="AB250" s="203">
        <v>0</v>
      </c>
      <c r="AC250" s="203">
        <v>374.89260143198095</v>
      </c>
      <c r="AD250" s="203">
        <v>1.0023866348448709</v>
      </c>
      <c r="AE250" s="203">
        <v>0</v>
      </c>
      <c r="AF250" s="203">
        <v>44.105011933174076</v>
      </c>
      <c r="AG250" s="203">
        <v>0</v>
      </c>
      <c r="AH250" s="203">
        <v>0</v>
      </c>
      <c r="AI250" s="203">
        <v>0</v>
      </c>
      <c r="AJ250" s="203">
        <v>0</v>
      </c>
      <c r="AK250" s="203">
        <v>0</v>
      </c>
      <c r="AL250" s="203">
        <v>0</v>
      </c>
      <c r="AM250" s="203">
        <v>0</v>
      </c>
      <c r="AN250" s="203">
        <v>0</v>
      </c>
      <c r="AO250" s="203">
        <v>0</v>
      </c>
      <c r="AP250" s="203">
        <v>0</v>
      </c>
      <c r="AQ250" s="203">
        <v>0</v>
      </c>
      <c r="AR250" s="203">
        <v>2.3398328690807784</v>
      </c>
      <c r="AS250" s="203">
        <v>10.529247910863528</v>
      </c>
      <c r="AT250" s="203">
        <v>0</v>
      </c>
      <c r="AU250" s="203">
        <v>0</v>
      </c>
      <c r="AV250" s="203">
        <v>0</v>
      </c>
      <c r="AW250" s="203">
        <v>4.0677966101694913</v>
      </c>
      <c r="AX250" s="203">
        <v>102.41379310344816</v>
      </c>
      <c r="AY250" s="203">
        <v>12.205128205128258</v>
      </c>
      <c r="AZ250" s="203">
        <v>18.307692307692324</v>
      </c>
      <c r="BA250" s="203">
        <v>92.109662117730437</v>
      </c>
      <c r="BB250" s="203">
        <v>0</v>
      </c>
      <c r="BC250" s="203">
        <v>0</v>
      </c>
      <c r="BD250" s="203">
        <v>0</v>
      </c>
      <c r="BE250" s="203">
        <v>0</v>
      </c>
      <c r="BF250" s="203">
        <v>0</v>
      </c>
      <c r="BG250" s="203">
        <v>0.76754042922077903</v>
      </c>
      <c r="BH250" s="203">
        <v>0</v>
      </c>
      <c r="BI250" s="203">
        <v>0</v>
      </c>
      <c r="BJ250" s="203">
        <v>1</v>
      </c>
      <c r="BK250" s="203">
        <v>0</v>
      </c>
      <c r="BL250" s="203"/>
      <c r="BM250" s="203"/>
      <c r="BN250" s="203"/>
      <c r="BO250" s="449">
        <v>0</v>
      </c>
      <c r="BP250" s="449">
        <v>0</v>
      </c>
      <c r="BQ250" s="449">
        <v>0</v>
      </c>
      <c r="BR250" s="203"/>
    </row>
    <row r="251" spans="1:70" ht="15" x14ac:dyDescent="0.25">
      <c r="A251" s="169">
        <v>487</v>
      </c>
      <c r="B251" s="207">
        <v>139448</v>
      </c>
      <c r="C251" s="207">
        <v>9353318</v>
      </c>
      <c r="D251" s="206" t="s">
        <v>572</v>
      </c>
      <c r="E251" s="205" t="s">
        <v>46</v>
      </c>
      <c r="F251" s="204" t="s">
        <v>788</v>
      </c>
      <c r="G251" s="203">
        <v>1</v>
      </c>
      <c r="H251" s="203">
        <v>0</v>
      </c>
      <c r="I251" s="203">
        <v>0</v>
      </c>
      <c r="J251" s="203">
        <v>7</v>
      </c>
      <c r="K251" s="203">
        <v>0</v>
      </c>
      <c r="L251" s="203">
        <v>308</v>
      </c>
      <c r="M251" s="203">
        <v>308</v>
      </c>
      <c r="N251" s="203">
        <v>43</v>
      </c>
      <c r="O251" s="203">
        <v>178</v>
      </c>
      <c r="P251" s="203">
        <v>87</v>
      </c>
      <c r="Q251" s="203">
        <v>0</v>
      </c>
      <c r="R251" s="203">
        <v>0</v>
      </c>
      <c r="S251" s="203">
        <v>0</v>
      </c>
      <c r="T251" s="203">
        <v>0</v>
      </c>
      <c r="U251" s="203">
        <v>0</v>
      </c>
      <c r="V251" s="203">
        <v>0</v>
      </c>
      <c r="W251" s="203">
        <v>308</v>
      </c>
      <c r="X251" s="203">
        <v>44</v>
      </c>
      <c r="Y251" s="203">
        <v>12.000000000000012</v>
      </c>
      <c r="Z251" s="203">
        <v>37.044673539518904</v>
      </c>
      <c r="AA251" s="203">
        <v>0</v>
      </c>
      <c r="AB251" s="203">
        <v>0</v>
      </c>
      <c r="AC251" s="203">
        <v>247</v>
      </c>
      <c r="AD251" s="203">
        <v>60.000000000000064</v>
      </c>
      <c r="AE251" s="203">
        <v>0</v>
      </c>
      <c r="AF251" s="203">
        <v>1.0000000000000011</v>
      </c>
      <c r="AG251" s="203">
        <v>0</v>
      </c>
      <c r="AH251" s="203">
        <v>0</v>
      </c>
      <c r="AI251" s="203">
        <v>0</v>
      </c>
      <c r="AJ251" s="203">
        <v>0</v>
      </c>
      <c r="AK251" s="203">
        <v>0</v>
      </c>
      <c r="AL251" s="203">
        <v>0</v>
      </c>
      <c r="AM251" s="203">
        <v>0</v>
      </c>
      <c r="AN251" s="203">
        <v>0</v>
      </c>
      <c r="AO251" s="203">
        <v>0</v>
      </c>
      <c r="AP251" s="203">
        <v>0</v>
      </c>
      <c r="AQ251" s="203">
        <v>18.596226415094328</v>
      </c>
      <c r="AR251" s="203">
        <v>37.192452830188657</v>
      </c>
      <c r="AS251" s="203">
        <v>63.924528301886866</v>
      </c>
      <c r="AT251" s="203">
        <v>0</v>
      </c>
      <c r="AU251" s="203">
        <v>0</v>
      </c>
      <c r="AV251" s="203">
        <v>0</v>
      </c>
      <c r="AW251" s="203">
        <v>0</v>
      </c>
      <c r="AX251" s="203">
        <v>61.344632768361599</v>
      </c>
      <c r="AY251" s="203">
        <v>5.5769230769230766</v>
      </c>
      <c r="AZ251" s="203">
        <v>6.6923076923076898</v>
      </c>
      <c r="BA251" s="203">
        <v>49.844443154329959</v>
      </c>
      <c r="BB251" s="203">
        <v>0</v>
      </c>
      <c r="BC251" s="203">
        <v>0</v>
      </c>
      <c r="BD251" s="203">
        <v>0</v>
      </c>
      <c r="BE251" s="203">
        <v>0</v>
      </c>
      <c r="BF251" s="203">
        <v>0</v>
      </c>
      <c r="BG251" s="203">
        <v>0.522735861181434</v>
      </c>
      <c r="BH251" s="203">
        <v>0</v>
      </c>
      <c r="BI251" s="203">
        <v>0</v>
      </c>
      <c r="BJ251" s="203">
        <v>1</v>
      </c>
      <c r="BK251" s="203">
        <v>0</v>
      </c>
      <c r="BL251" s="203"/>
      <c r="BM251" s="203"/>
      <c r="BN251" s="203"/>
      <c r="BO251" s="449">
        <v>32</v>
      </c>
      <c r="BP251" s="449">
        <v>27</v>
      </c>
      <c r="BQ251" s="449">
        <v>32</v>
      </c>
      <c r="BR251" s="203"/>
    </row>
    <row r="252" spans="1:70" ht="15" x14ac:dyDescent="0.25">
      <c r="A252" s="169">
        <v>344</v>
      </c>
      <c r="B252" s="207">
        <v>142598</v>
      </c>
      <c r="C252" s="207">
        <v>9353328</v>
      </c>
      <c r="D252" s="206" t="s">
        <v>571</v>
      </c>
      <c r="E252" s="205" t="s">
        <v>46</v>
      </c>
      <c r="F252" s="204" t="s">
        <v>788</v>
      </c>
      <c r="G252" s="203">
        <v>1</v>
      </c>
      <c r="H252" s="203">
        <v>0</v>
      </c>
      <c r="I252" s="203">
        <v>0</v>
      </c>
      <c r="J252" s="203">
        <v>7</v>
      </c>
      <c r="K252" s="203">
        <v>0</v>
      </c>
      <c r="L252" s="203">
        <v>207</v>
      </c>
      <c r="M252" s="203">
        <v>207</v>
      </c>
      <c r="N252" s="203">
        <v>29</v>
      </c>
      <c r="O252" s="203">
        <v>118</v>
      </c>
      <c r="P252" s="203">
        <v>60</v>
      </c>
      <c r="Q252" s="203">
        <v>0</v>
      </c>
      <c r="R252" s="203">
        <v>0</v>
      </c>
      <c r="S252" s="203">
        <v>0</v>
      </c>
      <c r="T252" s="203">
        <v>0</v>
      </c>
      <c r="U252" s="203">
        <v>0</v>
      </c>
      <c r="V252" s="203">
        <v>0</v>
      </c>
      <c r="W252" s="203">
        <v>207</v>
      </c>
      <c r="X252" s="203">
        <v>29.571428571428573</v>
      </c>
      <c r="Y252" s="203">
        <v>6.9999999999999911</v>
      </c>
      <c r="Z252" s="203">
        <v>18.908653846153847</v>
      </c>
      <c r="AA252" s="203">
        <v>0</v>
      </c>
      <c r="AB252" s="203">
        <v>0</v>
      </c>
      <c r="AC252" s="203">
        <v>178</v>
      </c>
      <c r="AD252" s="203">
        <v>28.000000000000043</v>
      </c>
      <c r="AE252" s="203">
        <v>0</v>
      </c>
      <c r="AF252" s="203">
        <v>1.0000000000000011</v>
      </c>
      <c r="AG252" s="203">
        <v>0</v>
      </c>
      <c r="AH252" s="203">
        <v>0</v>
      </c>
      <c r="AI252" s="203">
        <v>0</v>
      </c>
      <c r="AJ252" s="203">
        <v>0</v>
      </c>
      <c r="AK252" s="203">
        <v>0</v>
      </c>
      <c r="AL252" s="203">
        <v>0</v>
      </c>
      <c r="AM252" s="203">
        <v>0</v>
      </c>
      <c r="AN252" s="203">
        <v>0</v>
      </c>
      <c r="AO252" s="203">
        <v>0</v>
      </c>
      <c r="AP252" s="203">
        <v>0</v>
      </c>
      <c r="AQ252" s="203">
        <v>2.3258426966292185</v>
      </c>
      <c r="AR252" s="203">
        <v>4.651685393258437</v>
      </c>
      <c r="AS252" s="203">
        <v>5.8146067415730256</v>
      </c>
      <c r="AT252" s="203">
        <v>0</v>
      </c>
      <c r="AU252" s="203">
        <v>0</v>
      </c>
      <c r="AV252" s="203">
        <v>0</v>
      </c>
      <c r="AW252" s="203">
        <v>0</v>
      </c>
      <c r="AX252" s="203">
        <v>29.5</v>
      </c>
      <c r="AY252" s="203">
        <v>0</v>
      </c>
      <c r="AZ252" s="203">
        <v>3.4615384615384621</v>
      </c>
      <c r="BA252" s="203">
        <v>24.266143042350905</v>
      </c>
      <c r="BB252" s="203">
        <v>0</v>
      </c>
      <c r="BC252" s="203">
        <v>0</v>
      </c>
      <c r="BD252" s="203">
        <v>0</v>
      </c>
      <c r="BE252" s="203">
        <v>0</v>
      </c>
      <c r="BF252" s="203">
        <v>0</v>
      </c>
      <c r="BG252" s="203">
        <v>0.58090531968911896</v>
      </c>
      <c r="BH252" s="203">
        <v>0</v>
      </c>
      <c r="BI252" s="203">
        <v>0</v>
      </c>
      <c r="BJ252" s="203">
        <v>1</v>
      </c>
      <c r="BK252" s="203">
        <v>0</v>
      </c>
      <c r="BL252" s="203"/>
      <c r="BM252" s="203"/>
      <c r="BN252" s="203"/>
      <c r="BO252" s="449">
        <v>0</v>
      </c>
      <c r="BP252" s="449">
        <v>0</v>
      </c>
      <c r="BQ252" s="449">
        <v>0</v>
      </c>
      <c r="BR252" s="203"/>
    </row>
    <row r="253" spans="1:70" ht="15" x14ac:dyDescent="0.25">
      <c r="A253" s="169">
        <v>72</v>
      </c>
      <c r="B253" s="207">
        <v>142806</v>
      </c>
      <c r="C253" s="207">
        <v>9353335</v>
      </c>
      <c r="D253" s="206" t="s">
        <v>570</v>
      </c>
      <c r="E253" s="205" t="s">
        <v>46</v>
      </c>
      <c r="F253" s="204" t="s">
        <v>788</v>
      </c>
      <c r="G253" s="203">
        <v>1</v>
      </c>
      <c r="H253" s="203">
        <v>0</v>
      </c>
      <c r="I253" s="203">
        <v>0</v>
      </c>
      <c r="J253" s="203">
        <v>7</v>
      </c>
      <c r="K253" s="203">
        <v>0</v>
      </c>
      <c r="L253" s="203">
        <v>208</v>
      </c>
      <c r="M253" s="203">
        <v>208</v>
      </c>
      <c r="N253" s="203">
        <v>30</v>
      </c>
      <c r="O253" s="203">
        <v>117</v>
      </c>
      <c r="P253" s="203">
        <v>61</v>
      </c>
      <c r="Q253" s="203">
        <v>0</v>
      </c>
      <c r="R253" s="203">
        <v>0</v>
      </c>
      <c r="S253" s="203">
        <v>0</v>
      </c>
      <c r="T253" s="203">
        <v>0</v>
      </c>
      <c r="U253" s="203">
        <v>0</v>
      </c>
      <c r="V253" s="203">
        <v>0</v>
      </c>
      <c r="W253" s="203">
        <v>208</v>
      </c>
      <c r="X253" s="203">
        <v>29.714285714285715</v>
      </c>
      <c r="Y253" s="203">
        <v>20.000000000000011</v>
      </c>
      <c r="Z253" s="203">
        <v>33.482926829268294</v>
      </c>
      <c r="AA253" s="203">
        <v>0</v>
      </c>
      <c r="AB253" s="203">
        <v>0</v>
      </c>
      <c r="AC253" s="203">
        <v>77.000000000000057</v>
      </c>
      <c r="AD253" s="203">
        <v>59.999999999999901</v>
      </c>
      <c r="AE253" s="203">
        <v>18.999999999999989</v>
      </c>
      <c r="AF253" s="203">
        <v>13</v>
      </c>
      <c r="AG253" s="203">
        <v>11.000000000000004</v>
      </c>
      <c r="AH253" s="203">
        <v>14.999999999999996</v>
      </c>
      <c r="AI253" s="203">
        <v>13</v>
      </c>
      <c r="AJ253" s="203">
        <v>0</v>
      </c>
      <c r="AK253" s="203">
        <v>0</v>
      </c>
      <c r="AL253" s="203">
        <v>0</v>
      </c>
      <c r="AM253" s="203">
        <v>0</v>
      </c>
      <c r="AN253" s="203">
        <v>0</v>
      </c>
      <c r="AO253" s="203">
        <v>0</v>
      </c>
      <c r="AP253" s="203">
        <v>0</v>
      </c>
      <c r="AQ253" s="203">
        <v>4.6741573033707962</v>
      </c>
      <c r="AR253" s="203">
        <v>9.3483146067415728</v>
      </c>
      <c r="AS253" s="203">
        <v>17.528089887640448</v>
      </c>
      <c r="AT253" s="203">
        <v>0</v>
      </c>
      <c r="AU253" s="203">
        <v>0</v>
      </c>
      <c r="AV253" s="203">
        <v>0</v>
      </c>
      <c r="AW253" s="203">
        <v>1.0146341463414634</v>
      </c>
      <c r="AX253" s="203">
        <v>45.00000000000005</v>
      </c>
      <c r="AY253" s="203">
        <v>5.0000000000000009</v>
      </c>
      <c r="AZ253" s="203">
        <v>5.9999999999999991</v>
      </c>
      <c r="BA253" s="203">
        <v>38.035955056179809</v>
      </c>
      <c r="BB253" s="203">
        <v>0</v>
      </c>
      <c r="BC253" s="203">
        <v>0</v>
      </c>
      <c r="BD253" s="203">
        <v>0</v>
      </c>
      <c r="BE253" s="203">
        <v>0</v>
      </c>
      <c r="BF253" s="203">
        <v>0</v>
      </c>
      <c r="BG253" s="203">
        <v>0.421236929230769</v>
      </c>
      <c r="BH253" s="203">
        <v>0</v>
      </c>
      <c r="BI253" s="203">
        <v>0</v>
      </c>
      <c r="BJ253" s="203">
        <v>1</v>
      </c>
      <c r="BK253" s="203">
        <v>0</v>
      </c>
      <c r="BL253" s="203"/>
      <c r="BM253" s="203"/>
      <c r="BN253" s="203"/>
      <c r="BO253" s="449">
        <v>0</v>
      </c>
      <c r="BP253" s="449">
        <v>0</v>
      </c>
      <c r="BQ253" s="449">
        <v>0</v>
      </c>
      <c r="BR253" s="203"/>
    </row>
    <row r="254" spans="1:70" ht="15" x14ac:dyDescent="0.25">
      <c r="A254" s="169">
        <v>253</v>
      </c>
      <c r="B254" s="207">
        <v>141842</v>
      </c>
      <c r="C254" s="207">
        <v>9353344</v>
      </c>
      <c r="D254" s="206" t="s">
        <v>569</v>
      </c>
      <c r="E254" s="205" t="s">
        <v>46</v>
      </c>
      <c r="F254" s="204" t="s">
        <v>788</v>
      </c>
      <c r="G254" s="203">
        <v>1</v>
      </c>
      <c r="H254" s="203">
        <v>0</v>
      </c>
      <c r="I254" s="203">
        <v>0</v>
      </c>
      <c r="J254" s="203">
        <v>7</v>
      </c>
      <c r="K254" s="203">
        <v>0</v>
      </c>
      <c r="L254" s="203">
        <v>380</v>
      </c>
      <c r="M254" s="203">
        <v>380</v>
      </c>
      <c r="N254" s="203">
        <v>59</v>
      </c>
      <c r="O254" s="203">
        <v>213</v>
      </c>
      <c r="P254" s="203">
        <v>108</v>
      </c>
      <c r="Q254" s="203">
        <v>0</v>
      </c>
      <c r="R254" s="203">
        <v>0</v>
      </c>
      <c r="S254" s="203">
        <v>0</v>
      </c>
      <c r="T254" s="203">
        <v>0</v>
      </c>
      <c r="U254" s="203">
        <v>0</v>
      </c>
      <c r="V254" s="203">
        <v>0</v>
      </c>
      <c r="W254" s="203">
        <v>380</v>
      </c>
      <c r="X254" s="203">
        <v>54.285714285714285</v>
      </c>
      <c r="Y254" s="203">
        <v>94.000000000000156</v>
      </c>
      <c r="Z254" s="203">
        <v>171.15281501340485</v>
      </c>
      <c r="AA254" s="203">
        <v>0</v>
      </c>
      <c r="AB254" s="203">
        <v>0</v>
      </c>
      <c r="AC254" s="203">
        <v>11.058201058201057</v>
      </c>
      <c r="AD254" s="203">
        <v>51.269841269841301</v>
      </c>
      <c r="AE254" s="203">
        <v>54.285714285714334</v>
      </c>
      <c r="AF254" s="203">
        <v>15.079365079365086</v>
      </c>
      <c r="AG254" s="203">
        <v>234.23280423280406</v>
      </c>
      <c r="AH254" s="203">
        <v>14.07407407407406</v>
      </c>
      <c r="AI254" s="203">
        <v>0</v>
      </c>
      <c r="AJ254" s="203">
        <v>0</v>
      </c>
      <c r="AK254" s="203">
        <v>0</v>
      </c>
      <c r="AL254" s="203">
        <v>0</v>
      </c>
      <c r="AM254" s="203">
        <v>0</v>
      </c>
      <c r="AN254" s="203">
        <v>0</v>
      </c>
      <c r="AO254" s="203">
        <v>0</v>
      </c>
      <c r="AP254" s="203">
        <v>0</v>
      </c>
      <c r="AQ254" s="203">
        <v>11.838006230529601</v>
      </c>
      <c r="AR254" s="203">
        <v>22.492211838006241</v>
      </c>
      <c r="AS254" s="203">
        <v>28.411214953271021</v>
      </c>
      <c r="AT254" s="203">
        <v>0</v>
      </c>
      <c r="AU254" s="203">
        <v>0</v>
      </c>
      <c r="AV254" s="203">
        <v>0</v>
      </c>
      <c r="AW254" s="203">
        <v>1.0187667560321716</v>
      </c>
      <c r="AX254" s="203">
        <v>114.14354066985649</v>
      </c>
      <c r="AY254" s="203">
        <v>30.407766990291218</v>
      </c>
      <c r="AZ254" s="203">
        <v>41.941747572815558</v>
      </c>
      <c r="BA254" s="203">
        <v>129.37335170047271</v>
      </c>
      <c r="BB254" s="203">
        <v>0</v>
      </c>
      <c r="BC254" s="203">
        <v>0</v>
      </c>
      <c r="BD254" s="203">
        <v>0</v>
      </c>
      <c r="BE254" s="203">
        <v>6.0000000000001767</v>
      </c>
      <c r="BF254" s="203">
        <v>0</v>
      </c>
      <c r="BG254" s="203">
        <v>0.37181340789473699</v>
      </c>
      <c r="BH254" s="203">
        <v>0</v>
      </c>
      <c r="BI254" s="203">
        <v>0</v>
      </c>
      <c r="BJ254" s="203">
        <v>1</v>
      </c>
      <c r="BK254" s="203">
        <v>0</v>
      </c>
      <c r="BL254" s="203"/>
      <c r="BM254" s="203"/>
      <c r="BN254" s="203"/>
      <c r="BO254" s="449">
        <v>48</v>
      </c>
      <c r="BP254" s="449">
        <v>23</v>
      </c>
      <c r="BQ254" s="449">
        <v>46</v>
      </c>
      <c r="BR254" s="203"/>
    </row>
    <row r="255" spans="1:70" ht="15" x14ac:dyDescent="0.25">
      <c r="A255" s="169">
        <v>505</v>
      </c>
      <c r="B255" s="207">
        <v>143360</v>
      </c>
      <c r="C255" s="207">
        <v>9353345</v>
      </c>
      <c r="D255" s="206" t="s">
        <v>568</v>
      </c>
      <c r="E255" s="205" t="s">
        <v>46</v>
      </c>
      <c r="F255" s="204" t="s">
        <v>788</v>
      </c>
      <c r="G255" s="203">
        <v>1</v>
      </c>
      <c r="H255" s="203">
        <v>0</v>
      </c>
      <c r="I255" s="203">
        <v>0</v>
      </c>
      <c r="J255" s="203">
        <v>7</v>
      </c>
      <c r="K255" s="203">
        <v>0</v>
      </c>
      <c r="L255" s="203">
        <v>446</v>
      </c>
      <c r="M255" s="203">
        <v>446</v>
      </c>
      <c r="N255" s="203">
        <v>60</v>
      </c>
      <c r="O255" s="203">
        <v>272</v>
      </c>
      <c r="P255" s="203">
        <v>114</v>
      </c>
      <c r="Q255" s="203">
        <v>0</v>
      </c>
      <c r="R255" s="203">
        <v>0</v>
      </c>
      <c r="S255" s="203">
        <v>0</v>
      </c>
      <c r="T255" s="203">
        <v>0</v>
      </c>
      <c r="U255" s="203">
        <v>0</v>
      </c>
      <c r="V255" s="203">
        <v>0</v>
      </c>
      <c r="W255" s="203">
        <v>446</v>
      </c>
      <c r="X255" s="203">
        <v>63.714285714285715</v>
      </c>
      <c r="Y255" s="203">
        <v>44.999999999999964</v>
      </c>
      <c r="Z255" s="203">
        <v>63.567816091954022</v>
      </c>
      <c r="AA255" s="203">
        <v>0</v>
      </c>
      <c r="AB255" s="203">
        <v>0</v>
      </c>
      <c r="AC255" s="203">
        <v>437.00000000000017</v>
      </c>
      <c r="AD255" s="203">
        <v>3.9999999999999991</v>
      </c>
      <c r="AE255" s="203">
        <v>3.9999999999999991</v>
      </c>
      <c r="AF255" s="203">
        <v>0.99999999999999867</v>
      </c>
      <c r="AG255" s="203">
        <v>0</v>
      </c>
      <c r="AH255" s="203">
        <v>0</v>
      </c>
      <c r="AI255" s="203">
        <v>0</v>
      </c>
      <c r="AJ255" s="203">
        <v>0</v>
      </c>
      <c r="AK255" s="203">
        <v>0</v>
      </c>
      <c r="AL255" s="203">
        <v>0</v>
      </c>
      <c r="AM255" s="203">
        <v>0</v>
      </c>
      <c r="AN255" s="203">
        <v>0</v>
      </c>
      <c r="AO255" s="203">
        <v>0</v>
      </c>
      <c r="AP255" s="203">
        <v>0</v>
      </c>
      <c r="AQ255" s="203">
        <v>8.0880829015543885</v>
      </c>
      <c r="AR255" s="203">
        <v>12.709844559585505</v>
      </c>
      <c r="AS255" s="203">
        <v>16.176165803108823</v>
      </c>
      <c r="AT255" s="203">
        <v>0</v>
      </c>
      <c r="AU255" s="203">
        <v>0</v>
      </c>
      <c r="AV255" s="203">
        <v>0</v>
      </c>
      <c r="AW255" s="203">
        <v>0</v>
      </c>
      <c r="AX255" s="203">
        <v>83.223880597014841</v>
      </c>
      <c r="AY255" s="203">
        <v>20.727272727272748</v>
      </c>
      <c r="AZ255" s="203">
        <v>26.945454545454503</v>
      </c>
      <c r="BA255" s="203">
        <v>87.868405874536762</v>
      </c>
      <c r="BB255" s="203">
        <v>0</v>
      </c>
      <c r="BC255" s="203">
        <v>0</v>
      </c>
      <c r="BD255" s="203">
        <v>0</v>
      </c>
      <c r="BE255" s="203">
        <v>0</v>
      </c>
      <c r="BF255" s="203">
        <v>0</v>
      </c>
      <c r="BG255" s="203">
        <v>0.79283050359195395</v>
      </c>
      <c r="BH255" s="203">
        <v>0</v>
      </c>
      <c r="BI255" s="203">
        <v>0</v>
      </c>
      <c r="BJ255" s="203">
        <v>1</v>
      </c>
      <c r="BK255" s="203">
        <v>0</v>
      </c>
      <c r="BL255" s="203"/>
      <c r="BM255" s="203"/>
      <c r="BN255" s="203"/>
      <c r="BO255" s="449">
        <v>0</v>
      </c>
      <c r="BP255" s="449">
        <v>0</v>
      </c>
      <c r="BQ255" s="449">
        <v>0</v>
      </c>
      <c r="BR255" s="203"/>
    </row>
    <row r="256" spans="1:70" ht="15" x14ac:dyDescent="0.25">
      <c r="A256" s="169">
        <v>527</v>
      </c>
      <c r="B256" s="207">
        <v>137179</v>
      </c>
      <c r="C256" s="207">
        <v>9354029</v>
      </c>
      <c r="D256" s="206" t="s">
        <v>460</v>
      </c>
      <c r="E256" s="205" t="s">
        <v>792</v>
      </c>
      <c r="F256" s="204" t="s">
        <v>788</v>
      </c>
      <c r="G256" s="203">
        <v>1</v>
      </c>
      <c r="H256" s="203">
        <v>2</v>
      </c>
      <c r="I256" s="203">
        <v>2</v>
      </c>
      <c r="J256" s="203">
        <v>2</v>
      </c>
      <c r="K256" s="203">
        <v>2</v>
      </c>
      <c r="L256" s="203">
        <v>415</v>
      </c>
      <c r="M256" s="203">
        <v>175</v>
      </c>
      <c r="N256" s="203">
        <v>0</v>
      </c>
      <c r="O256" s="203">
        <v>0</v>
      </c>
      <c r="P256" s="203">
        <v>175</v>
      </c>
      <c r="Q256" s="203">
        <v>240</v>
      </c>
      <c r="R256" s="203">
        <v>240</v>
      </c>
      <c r="S256" s="203">
        <v>0</v>
      </c>
      <c r="T256" s="203">
        <v>108</v>
      </c>
      <c r="U256" s="203">
        <v>132</v>
      </c>
      <c r="V256" s="203">
        <v>0</v>
      </c>
      <c r="W256" s="203">
        <v>415</v>
      </c>
      <c r="X256" s="203">
        <v>103.75</v>
      </c>
      <c r="Y256" s="203">
        <v>11.000000000000009</v>
      </c>
      <c r="Z256" s="203">
        <v>27.631578947368421</v>
      </c>
      <c r="AA256" s="203">
        <v>22.999999999999993</v>
      </c>
      <c r="AB256" s="203">
        <v>35.80110497237569</v>
      </c>
      <c r="AC256" s="203">
        <v>165.00000000000003</v>
      </c>
      <c r="AD256" s="203">
        <v>7.9999999999999973</v>
      </c>
      <c r="AE256" s="203">
        <v>0</v>
      </c>
      <c r="AF256" s="203">
        <v>1.9999999999999951</v>
      </c>
      <c r="AG256" s="203">
        <v>0</v>
      </c>
      <c r="AH256" s="203">
        <v>0</v>
      </c>
      <c r="AI256" s="203">
        <v>0</v>
      </c>
      <c r="AJ256" s="203">
        <v>186</v>
      </c>
      <c r="AK256" s="203">
        <v>49.000000000000078</v>
      </c>
      <c r="AL256" s="203">
        <v>0</v>
      </c>
      <c r="AM256" s="203">
        <v>4.999999999999992</v>
      </c>
      <c r="AN256" s="203">
        <v>0</v>
      </c>
      <c r="AO256" s="203">
        <v>0</v>
      </c>
      <c r="AP256" s="203">
        <v>0</v>
      </c>
      <c r="AQ256" s="203">
        <v>0</v>
      </c>
      <c r="AR256" s="203">
        <v>0.99999999999999922</v>
      </c>
      <c r="AS256" s="203">
        <v>0.99999999999999922</v>
      </c>
      <c r="AT256" s="203">
        <v>0</v>
      </c>
      <c r="AU256" s="203">
        <v>1.9999999999999991</v>
      </c>
      <c r="AV256" s="203">
        <v>1.9999999999999991</v>
      </c>
      <c r="AW256" s="203">
        <v>4.4743935309973049</v>
      </c>
      <c r="AX256" s="203">
        <v>0</v>
      </c>
      <c r="AY256" s="203">
        <v>13.125</v>
      </c>
      <c r="AZ256" s="203">
        <v>24.062500000000004</v>
      </c>
      <c r="BA256" s="203">
        <v>24.062500000000004</v>
      </c>
      <c r="BB256" s="203">
        <v>57.000000000000028</v>
      </c>
      <c r="BC256" s="203">
        <v>22.6875</v>
      </c>
      <c r="BD256" s="203">
        <v>50.058465090000013</v>
      </c>
      <c r="BE256" s="203">
        <v>0</v>
      </c>
      <c r="BF256" s="203">
        <v>15</v>
      </c>
      <c r="BG256" s="203">
        <v>0</v>
      </c>
      <c r="BH256" s="203">
        <v>2.15943042753036</v>
      </c>
      <c r="BI256" s="203">
        <v>0</v>
      </c>
      <c r="BJ256" s="203">
        <v>0.42168674698795183</v>
      </c>
      <c r="BK256" s="203">
        <v>0.57831325301204817</v>
      </c>
      <c r="BL256" s="203"/>
      <c r="BM256" s="203"/>
      <c r="BN256" s="203"/>
      <c r="BO256" s="449">
        <v>0</v>
      </c>
      <c r="BP256" s="449">
        <v>0</v>
      </c>
      <c r="BQ256" s="449">
        <v>0</v>
      </c>
      <c r="BR256" s="203"/>
    </row>
    <row r="257" spans="1:70" ht="15" x14ac:dyDescent="0.25">
      <c r="A257" s="169">
        <v>531</v>
      </c>
      <c r="B257" s="207">
        <v>137180</v>
      </c>
      <c r="C257" s="207">
        <v>9354030</v>
      </c>
      <c r="D257" s="206" t="s">
        <v>464</v>
      </c>
      <c r="E257" s="205" t="s">
        <v>792</v>
      </c>
      <c r="F257" s="204" t="s">
        <v>788</v>
      </c>
      <c r="G257" s="203">
        <v>1</v>
      </c>
      <c r="H257" s="203">
        <v>2</v>
      </c>
      <c r="I257" s="203">
        <v>2</v>
      </c>
      <c r="J257" s="203">
        <v>2</v>
      </c>
      <c r="K257" s="203">
        <v>2</v>
      </c>
      <c r="L257" s="203">
        <v>487</v>
      </c>
      <c r="M257" s="203">
        <v>269</v>
      </c>
      <c r="N257" s="203">
        <v>0</v>
      </c>
      <c r="O257" s="203">
        <v>0</v>
      </c>
      <c r="P257" s="203">
        <v>269</v>
      </c>
      <c r="Q257" s="203">
        <v>218</v>
      </c>
      <c r="R257" s="203">
        <v>218</v>
      </c>
      <c r="S257" s="203">
        <v>0</v>
      </c>
      <c r="T257" s="203">
        <v>100</v>
      </c>
      <c r="U257" s="203">
        <v>118</v>
      </c>
      <c r="V257" s="203">
        <v>0</v>
      </c>
      <c r="W257" s="203">
        <v>487</v>
      </c>
      <c r="X257" s="203">
        <v>121.75</v>
      </c>
      <c r="Y257" s="203">
        <v>16.999999999999993</v>
      </c>
      <c r="Z257" s="203">
        <v>43.803757828810014</v>
      </c>
      <c r="AA257" s="203">
        <v>9.0000000000000071</v>
      </c>
      <c r="AB257" s="203">
        <v>55.87394957983193</v>
      </c>
      <c r="AC257" s="203">
        <v>204.99999999999997</v>
      </c>
      <c r="AD257" s="203">
        <v>56.999999999999957</v>
      </c>
      <c r="AE257" s="203">
        <v>0</v>
      </c>
      <c r="AF257" s="203">
        <v>7.0000000000000124</v>
      </c>
      <c r="AG257" s="203">
        <v>0</v>
      </c>
      <c r="AH257" s="203">
        <v>0</v>
      </c>
      <c r="AI257" s="203">
        <v>0</v>
      </c>
      <c r="AJ257" s="203">
        <v>188.99999999999994</v>
      </c>
      <c r="AK257" s="203">
        <v>26.999999999999932</v>
      </c>
      <c r="AL257" s="203">
        <v>0</v>
      </c>
      <c r="AM257" s="203">
        <v>2.0000000000000013</v>
      </c>
      <c r="AN257" s="203">
        <v>0</v>
      </c>
      <c r="AO257" s="203">
        <v>0</v>
      </c>
      <c r="AP257" s="203">
        <v>0</v>
      </c>
      <c r="AQ257" s="203">
        <v>0</v>
      </c>
      <c r="AR257" s="203">
        <v>0</v>
      </c>
      <c r="AS257" s="203">
        <v>1.0037313432835822</v>
      </c>
      <c r="AT257" s="203">
        <v>2.0000000000000013</v>
      </c>
      <c r="AU257" s="203">
        <v>2.0000000000000013</v>
      </c>
      <c r="AV257" s="203">
        <v>2.0000000000000013</v>
      </c>
      <c r="AW257" s="203">
        <v>2.0376569037656904</v>
      </c>
      <c r="AX257" s="203">
        <v>0</v>
      </c>
      <c r="AY257" s="203">
        <v>16.427480916030525</v>
      </c>
      <c r="AZ257" s="203">
        <v>25.667938931297716</v>
      </c>
      <c r="BA257" s="203">
        <v>25.667938931297716</v>
      </c>
      <c r="BB257" s="203">
        <v>45.360824742268001</v>
      </c>
      <c r="BC257" s="203">
        <v>26.106194690265447</v>
      </c>
      <c r="BD257" s="203">
        <v>47.888116628409762</v>
      </c>
      <c r="BE257" s="203">
        <v>0</v>
      </c>
      <c r="BF257" s="203">
        <v>0</v>
      </c>
      <c r="BG257" s="203">
        <v>0</v>
      </c>
      <c r="BH257" s="203">
        <v>1.99504067901235</v>
      </c>
      <c r="BI257" s="203">
        <v>0</v>
      </c>
      <c r="BJ257" s="203">
        <v>0.55236139630390146</v>
      </c>
      <c r="BK257" s="203">
        <v>0.44763860369609854</v>
      </c>
      <c r="BL257" s="203"/>
      <c r="BM257" s="203"/>
      <c r="BN257" s="203"/>
      <c r="BO257" s="449">
        <v>0</v>
      </c>
      <c r="BP257" s="449">
        <v>0</v>
      </c>
      <c r="BQ257" s="449">
        <v>0</v>
      </c>
      <c r="BR257" s="203"/>
    </row>
    <row r="258" spans="1:70" ht="15" x14ac:dyDescent="0.25">
      <c r="A258" s="169">
        <v>551</v>
      </c>
      <c r="B258" s="207">
        <v>136990</v>
      </c>
      <c r="C258" s="207">
        <v>9354000</v>
      </c>
      <c r="D258" s="206" t="s">
        <v>466</v>
      </c>
      <c r="E258" s="205" t="s">
        <v>791</v>
      </c>
      <c r="F258" s="204" t="s">
        <v>788</v>
      </c>
      <c r="G258" s="203">
        <v>1</v>
      </c>
      <c r="H258" s="203">
        <v>0</v>
      </c>
      <c r="I258" s="203">
        <v>0</v>
      </c>
      <c r="J258" s="203">
        <v>0</v>
      </c>
      <c r="K258" s="203">
        <v>3</v>
      </c>
      <c r="L258" s="203">
        <v>778</v>
      </c>
      <c r="M258" s="203">
        <v>0</v>
      </c>
      <c r="N258" s="203">
        <v>0</v>
      </c>
      <c r="O258" s="203">
        <v>0</v>
      </c>
      <c r="P258" s="203">
        <v>0</v>
      </c>
      <c r="Q258" s="203">
        <v>778</v>
      </c>
      <c r="R258" s="203">
        <v>275</v>
      </c>
      <c r="S258" s="203">
        <v>503</v>
      </c>
      <c r="T258" s="203">
        <v>0</v>
      </c>
      <c r="U258" s="203">
        <v>778</v>
      </c>
      <c r="V258" s="203">
        <v>0</v>
      </c>
      <c r="W258" s="203">
        <v>778</v>
      </c>
      <c r="X258" s="203">
        <v>259.33333333333331</v>
      </c>
      <c r="Y258" s="203">
        <v>0</v>
      </c>
      <c r="Z258" s="203">
        <v>0</v>
      </c>
      <c r="AA258" s="203">
        <v>52.000000000000014</v>
      </c>
      <c r="AB258" s="203">
        <v>139.85352862849533</v>
      </c>
      <c r="AC258" s="203">
        <v>0</v>
      </c>
      <c r="AD258" s="203">
        <v>0</v>
      </c>
      <c r="AE258" s="203">
        <v>0</v>
      </c>
      <c r="AF258" s="203">
        <v>0</v>
      </c>
      <c r="AG258" s="203">
        <v>0</v>
      </c>
      <c r="AH258" s="203">
        <v>0</v>
      </c>
      <c r="AI258" s="203">
        <v>0</v>
      </c>
      <c r="AJ258" s="203">
        <v>610.00000000000023</v>
      </c>
      <c r="AK258" s="203">
        <v>130.00000000000006</v>
      </c>
      <c r="AL258" s="203">
        <v>0</v>
      </c>
      <c r="AM258" s="203">
        <v>38.000000000000014</v>
      </c>
      <c r="AN258" s="203">
        <v>0</v>
      </c>
      <c r="AO258" s="203">
        <v>0</v>
      </c>
      <c r="AP258" s="203">
        <v>0</v>
      </c>
      <c r="AQ258" s="203">
        <v>0</v>
      </c>
      <c r="AR258" s="203">
        <v>0</v>
      </c>
      <c r="AS258" s="203">
        <v>0</v>
      </c>
      <c r="AT258" s="203">
        <v>0</v>
      </c>
      <c r="AU258" s="203">
        <v>0</v>
      </c>
      <c r="AV258" s="203">
        <v>0</v>
      </c>
      <c r="AW258" s="203">
        <v>8.2876165113182427</v>
      </c>
      <c r="AX258" s="203">
        <v>0</v>
      </c>
      <c r="AY258" s="203">
        <v>0</v>
      </c>
      <c r="AZ258" s="203">
        <v>0</v>
      </c>
      <c r="BA258" s="203">
        <v>0</v>
      </c>
      <c r="BB258" s="203">
        <v>0</v>
      </c>
      <c r="BC258" s="203">
        <v>196.92116182572636</v>
      </c>
      <c r="BD258" s="203">
        <v>196.92116182572636</v>
      </c>
      <c r="BE258" s="203">
        <v>0</v>
      </c>
      <c r="BF258" s="203">
        <v>0</v>
      </c>
      <c r="BG258" s="203">
        <v>0</v>
      </c>
      <c r="BH258" s="203">
        <v>1.8051800739999999</v>
      </c>
      <c r="BI258" s="203">
        <v>0</v>
      </c>
      <c r="BJ258" s="203">
        <v>0</v>
      </c>
      <c r="BK258" s="203">
        <v>1</v>
      </c>
      <c r="BL258" s="203"/>
      <c r="BM258" s="203"/>
      <c r="BN258" s="203"/>
      <c r="BO258" s="449">
        <v>0</v>
      </c>
      <c r="BP258" s="449">
        <v>0</v>
      </c>
      <c r="BQ258" s="449">
        <v>0</v>
      </c>
      <c r="BR258" s="203"/>
    </row>
    <row r="259" spans="1:70" ht="15" x14ac:dyDescent="0.25">
      <c r="A259" s="169">
        <v>990</v>
      </c>
      <c r="B259" s="207">
        <v>136757</v>
      </c>
      <c r="C259" s="207">
        <v>9354001</v>
      </c>
      <c r="D259" s="206" t="s">
        <v>477</v>
      </c>
      <c r="E259" s="205" t="s">
        <v>791</v>
      </c>
      <c r="F259" s="204" t="s">
        <v>788</v>
      </c>
      <c r="G259" s="203">
        <v>1</v>
      </c>
      <c r="H259" s="203">
        <v>0</v>
      </c>
      <c r="I259" s="203">
        <v>0</v>
      </c>
      <c r="J259" s="203">
        <v>0</v>
      </c>
      <c r="K259" s="203">
        <v>5</v>
      </c>
      <c r="L259" s="203">
        <v>567</v>
      </c>
      <c r="M259" s="203">
        <v>0</v>
      </c>
      <c r="N259" s="203">
        <v>0</v>
      </c>
      <c r="O259" s="203">
        <v>0</v>
      </c>
      <c r="P259" s="203">
        <v>0</v>
      </c>
      <c r="Q259" s="203">
        <v>567</v>
      </c>
      <c r="R259" s="203">
        <v>345</v>
      </c>
      <c r="S259" s="203">
        <v>222</v>
      </c>
      <c r="T259" s="203">
        <v>120</v>
      </c>
      <c r="U259" s="203">
        <v>447</v>
      </c>
      <c r="V259" s="203">
        <v>0</v>
      </c>
      <c r="W259" s="203">
        <v>567</v>
      </c>
      <c r="X259" s="203">
        <v>113.4</v>
      </c>
      <c r="Y259" s="203">
        <v>0</v>
      </c>
      <c r="Z259" s="203">
        <v>0</v>
      </c>
      <c r="AA259" s="203">
        <v>48.999999999999972</v>
      </c>
      <c r="AB259" s="203">
        <v>117.48648648648648</v>
      </c>
      <c r="AC259" s="203">
        <v>0</v>
      </c>
      <c r="AD259" s="203">
        <v>0</v>
      </c>
      <c r="AE259" s="203">
        <v>0</v>
      </c>
      <c r="AF259" s="203">
        <v>0</v>
      </c>
      <c r="AG259" s="203">
        <v>0</v>
      </c>
      <c r="AH259" s="203">
        <v>0</v>
      </c>
      <c r="AI259" s="203">
        <v>0</v>
      </c>
      <c r="AJ259" s="203">
        <v>492.00000000000017</v>
      </c>
      <c r="AK259" s="203">
        <v>69.000000000000171</v>
      </c>
      <c r="AL259" s="203">
        <v>1.0000000000000018</v>
      </c>
      <c r="AM259" s="203">
        <v>4.0000000000000009</v>
      </c>
      <c r="AN259" s="203">
        <v>1.0000000000000018</v>
      </c>
      <c r="AO259" s="203">
        <v>0</v>
      </c>
      <c r="AP259" s="203">
        <v>0</v>
      </c>
      <c r="AQ259" s="203">
        <v>0</v>
      </c>
      <c r="AR259" s="203">
        <v>0</v>
      </c>
      <c r="AS259" s="203">
        <v>0</v>
      </c>
      <c r="AT259" s="203">
        <v>0</v>
      </c>
      <c r="AU259" s="203">
        <v>1.0000000000000018</v>
      </c>
      <c r="AV259" s="203">
        <v>1.0000000000000018</v>
      </c>
      <c r="AW259" s="203">
        <v>4.0864864864864865</v>
      </c>
      <c r="AX259" s="203">
        <v>0</v>
      </c>
      <c r="AY259" s="203">
        <v>0</v>
      </c>
      <c r="AZ259" s="203">
        <v>0</v>
      </c>
      <c r="BA259" s="203">
        <v>0</v>
      </c>
      <c r="BB259" s="203">
        <v>63.652173913043526</v>
      </c>
      <c r="BC259" s="203">
        <v>112.56968215158932</v>
      </c>
      <c r="BD259" s="203">
        <v>143.13497039854587</v>
      </c>
      <c r="BE259" s="203">
        <v>0</v>
      </c>
      <c r="BF259" s="203">
        <v>0</v>
      </c>
      <c r="BG259" s="203">
        <v>0</v>
      </c>
      <c r="BH259" s="203">
        <v>5.2395382654929596</v>
      </c>
      <c r="BI259" s="203">
        <v>1</v>
      </c>
      <c r="BJ259" s="203">
        <v>0</v>
      </c>
      <c r="BK259" s="203">
        <v>1</v>
      </c>
      <c r="BL259" s="203"/>
      <c r="BM259" s="203"/>
      <c r="BN259" s="203"/>
      <c r="BO259" s="449">
        <v>0</v>
      </c>
      <c r="BP259" s="449">
        <v>0</v>
      </c>
      <c r="BQ259" s="449">
        <v>0</v>
      </c>
      <c r="BR259" s="203"/>
    </row>
    <row r="260" spans="1:70" ht="15" x14ac:dyDescent="0.25">
      <c r="A260" s="169">
        <v>170</v>
      </c>
      <c r="B260" s="207">
        <v>137134</v>
      </c>
      <c r="C260" s="207">
        <v>9354002</v>
      </c>
      <c r="D260" s="206" t="s">
        <v>263</v>
      </c>
      <c r="E260" s="205" t="s">
        <v>791</v>
      </c>
      <c r="F260" s="204" t="s">
        <v>788</v>
      </c>
      <c r="G260" s="203">
        <v>1</v>
      </c>
      <c r="H260" s="203">
        <v>0</v>
      </c>
      <c r="I260" s="203">
        <v>0</v>
      </c>
      <c r="J260" s="203">
        <v>0</v>
      </c>
      <c r="K260" s="203">
        <v>5</v>
      </c>
      <c r="L260" s="203">
        <v>556</v>
      </c>
      <c r="M260" s="203">
        <v>0</v>
      </c>
      <c r="N260" s="203">
        <v>0</v>
      </c>
      <c r="O260" s="203">
        <v>0</v>
      </c>
      <c r="P260" s="203">
        <v>0</v>
      </c>
      <c r="Q260" s="203">
        <v>556</v>
      </c>
      <c r="R260" s="203">
        <v>332</v>
      </c>
      <c r="S260" s="203">
        <v>224</v>
      </c>
      <c r="T260" s="203">
        <v>136</v>
      </c>
      <c r="U260" s="203">
        <v>420</v>
      </c>
      <c r="V260" s="203">
        <v>0</v>
      </c>
      <c r="W260" s="203">
        <v>556</v>
      </c>
      <c r="X260" s="203">
        <v>111.2</v>
      </c>
      <c r="Y260" s="203">
        <v>0</v>
      </c>
      <c r="Z260" s="203">
        <v>0</v>
      </c>
      <c r="AA260" s="203">
        <v>136.00000000000023</v>
      </c>
      <c r="AB260" s="203">
        <v>244.96526508226691</v>
      </c>
      <c r="AC260" s="203">
        <v>0</v>
      </c>
      <c r="AD260" s="203">
        <v>0</v>
      </c>
      <c r="AE260" s="203">
        <v>0</v>
      </c>
      <c r="AF260" s="203">
        <v>0</v>
      </c>
      <c r="AG260" s="203">
        <v>0</v>
      </c>
      <c r="AH260" s="203">
        <v>0</v>
      </c>
      <c r="AI260" s="203">
        <v>0</v>
      </c>
      <c r="AJ260" s="203">
        <v>126.9999999999998</v>
      </c>
      <c r="AK260" s="203">
        <v>96.999999999999858</v>
      </c>
      <c r="AL260" s="203">
        <v>13.999999999999993</v>
      </c>
      <c r="AM260" s="203">
        <v>139.99999999999994</v>
      </c>
      <c r="AN260" s="203">
        <v>59.999999999999886</v>
      </c>
      <c r="AO260" s="203">
        <v>110.9999999999999</v>
      </c>
      <c r="AP260" s="203">
        <v>7.000000000000024</v>
      </c>
      <c r="AQ260" s="203">
        <v>0</v>
      </c>
      <c r="AR260" s="203">
        <v>0</v>
      </c>
      <c r="AS260" s="203">
        <v>0</v>
      </c>
      <c r="AT260" s="203">
        <v>3</v>
      </c>
      <c r="AU260" s="203">
        <v>4.0000000000000018</v>
      </c>
      <c r="AV260" s="203">
        <v>4.9999999999999982</v>
      </c>
      <c r="AW260" s="203">
        <v>10.164533820840951</v>
      </c>
      <c r="AX260" s="203">
        <v>0</v>
      </c>
      <c r="AY260" s="203">
        <v>0</v>
      </c>
      <c r="AZ260" s="203">
        <v>0</v>
      </c>
      <c r="BA260" s="203">
        <v>0</v>
      </c>
      <c r="BB260" s="203">
        <v>92.727272727272748</v>
      </c>
      <c r="BC260" s="203">
        <v>176.46191646191642</v>
      </c>
      <c r="BD260" s="203">
        <v>220.98884531646189</v>
      </c>
      <c r="BE260" s="203">
        <v>0</v>
      </c>
      <c r="BF260" s="203">
        <v>0</v>
      </c>
      <c r="BG260" s="203">
        <v>0</v>
      </c>
      <c r="BH260" s="203">
        <v>1.2438646398042399</v>
      </c>
      <c r="BI260" s="203">
        <v>0</v>
      </c>
      <c r="BJ260" s="203">
        <v>0</v>
      </c>
      <c r="BK260" s="203">
        <v>1</v>
      </c>
      <c r="BL260" s="203"/>
      <c r="BM260" s="203"/>
      <c r="BN260" s="203"/>
      <c r="BO260" s="449">
        <v>0</v>
      </c>
      <c r="BP260" s="449">
        <v>0</v>
      </c>
      <c r="BQ260" s="449">
        <v>0</v>
      </c>
      <c r="BR260" s="203"/>
    </row>
    <row r="261" spans="1:70" ht="15" x14ac:dyDescent="0.25">
      <c r="A261" s="169">
        <v>350</v>
      </c>
      <c r="B261" s="207">
        <v>137321</v>
      </c>
      <c r="C261" s="207">
        <v>9354003</v>
      </c>
      <c r="D261" s="206" t="s">
        <v>353</v>
      </c>
      <c r="E261" s="205" t="s">
        <v>791</v>
      </c>
      <c r="F261" s="204" t="s">
        <v>788</v>
      </c>
      <c r="G261" s="203">
        <v>1</v>
      </c>
      <c r="H261" s="203">
        <v>0</v>
      </c>
      <c r="I261" s="203">
        <v>0</v>
      </c>
      <c r="J261" s="203">
        <v>0</v>
      </c>
      <c r="K261" s="203">
        <v>5</v>
      </c>
      <c r="L261" s="203">
        <v>1074</v>
      </c>
      <c r="M261" s="203">
        <v>0</v>
      </c>
      <c r="N261" s="203">
        <v>0</v>
      </c>
      <c r="O261" s="203">
        <v>0</v>
      </c>
      <c r="P261" s="203">
        <v>0</v>
      </c>
      <c r="Q261" s="203">
        <v>1074</v>
      </c>
      <c r="R261" s="203">
        <v>688</v>
      </c>
      <c r="S261" s="203">
        <v>386</v>
      </c>
      <c r="T261" s="203">
        <v>228</v>
      </c>
      <c r="U261" s="203">
        <v>846</v>
      </c>
      <c r="V261" s="203">
        <v>0</v>
      </c>
      <c r="W261" s="203">
        <v>1074</v>
      </c>
      <c r="X261" s="203">
        <v>214.8</v>
      </c>
      <c r="Y261" s="203">
        <v>0</v>
      </c>
      <c r="Z261" s="203">
        <v>0</v>
      </c>
      <c r="AA261" s="203">
        <v>156.00000000000034</v>
      </c>
      <c r="AB261" s="203">
        <v>302.33243967828423</v>
      </c>
      <c r="AC261" s="203">
        <v>0</v>
      </c>
      <c r="AD261" s="203">
        <v>0</v>
      </c>
      <c r="AE261" s="203">
        <v>0</v>
      </c>
      <c r="AF261" s="203">
        <v>0</v>
      </c>
      <c r="AG261" s="203">
        <v>0</v>
      </c>
      <c r="AH261" s="203">
        <v>0</v>
      </c>
      <c r="AI261" s="203">
        <v>0</v>
      </c>
      <c r="AJ261" s="203">
        <v>620.57781919850913</v>
      </c>
      <c r="AK261" s="203">
        <v>83.077353215284276</v>
      </c>
      <c r="AL261" s="203">
        <v>196.1826654240443</v>
      </c>
      <c r="AM261" s="203">
        <v>172.1602982292643</v>
      </c>
      <c r="AN261" s="203">
        <v>2.0018639328984187</v>
      </c>
      <c r="AO261" s="203">
        <v>0</v>
      </c>
      <c r="AP261" s="203">
        <v>0</v>
      </c>
      <c r="AQ261" s="203">
        <v>0</v>
      </c>
      <c r="AR261" s="203">
        <v>0</v>
      </c>
      <c r="AS261" s="203">
        <v>0</v>
      </c>
      <c r="AT261" s="203">
        <v>8.9999999999999947</v>
      </c>
      <c r="AU261" s="203">
        <v>16</v>
      </c>
      <c r="AV261" s="203">
        <v>27.000000000000028</v>
      </c>
      <c r="AW261" s="203">
        <v>11.517426273458446</v>
      </c>
      <c r="AX261" s="203">
        <v>0</v>
      </c>
      <c r="AY261" s="203">
        <v>0</v>
      </c>
      <c r="AZ261" s="203">
        <v>0</v>
      </c>
      <c r="BA261" s="203">
        <v>0</v>
      </c>
      <c r="BB261" s="203">
        <v>132.15929203539821</v>
      </c>
      <c r="BC261" s="203">
        <v>215.9334155363747</v>
      </c>
      <c r="BD261" s="203">
        <v>279.39529919637471</v>
      </c>
      <c r="BE261" s="203">
        <v>0</v>
      </c>
      <c r="BF261" s="203">
        <v>0</v>
      </c>
      <c r="BG261" s="203">
        <v>0</v>
      </c>
      <c r="BH261" s="203">
        <v>4.4065822680167601</v>
      </c>
      <c r="BI261" s="203">
        <v>0</v>
      </c>
      <c r="BJ261" s="203">
        <v>0</v>
      </c>
      <c r="BK261" s="203">
        <v>1</v>
      </c>
      <c r="BL261" s="203"/>
      <c r="BM261" s="203"/>
      <c r="BN261" s="203"/>
      <c r="BO261" s="449">
        <v>0</v>
      </c>
      <c r="BP261" s="449">
        <v>0</v>
      </c>
      <c r="BQ261" s="449">
        <v>0</v>
      </c>
      <c r="BR261" s="203"/>
    </row>
    <row r="262" spans="1:70" ht="15" x14ac:dyDescent="0.25">
      <c r="A262" s="169">
        <v>556</v>
      </c>
      <c r="B262" s="207">
        <v>138162</v>
      </c>
      <c r="C262" s="207">
        <v>9354004</v>
      </c>
      <c r="D262" s="206" t="s">
        <v>471</v>
      </c>
      <c r="E262" s="205" t="s">
        <v>791</v>
      </c>
      <c r="F262" s="204" t="s">
        <v>788</v>
      </c>
      <c r="G262" s="203">
        <v>1</v>
      </c>
      <c r="H262" s="203">
        <v>0</v>
      </c>
      <c r="I262" s="203">
        <v>0</v>
      </c>
      <c r="J262" s="203">
        <v>0</v>
      </c>
      <c r="K262" s="203">
        <v>5</v>
      </c>
      <c r="L262" s="203">
        <v>552</v>
      </c>
      <c r="M262" s="203">
        <v>0</v>
      </c>
      <c r="N262" s="203">
        <v>0</v>
      </c>
      <c r="O262" s="203">
        <v>0</v>
      </c>
      <c r="P262" s="203">
        <v>0</v>
      </c>
      <c r="Q262" s="203">
        <v>552</v>
      </c>
      <c r="R262" s="203">
        <v>328</v>
      </c>
      <c r="S262" s="203">
        <v>224</v>
      </c>
      <c r="T262" s="203">
        <v>112</v>
      </c>
      <c r="U262" s="203">
        <v>440</v>
      </c>
      <c r="V262" s="203">
        <v>0</v>
      </c>
      <c r="W262" s="203">
        <v>552</v>
      </c>
      <c r="X262" s="203">
        <v>110.4</v>
      </c>
      <c r="Y262" s="203">
        <v>0</v>
      </c>
      <c r="Z262" s="203">
        <v>0</v>
      </c>
      <c r="AA262" s="203">
        <v>96.999999999999773</v>
      </c>
      <c r="AB262" s="203">
        <v>171.92650918635172</v>
      </c>
      <c r="AC262" s="203">
        <v>0</v>
      </c>
      <c r="AD262" s="203">
        <v>0</v>
      </c>
      <c r="AE262" s="203">
        <v>0</v>
      </c>
      <c r="AF262" s="203">
        <v>0</v>
      </c>
      <c r="AG262" s="203">
        <v>0</v>
      </c>
      <c r="AH262" s="203">
        <v>0</v>
      </c>
      <c r="AI262" s="203">
        <v>0</v>
      </c>
      <c r="AJ262" s="203">
        <v>348.00000000000017</v>
      </c>
      <c r="AK262" s="203">
        <v>108.99999999999997</v>
      </c>
      <c r="AL262" s="203">
        <v>94.999999999999829</v>
      </c>
      <c r="AM262" s="203">
        <v>0</v>
      </c>
      <c r="AN262" s="203">
        <v>0</v>
      </c>
      <c r="AO262" s="203">
        <v>0</v>
      </c>
      <c r="AP262" s="203">
        <v>0</v>
      </c>
      <c r="AQ262" s="203">
        <v>0</v>
      </c>
      <c r="AR262" s="203">
        <v>0</v>
      </c>
      <c r="AS262" s="203">
        <v>0</v>
      </c>
      <c r="AT262" s="203">
        <v>5.9999999999999982</v>
      </c>
      <c r="AU262" s="203">
        <v>15.999999999999995</v>
      </c>
      <c r="AV262" s="203">
        <v>21.000000000000021</v>
      </c>
      <c r="AW262" s="203">
        <v>5.7902097902097909</v>
      </c>
      <c r="AX262" s="203">
        <v>0</v>
      </c>
      <c r="AY262" s="203">
        <v>0</v>
      </c>
      <c r="AZ262" s="203">
        <v>0</v>
      </c>
      <c r="BA262" s="203">
        <v>0</v>
      </c>
      <c r="BB262" s="203">
        <v>81.066666666666691</v>
      </c>
      <c r="BC262" s="203">
        <v>168.01909307875911</v>
      </c>
      <c r="BD262" s="203">
        <v>206.94668787342579</v>
      </c>
      <c r="BE262" s="203">
        <v>0</v>
      </c>
      <c r="BF262" s="203">
        <v>0</v>
      </c>
      <c r="BG262" s="203">
        <v>0</v>
      </c>
      <c r="BH262" s="203">
        <v>1.9240052685459901</v>
      </c>
      <c r="BI262" s="203">
        <v>0</v>
      </c>
      <c r="BJ262" s="203">
        <v>0</v>
      </c>
      <c r="BK262" s="203">
        <v>1</v>
      </c>
      <c r="BL262" s="203"/>
      <c r="BM262" s="203"/>
      <c r="BN262" s="203"/>
      <c r="BO262" s="449">
        <v>0</v>
      </c>
      <c r="BP262" s="449">
        <v>0</v>
      </c>
      <c r="BQ262" s="449">
        <v>0</v>
      </c>
      <c r="BR262" s="203"/>
    </row>
    <row r="263" spans="1:70" ht="15" x14ac:dyDescent="0.25">
      <c r="A263" s="169">
        <v>373</v>
      </c>
      <c r="B263" s="207">
        <v>137674</v>
      </c>
      <c r="C263" s="207">
        <v>9354006</v>
      </c>
      <c r="D263" s="206" t="s">
        <v>363</v>
      </c>
      <c r="E263" s="205" t="s">
        <v>791</v>
      </c>
      <c r="F263" s="204" t="s">
        <v>788</v>
      </c>
      <c r="G263" s="203">
        <v>1</v>
      </c>
      <c r="H263" s="203">
        <v>0</v>
      </c>
      <c r="I263" s="203">
        <v>0</v>
      </c>
      <c r="J263" s="203">
        <v>0</v>
      </c>
      <c r="K263" s="203">
        <v>5</v>
      </c>
      <c r="L263" s="203">
        <v>427</v>
      </c>
      <c r="M263" s="203">
        <v>0</v>
      </c>
      <c r="N263" s="203">
        <v>0</v>
      </c>
      <c r="O263" s="203">
        <v>0</v>
      </c>
      <c r="P263" s="203">
        <v>0</v>
      </c>
      <c r="Q263" s="203">
        <v>427</v>
      </c>
      <c r="R263" s="203">
        <v>276</v>
      </c>
      <c r="S263" s="203">
        <v>151</v>
      </c>
      <c r="T263" s="203">
        <v>110</v>
      </c>
      <c r="U263" s="203">
        <v>317</v>
      </c>
      <c r="V263" s="203">
        <v>0</v>
      </c>
      <c r="W263" s="203">
        <v>427</v>
      </c>
      <c r="X263" s="203">
        <v>85.4</v>
      </c>
      <c r="Y263" s="203">
        <v>0</v>
      </c>
      <c r="Z263" s="203">
        <v>0</v>
      </c>
      <c r="AA263" s="203">
        <v>83.000000000000171</v>
      </c>
      <c r="AB263" s="203">
        <v>165.35784313725492</v>
      </c>
      <c r="AC263" s="203">
        <v>0</v>
      </c>
      <c r="AD263" s="203">
        <v>0</v>
      </c>
      <c r="AE263" s="203">
        <v>0</v>
      </c>
      <c r="AF263" s="203">
        <v>0</v>
      </c>
      <c r="AG263" s="203">
        <v>0</v>
      </c>
      <c r="AH263" s="203">
        <v>0</v>
      </c>
      <c r="AI263" s="203">
        <v>0</v>
      </c>
      <c r="AJ263" s="203">
        <v>173.99999999999991</v>
      </c>
      <c r="AK263" s="203">
        <v>4</v>
      </c>
      <c r="AL263" s="203">
        <v>11.000000000000016</v>
      </c>
      <c r="AM263" s="203">
        <v>80.000000000000085</v>
      </c>
      <c r="AN263" s="203">
        <v>157.99999999999997</v>
      </c>
      <c r="AO263" s="203">
        <v>0</v>
      </c>
      <c r="AP263" s="203">
        <v>0</v>
      </c>
      <c r="AQ263" s="203">
        <v>0</v>
      </c>
      <c r="AR263" s="203">
        <v>0</v>
      </c>
      <c r="AS263" s="203">
        <v>0</v>
      </c>
      <c r="AT263" s="203">
        <v>2</v>
      </c>
      <c r="AU263" s="203">
        <v>4</v>
      </c>
      <c r="AV263" s="203">
        <v>5</v>
      </c>
      <c r="AW263" s="203">
        <v>0</v>
      </c>
      <c r="AX263" s="203">
        <v>0</v>
      </c>
      <c r="AY263" s="203">
        <v>0</v>
      </c>
      <c r="AZ263" s="203">
        <v>0</v>
      </c>
      <c r="BA263" s="203">
        <v>0</v>
      </c>
      <c r="BB263" s="203">
        <v>60.761904761904717</v>
      </c>
      <c r="BC263" s="203">
        <v>106.68269230769246</v>
      </c>
      <c r="BD263" s="203">
        <v>135.86009536102577</v>
      </c>
      <c r="BE263" s="203">
        <v>0</v>
      </c>
      <c r="BF263" s="203">
        <v>0</v>
      </c>
      <c r="BG263" s="203">
        <v>0</v>
      </c>
      <c r="BH263" s="203">
        <v>0.96760830104947504</v>
      </c>
      <c r="BI263" s="203">
        <v>0</v>
      </c>
      <c r="BJ263" s="203">
        <v>0</v>
      </c>
      <c r="BK263" s="203">
        <v>1</v>
      </c>
      <c r="BL263" s="203"/>
      <c r="BM263" s="203"/>
      <c r="BN263" s="203"/>
      <c r="BO263" s="449">
        <v>0</v>
      </c>
      <c r="BP263" s="449">
        <v>0</v>
      </c>
      <c r="BQ263" s="449">
        <v>0</v>
      </c>
      <c r="BR263" s="203"/>
    </row>
    <row r="264" spans="1:70" ht="15" x14ac:dyDescent="0.25">
      <c r="A264" s="169">
        <v>365</v>
      </c>
      <c r="B264" s="207">
        <v>138373</v>
      </c>
      <c r="C264" s="207">
        <v>9354007</v>
      </c>
      <c r="D264" s="206" t="s">
        <v>567</v>
      </c>
      <c r="E264" s="205" t="s">
        <v>791</v>
      </c>
      <c r="F264" s="204" t="s">
        <v>788</v>
      </c>
      <c r="G264" s="203">
        <v>1</v>
      </c>
      <c r="H264" s="203">
        <v>0</v>
      </c>
      <c r="I264" s="203">
        <v>0</v>
      </c>
      <c r="J264" s="203">
        <v>0</v>
      </c>
      <c r="K264" s="203">
        <v>5</v>
      </c>
      <c r="L264" s="203">
        <v>728</v>
      </c>
      <c r="M264" s="203">
        <v>0</v>
      </c>
      <c r="N264" s="203">
        <v>0</v>
      </c>
      <c r="O264" s="203">
        <v>0</v>
      </c>
      <c r="P264" s="203">
        <v>0</v>
      </c>
      <c r="Q264" s="203">
        <v>728</v>
      </c>
      <c r="R264" s="203">
        <v>484</v>
      </c>
      <c r="S264" s="203">
        <v>244</v>
      </c>
      <c r="T264" s="203">
        <v>176</v>
      </c>
      <c r="U264" s="203">
        <v>552</v>
      </c>
      <c r="V264" s="203">
        <v>0</v>
      </c>
      <c r="W264" s="203">
        <v>728</v>
      </c>
      <c r="X264" s="203">
        <v>145.6</v>
      </c>
      <c r="Y264" s="203">
        <v>0</v>
      </c>
      <c r="Z264" s="203">
        <v>0</v>
      </c>
      <c r="AA264" s="203">
        <v>165.00000000000026</v>
      </c>
      <c r="AB264" s="203">
        <v>319.68695652173915</v>
      </c>
      <c r="AC264" s="203">
        <v>0</v>
      </c>
      <c r="AD264" s="203">
        <v>0</v>
      </c>
      <c r="AE264" s="203">
        <v>0</v>
      </c>
      <c r="AF264" s="203">
        <v>0</v>
      </c>
      <c r="AG264" s="203">
        <v>0</v>
      </c>
      <c r="AH264" s="203">
        <v>0</v>
      </c>
      <c r="AI264" s="203">
        <v>0</v>
      </c>
      <c r="AJ264" s="203">
        <v>114.15680880330126</v>
      </c>
      <c r="AK264" s="203">
        <v>116.15955983493825</v>
      </c>
      <c r="AL264" s="203">
        <v>144.19807427785398</v>
      </c>
      <c r="AM264" s="203">
        <v>94.129298486932797</v>
      </c>
      <c r="AN264" s="203">
        <v>204.28060522696006</v>
      </c>
      <c r="AO264" s="203">
        <v>55.075653370013789</v>
      </c>
      <c r="AP264" s="203">
        <v>0</v>
      </c>
      <c r="AQ264" s="203">
        <v>0</v>
      </c>
      <c r="AR264" s="203">
        <v>0</v>
      </c>
      <c r="AS264" s="203">
        <v>0</v>
      </c>
      <c r="AT264" s="203">
        <v>13.000000000000032</v>
      </c>
      <c r="AU264" s="203">
        <v>19</v>
      </c>
      <c r="AV264" s="203">
        <v>28.000000000000028</v>
      </c>
      <c r="AW264" s="203">
        <v>4.2202898550724637</v>
      </c>
      <c r="AX264" s="203">
        <v>0</v>
      </c>
      <c r="AY264" s="203">
        <v>0</v>
      </c>
      <c r="AZ264" s="203">
        <v>0</v>
      </c>
      <c r="BA264" s="203">
        <v>0</v>
      </c>
      <c r="BB264" s="203">
        <v>118.67428571428567</v>
      </c>
      <c r="BC264" s="203">
        <v>215.31166347992351</v>
      </c>
      <c r="BD264" s="203">
        <v>272.29814999512348</v>
      </c>
      <c r="BE264" s="203">
        <v>0</v>
      </c>
      <c r="BF264" s="203">
        <v>0</v>
      </c>
      <c r="BG264" s="203">
        <v>0</v>
      </c>
      <c r="BH264" s="203">
        <v>1.31164619992913</v>
      </c>
      <c r="BI264" s="203">
        <v>0</v>
      </c>
      <c r="BJ264" s="203">
        <v>0</v>
      </c>
      <c r="BK264" s="203">
        <v>1</v>
      </c>
      <c r="BL264" s="203"/>
      <c r="BM264" s="203"/>
      <c r="BN264" s="203"/>
      <c r="BO264" s="449">
        <v>0</v>
      </c>
      <c r="BP264" s="449">
        <v>0</v>
      </c>
      <c r="BQ264" s="449">
        <v>0</v>
      </c>
      <c r="BR264" s="203"/>
    </row>
    <row r="265" spans="1:70" ht="15" x14ac:dyDescent="0.25">
      <c r="A265" s="169">
        <v>559</v>
      </c>
      <c r="B265" s="207">
        <v>138506</v>
      </c>
      <c r="C265" s="207">
        <v>9354008</v>
      </c>
      <c r="D265" s="206" t="s">
        <v>566</v>
      </c>
      <c r="E265" s="205" t="s">
        <v>791</v>
      </c>
      <c r="F265" s="204" t="s">
        <v>788</v>
      </c>
      <c r="G265" s="203">
        <v>1</v>
      </c>
      <c r="H265" s="203">
        <v>0</v>
      </c>
      <c r="I265" s="203">
        <v>0</v>
      </c>
      <c r="J265" s="203">
        <v>0</v>
      </c>
      <c r="K265" s="203">
        <v>5</v>
      </c>
      <c r="L265" s="203">
        <v>585</v>
      </c>
      <c r="M265" s="203">
        <v>0</v>
      </c>
      <c r="N265" s="203">
        <v>0</v>
      </c>
      <c r="O265" s="203">
        <v>0</v>
      </c>
      <c r="P265" s="203">
        <v>0</v>
      </c>
      <c r="Q265" s="203">
        <v>585</v>
      </c>
      <c r="R265" s="203">
        <v>366</v>
      </c>
      <c r="S265" s="203">
        <v>219</v>
      </c>
      <c r="T265" s="203">
        <v>134</v>
      </c>
      <c r="U265" s="203">
        <v>451</v>
      </c>
      <c r="V265" s="203">
        <v>0</v>
      </c>
      <c r="W265" s="203">
        <v>585</v>
      </c>
      <c r="X265" s="203">
        <v>117</v>
      </c>
      <c r="Y265" s="203">
        <v>0</v>
      </c>
      <c r="Z265" s="203">
        <v>0</v>
      </c>
      <c r="AA265" s="203">
        <v>90.000000000000085</v>
      </c>
      <c r="AB265" s="203">
        <v>217.31514084507043</v>
      </c>
      <c r="AC265" s="203">
        <v>0</v>
      </c>
      <c r="AD265" s="203">
        <v>0</v>
      </c>
      <c r="AE265" s="203">
        <v>0</v>
      </c>
      <c r="AF265" s="203">
        <v>0</v>
      </c>
      <c r="AG265" s="203">
        <v>0</v>
      </c>
      <c r="AH265" s="203">
        <v>0</v>
      </c>
      <c r="AI265" s="203">
        <v>0</v>
      </c>
      <c r="AJ265" s="203">
        <v>307.00000000000017</v>
      </c>
      <c r="AK265" s="203">
        <v>84.999999999999829</v>
      </c>
      <c r="AL265" s="203">
        <v>78.999999999999986</v>
      </c>
      <c r="AM265" s="203">
        <v>38.000000000000028</v>
      </c>
      <c r="AN265" s="203">
        <v>76.000000000000057</v>
      </c>
      <c r="AO265" s="203">
        <v>0</v>
      </c>
      <c r="AP265" s="203">
        <v>0</v>
      </c>
      <c r="AQ265" s="203">
        <v>0</v>
      </c>
      <c r="AR265" s="203">
        <v>0</v>
      </c>
      <c r="AS265" s="203">
        <v>0</v>
      </c>
      <c r="AT265" s="203">
        <v>2.0000000000000009</v>
      </c>
      <c r="AU265" s="203">
        <v>5.0000000000000018</v>
      </c>
      <c r="AV265" s="203">
        <v>5.0000000000000018</v>
      </c>
      <c r="AW265" s="203">
        <v>3.089788732394366</v>
      </c>
      <c r="AX265" s="203">
        <v>0</v>
      </c>
      <c r="AY265" s="203">
        <v>0</v>
      </c>
      <c r="AZ265" s="203">
        <v>0</v>
      </c>
      <c r="BA265" s="203">
        <v>0</v>
      </c>
      <c r="BB265" s="203">
        <v>82.227272727272776</v>
      </c>
      <c r="BC265" s="203">
        <v>189.73103448275873</v>
      </c>
      <c r="BD265" s="203">
        <v>229.2159434523042</v>
      </c>
      <c r="BE265" s="203">
        <v>0</v>
      </c>
      <c r="BF265" s="203">
        <v>0</v>
      </c>
      <c r="BG265" s="203">
        <v>0</v>
      </c>
      <c r="BH265" s="203">
        <v>2.6350674985100802</v>
      </c>
      <c r="BI265" s="203">
        <v>0</v>
      </c>
      <c r="BJ265" s="203">
        <v>0</v>
      </c>
      <c r="BK265" s="203">
        <v>1</v>
      </c>
      <c r="BL265" s="203"/>
      <c r="BM265" s="203"/>
      <c r="BN265" s="203"/>
      <c r="BO265" s="449">
        <v>0</v>
      </c>
      <c r="BP265" s="449">
        <v>0</v>
      </c>
      <c r="BQ265" s="449">
        <v>0</v>
      </c>
      <c r="BR265" s="203"/>
    </row>
    <row r="266" spans="1:70" ht="15" x14ac:dyDescent="0.25">
      <c r="A266" s="169">
        <v>991</v>
      </c>
      <c r="B266" s="207">
        <v>138250</v>
      </c>
      <c r="C266" s="207">
        <v>9354009</v>
      </c>
      <c r="D266" s="206" t="s">
        <v>478</v>
      </c>
      <c r="E266" s="205" t="s">
        <v>791</v>
      </c>
      <c r="F266" s="204" t="s">
        <v>788</v>
      </c>
      <c r="G266" s="203">
        <v>1</v>
      </c>
      <c r="H266" s="203">
        <v>0</v>
      </c>
      <c r="I266" s="203">
        <v>0</v>
      </c>
      <c r="J266" s="203">
        <v>0</v>
      </c>
      <c r="K266" s="203">
        <v>5</v>
      </c>
      <c r="L266" s="203">
        <v>456</v>
      </c>
      <c r="M266" s="203">
        <v>0</v>
      </c>
      <c r="N266" s="203">
        <v>0</v>
      </c>
      <c r="O266" s="203">
        <v>0</v>
      </c>
      <c r="P266" s="203">
        <v>0</v>
      </c>
      <c r="Q266" s="203">
        <v>456</v>
      </c>
      <c r="R266" s="203">
        <v>289</v>
      </c>
      <c r="S266" s="203">
        <v>167</v>
      </c>
      <c r="T266" s="203">
        <v>107</v>
      </c>
      <c r="U266" s="203">
        <v>349</v>
      </c>
      <c r="V266" s="203">
        <v>0</v>
      </c>
      <c r="W266" s="203">
        <v>456</v>
      </c>
      <c r="X266" s="203">
        <v>91.2</v>
      </c>
      <c r="Y266" s="203">
        <v>0</v>
      </c>
      <c r="Z266" s="203">
        <v>0</v>
      </c>
      <c r="AA266" s="203">
        <v>51.999999999999886</v>
      </c>
      <c r="AB266" s="203">
        <v>109.95744680851064</v>
      </c>
      <c r="AC266" s="203">
        <v>0</v>
      </c>
      <c r="AD266" s="203">
        <v>0</v>
      </c>
      <c r="AE266" s="203">
        <v>0</v>
      </c>
      <c r="AF266" s="203">
        <v>0</v>
      </c>
      <c r="AG266" s="203">
        <v>0</v>
      </c>
      <c r="AH266" s="203">
        <v>0</v>
      </c>
      <c r="AI266" s="203">
        <v>0</v>
      </c>
      <c r="AJ266" s="203">
        <v>379</v>
      </c>
      <c r="AK266" s="203">
        <v>67.000000000000227</v>
      </c>
      <c r="AL266" s="203">
        <v>2.9999999999999987</v>
      </c>
      <c r="AM266" s="203">
        <v>5.9999999999999973</v>
      </c>
      <c r="AN266" s="203">
        <v>0</v>
      </c>
      <c r="AO266" s="203">
        <v>0.99999999999999956</v>
      </c>
      <c r="AP266" s="203">
        <v>0</v>
      </c>
      <c r="AQ266" s="203">
        <v>0</v>
      </c>
      <c r="AR266" s="203">
        <v>0</v>
      </c>
      <c r="AS266" s="203">
        <v>0</v>
      </c>
      <c r="AT266" s="203">
        <v>0</v>
      </c>
      <c r="AU266" s="203">
        <v>3.9999999999999982</v>
      </c>
      <c r="AV266" s="203">
        <v>7.0000000000000204</v>
      </c>
      <c r="AW266" s="203">
        <v>1.0780141843971631</v>
      </c>
      <c r="AX266" s="203">
        <v>0</v>
      </c>
      <c r="AY266" s="203">
        <v>0</v>
      </c>
      <c r="AZ266" s="203">
        <v>0</v>
      </c>
      <c r="BA266" s="203">
        <v>0</v>
      </c>
      <c r="BB266" s="203">
        <v>56.047619047619065</v>
      </c>
      <c r="BC266" s="203">
        <v>97.762048192771132</v>
      </c>
      <c r="BD266" s="203">
        <v>124.67568721610448</v>
      </c>
      <c r="BE266" s="203">
        <v>0</v>
      </c>
      <c r="BF266" s="203">
        <v>0</v>
      </c>
      <c r="BG266" s="203">
        <v>0</v>
      </c>
      <c r="BH266" s="203">
        <v>5.2528983088791801</v>
      </c>
      <c r="BI266" s="203">
        <v>1</v>
      </c>
      <c r="BJ266" s="203">
        <v>0</v>
      </c>
      <c r="BK266" s="203">
        <v>1</v>
      </c>
      <c r="BL266" s="203"/>
      <c r="BM266" s="203"/>
      <c r="BN266" s="203"/>
      <c r="BO266" s="449">
        <v>0</v>
      </c>
      <c r="BP266" s="449">
        <v>0</v>
      </c>
      <c r="BQ266" s="449">
        <v>0</v>
      </c>
      <c r="BR266" s="203"/>
    </row>
    <row r="267" spans="1:70" ht="15" x14ac:dyDescent="0.25">
      <c r="A267" s="169">
        <v>992</v>
      </c>
      <c r="B267" s="207">
        <v>138273</v>
      </c>
      <c r="C267" s="207">
        <v>9354010</v>
      </c>
      <c r="D267" s="206" t="s">
        <v>479</v>
      </c>
      <c r="E267" s="205" t="s">
        <v>791</v>
      </c>
      <c r="F267" s="204" t="s">
        <v>788</v>
      </c>
      <c r="G267" s="203">
        <v>1</v>
      </c>
      <c r="H267" s="203">
        <v>0</v>
      </c>
      <c r="I267" s="203">
        <v>0</v>
      </c>
      <c r="J267" s="203">
        <v>0</v>
      </c>
      <c r="K267" s="203">
        <v>5</v>
      </c>
      <c r="L267" s="203">
        <v>395</v>
      </c>
      <c r="M267" s="203">
        <v>0</v>
      </c>
      <c r="N267" s="203">
        <v>0</v>
      </c>
      <c r="O267" s="203">
        <v>0</v>
      </c>
      <c r="P267" s="203">
        <v>0</v>
      </c>
      <c r="Q267" s="203">
        <v>395</v>
      </c>
      <c r="R267" s="203">
        <v>293</v>
      </c>
      <c r="S267" s="203">
        <v>102</v>
      </c>
      <c r="T267" s="203">
        <v>118</v>
      </c>
      <c r="U267" s="203">
        <v>277</v>
      </c>
      <c r="V267" s="203">
        <v>0</v>
      </c>
      <c r="W267" s="203">
        <v>395</v>
      </c>
      <c r="X267" s="203">
        <v>79</v>
      </c>
      <c r="Y267" s="203">
        <v>0</v>
      </c>
      <c r="Z267" s="203">
        <v>0</v>
      </c>
      <c r="AA267" s="203">
        <v>63.000000000000021</v>
      </c>
      <c r="AB267" s="203">
        <v>104.82200647249191</v>
      </c>
      <c r="AC267" s="203">
        <v>0</v>
      </c>
      <c r="AD267" s="203">
        <v>0</v>
      </c>
      <c r="AE267" s="203">
        <v>0</v>
      </c>
      <c r="AF267" s="203">
        <v>0</v>
      </c>
      <c r="AG267" s="203">
        <v>0</v>
      </c>
      <c r="AH267" s="203">
        <v>0</v>
      </c>
      <c r="AI267" s="203">
        <v>0</v>
      </c>
      <c r="AJ267" s="203">
        <v>382.96954314720819</v>
      </c>
      <c r="AK267" s="203">
        <v>10.025380710659908</v>
      </c>
      <c r="AL267" s="203">
        <v>2.0050761421319816</v>
      </c>
      <c r="AM267" s="203">
        <v>0</v>
      </c>
      <c r="AN267" s="203">
        <v>0</v>
      </c>
      <c r="AO267" s="203">
        <v>0</v>
      </c>
      <c r="AP267" s="203">
        <v>0</v>
      </c>
      <c r="AQ267" s="203">
        <v>0</v>
      </c>
      <c r="AR267" s="203">
        <v>0</v>
      </c>
      <c r="AS267" s="203">
        <v>0</v>
      </c>
      <c r="AT267" s="203">
        <v>0</v>
      </c>
      <c r="AU267" s="203">
        <v>0</v>
      </c>
      <c r="AV267" s="203">
        <v>0</v>
      </c>
      <c r="AW267" s="203">
        <v>6.391585760517799</v>
      </c>
      <c r="AX267" s="203">
        <v>0</v>
      </c>
      <c r="AY267" s="203">
        <v>0</v>
      </c>
      <c r="AZ267" s="203">
        <v>0</v>
      </c>
      <c r="BA267" s="203">
        <v>0</v>
      </c>
      <c r="BB267" s="203">
        <v>69.77391304347826</v>
      </c>
      <c r="BC267" s="203">
        <v>86.365019011406844</v>
      </c>
      <c r="BD267" s="203">
        <v>119.86991967992859</v>
      </c>
      <c r="BE267" s="203">
        <v>0</v>
      </c>
      <c r="BF267" s="203">
        <v>9.4999999999998366</v>
      </c>
      <c r="BG267" s="203">
        <v>0</v>
      </c>
      <c r="BH267" s="203">
        <v>5.1817240623762402</v>
      </c>
      <c r="BI267" s="203">
        <v>1</v>
      </c>
      <c r="BJ267" s="203">
        <v>0</v>
      </c>
      <c r="BK267" s="203">
        <v>1</v>
      </c>
      <c r="BL267" s="203"/>
      <c r="BM267" s="203"/>
      <c r="BN267" s="203"/>
      <c r="BO267" s="449">
        <v>0</v>
      </c>
      <c r="BP267" s="449">
        <v>0</v>
      </c>
      <c r="BQ267" s="449">
        <v>0</v>
      </c>
      <c r="BR267" s="203"/>
    </row>
    <row r="268" spans="1:70" ht="15" x14ac:dyDescent="0.25">
      <c r="A268" s="169">
        <v>993</v>
      </c>
      <c r="B268" s="207">
        <v>138274</v>
      </c>
      <c r="C268" s="207">
        <v>9354016</v>
      </c>
      <c r="D268" s="206" t="s">
        <v>480</v>
      </c>
      <c r="E268" s="205" t="s">
        <v>791</v>
      </c>
      <c r="F268" s="204" t="s">
        <v>788</v>
      </c>
      <c r="G268" s="203">
        <v>1</v>
      </c>
      <c r="H268" s="203">
        <v>0</v>
      </c>
      <c r="I268" s="203">
        <v>0</v>
      </c>
      <c r="J268" s="203">
        <v>0</v>
      </c>
      <c r="K268" s="203">
        <v>5</v>
      </c>
      <c r="L268" s="203">
        <v>291</v>
      </c>
      <c r="M268" s="203">
        <v>0</v>
      </c>
      <c r="N268" s="203">
        <v>0</v>
      </c>
      <c r="O268" s="203">
        <v>0</v>
      </c>
      <c r="P268" s="203">
        <v>0</v>
      </c>
      <c r="Q268" s="203">
        <v>291</v>
      </c>
      <c r="R268" s="203">
        <v>201</v>
      </c>
      <c r="S268" s="203">
        <v>90</v>
      </c>
      <c r="T268" s="203">
        <v>54</v>
      </c>
      <c r="U268" s="203">
        <v>237</v>
      </c>
      <c r="V268" s="203">
        <v>0</v>
      </c>
      <c r="W268" s="203">
        <v>291</v>
      </c>
      <c r="X268" s="203">
        <v>58.2</v>
      </c>
      <c r="Y268" s="203">
        <v>0</v>
      </c>
      <c r="Z268" s="203">
        <v>0</v>
      </c>
      <c r="AA268" s="203">
        <v>59.000000000000064</v>
      </c>
      <c r="AB268" s="203">
        <v>101.85</v>
      </c>
      <c r="AC268" s="203">
        <v>0</v>
      </c>
      <c r="AD268" s="203">
        <v>0</v>
      </c>
      <c r="AE268" s="203">
        <v>0</v>
      </c>
      <c r="AF268" s="203">
        <v>0</v>
      </c>
      <c r="AG268" s="203">
        <v>0</v>
      </c>
      <c r="AH268" s="203">
        <v>0</v>
      </c>
      <c r="AI268" s="203">
        <v>0</v>
      </c>
      <c r="AJ268" s="203">
        <v>177.61034482758623</v>
      </c>
      <c r="AK268" s="203">
        <v>36.124137931034554</v>
      </c>
      <c r="AL268" s="203">
        <v>3.0103448275862079</v>
      </c>
      <c r="AM268" s="203">
        <v>15.051724137931041</v>
      </c>
      <c r="AN268" s="203">
        <v>2.0068965517241377</v>
      </c>
      <c r="AO268" s="203">
        <v>54.186206896551688</v>
      </c>
      <c r="AP268" s="203">
        <v>3.0103448275862079</v>
      </c>
      <c r="AQ268" s="203">
        <v>0</v>
      </c>
      <c r="AR268" s="203">
        <v>0</v>
      </c>
      <c r="AS268" s="203">
        <v>0</v>
      </c>
      <c r="AT268" s="203">
        <v>0</v>
      </c>
      <c r="AU268" s="203">
        <v>0</v>
      </c>
      <c r="AV268" s="203">
        <v>2.0000000000000013</v>
      </c>
      <c r="AW268" s="203">
        <v>5.4562499999999998</v>
      </c>
      <c r="AX268" s="203">
        <v>0</v>
      </c>
      <c r="AY268" s="203">
        <v>0</v>
      </c>
      <c r="AZ268" s="203">
        <v>0</v>
      </c>
      <c r="BA268" s="203">
        <v>0</v>
      </c>
      <c r="BB268" s="203">
        <v>41.538461538461526</v>
      </c>
      <c r="BC268" s="203">
        <v>84.337837837837867</v>
      </c>
      <c r="BD268" s="203">
        <v>104.28429013014555</v>
      </c>
      <c r="BE268" s="203">
        <v>0</v>
      </c>
      <c r="BF268" s="203">
        <v>18.899999999999878</v>
      </c>
      <c r="BG268" s="203">
        <v>0</v>
      </c>
      <c r="BH268" s="203">
        <v>1.83362490551282</v>
      </c>
      <c r="BI268" s="203">
        <v>0</v>
      </c>
      <c r="BJ268" s="203">
        <v>0</v>
      </c>
      <c r="BK268" s="203">
        <v>1</v>
      </c>
      <c r="BL268" s="203"/>
      <c r="BM268" s="203"/>
      <c r="BN268" s="203"/>
      <c r="BO268" s="449">
        <v>0</v>
      </c>
      <c r="BP268" s="449">
        <v>0</v>
      </c>
      <c r="BQ268" s="449">
        <v>0</v>
      </c>
      <c r="BR268" s="203"/>
    </row>
    <row r="269" spans="1:70" ht="15" x14ac:dyDescent="0.25">
      <c r="A269" s="169">
        <v>361</v>
      </c>
      <c r="B269" s="207">
        <v>136918</v>
      </c>
      <c r="C269" s="207">
        <v>9354017</v>
      </c>
      <c r="D269" s="206" t="s">
        <v>356</v>
      </c>
      <c r="E269" s="205" t="s">
        <v>791</v>
      </c>
      <c r="F269" s="204" t="s">
        <v>788</v>
      </c>
      <c r="G269" s="203">
        <v>1</v>
      </c>
      <c r="H269" s="203">
        <v>0</v>
      </c>
      <c r="I269" s="203">
        <v>0</v>
      </c>
      <c r="J269" s="203">
        <v>0</v>
      </c>
      <c r="K269" s="203">
        <v>5</v>
      </c>
      <c r="L269" s="203">
        <v>755</v>
      </c>
      <c r="M269" s="203">
        <v>0</v>
      </c>
      <c r="N269" s="203">
        <v>0</v>
      </c>
      <c r="O269" s="203">
        <v>0</v>
      </c>
      <c r="P269" s="203">
        <v>0</v>
      </c>
      <c r="Q269" s="203">
        <v>755</v>
      </c>
      <c r="R269" s="203">
        <v>472</v>
      </c>
      <c r="S269" s="203">
        <v>283</v>
      </c>
      <c r="T269" s="203">
        <v>162</v>
      </c>
      <c r="U269" s="203">
        <v>593</v>
      </c>
      <c r="V269" s="203">
        <v>0</v>
      </c>
      <c r="W269" s="203">
        <v>755</v>
      </c>
      <c r="X269" s="203">
        <v>151</v>
      </c>
      <c r="Y269" s="203">
        <v>0</v>
      </c>
      <c r="Z269" s="203">
        <v>0</v>
      </c>
      <c r="AA269" s="203">
        <v>41</v>
      </c>
      <c r="AB269" s="203">
        <v>126.49736147757257</v>
      </c>
      <c r="AC269" s="203">
        <v>0</v>
      </c>
      <c r="AD269" s="203">
        <v>0</v>
      </c>
      <c r="AE269" s="203">
        <v>0</v>
      </c>
      <c r="AF269" s="203">
        <v>0</v>
      </c>
      <c r="AG269" s="203">
        <v>0</v>
      </c>
      <c r="AH269" s="203">
        <v>0</v>
      </c>
      <c r="AI269" s="203">
        <v>0</v>
      </c>
      <c r="AJ269" s="203">
        <v>641.69986719787516</v>
      </c>
      <c r="AK269" s="203">
        <v>105.27888446215124</v>
      </c>
      <c r="AL269" s="203">
        <v>0</v>
      </c>
      <c r="AM269" s="203">
        <v>6.0159362549800797</v>
      </c>
      <c r="AN269" s="203">
        <v>1.0026560424966775</v>
      </c>
      <c r="AO269" s="203">
        <v>1.0026560424966775</v>
      </c>
      <c r="AP269" s="203">
        <v>0</v>
      </c>
      <c r="AQ269" s="203">
        <v>0</v>
      </c>
      <c r="AR269" s="203">
        <v>0</v>
      </c>
      <c r="AS269" s="203">
        <v>0</v>
      </c>
      <c r="AT269" s="203">
        <v>2.0000000000000031</v>
      </c>
      <c r="AU269" s="203">
        <v>3.9999999999999982</v>
      </c>
      <c r="AV269" s="203">
        <v>6.0000000000000009</v>
      </c>
      <c r="AW269" s="203">
        <v>3.9841688654353562</v>
      </c>
      <c r="AX269" s="203">
        <v>0</v>
      </c>
      <c r="AY269" s="203">
        <v>0</v>
      </c>
      <c r="AZ269" s="203">
        <v>0</v>
      </c>
      <c r="BA269" s="203">
        <v>0</v>
      </c>
      <c r="BB269" s="203">
        <v>69.283018867924568</v>
      </c>
      <c r="BC269" s="203">
        <v>123.15357766143093</v>
      </c>
      <c r="BD269" s="203">
        <v>156.42275469237433</v>
      </c>
      <c r="BE269" s="203">
        <v>0</v>
      </c>
      <c r="BF269" s="203">
        <v>0</v>
      </c>
      <c r="BG269" s="203">
        <v>0</v>
      </c>
      <c r="BH269" s="203">
        <v>5.49395109235512</v>
      </c>
      <c r="BI269" s="203">
        <v>0</v>
      </c>
      <c r="BJ269" s="203">
        <v>0</v>
      </c>
      <c r="BK269" s="203">
        <v>1</v>
      </c>
      <c r="BL269" s="203"/>
      <c r="BM269" s="203"/>
      <c r="BN269" s="203"/>
      <c r="BO269" s="449">
        <v>0</v>
      </c>
      <c r="BP269" s="449">
        <v>0</v>
      </c>
      <c r="BQ269" s="449">
        <v>0</v>
      </c>
      <c r="BR269" s="203"/>
    </row>
    <row r="270" spans="1:70" ht="15" x14ac:dyDescent="0.25">
      <c r="A270" s="169">
        <v>555</v>
      </c>
      <c r="B270" s="207">
        <v>141639</v>
      </c>
      <c r="C270" s="207">
        <v>9354019</v>
      </c>
      <c r="D270" s="206" t="s">
        <v>470</v>
      </c>
      <c r="E270" s="205" t="s">
        <v>791</v>
      </c>
      <c r="F270" s="204" t="s">
        <v>788</v>
      </c>
      <c r="G270" s="203">
        <v>1</v>
      </c>
      <c r="H270" s="203">
        <v>0</v>
      </c>
      <c r="I270" s="203">
        <v>0</v>
      </c>
      <c r="J270" s="203">
        <v>0</v>
      </c>
      <c r="K270" s="203">
        <v>5</v>
      </c>
      <c r="L270" s="203">
        <v>1218</v>
      </c>
      <c r="M270" s="203">
        <v>0</v>
      </c>
      <c r="N270" s="203">
        <v>0</v>
      </c>
      <c r="O270" s="203">
        <v>0</v>
      </c>
      <c r="P270" s="203">
        <v>0</v>
      </c>
      <c r="Q270" s="203">
        <v>1218</v>
      </c>
      <c r="R270" s="203">
        <v>794</v>
      </c>
      <c r="S270" s="203">
        <v>424</v>
      </c>
      <c r="T270" s="203">
        <v>281</v>
      </c>
      <c r="U270" s="203">
        <v>937</v>
      </c>
      <c r="V270" s="203">
        <v>0</v>
      </c>
      <c r="W270" s="203">
        <v>1218</v>
      </c>
      <c r="X270" s="203">
        <v>243.6</v>
      </c>
      <c r="Y270" s="203">
        <v>0</v>
      </c>
      <c r="Z270" s="203">
        <v>0</v>
      </c>
      <c r="AA270" s="203">
        <v>89.000000000000028</v>
      </c>
      <c r="AB270" s="203">
        <v>265.28608470181501</v>
      </c>
      <c r="AC270" s="203">
        <v>0</v>
      </c>
      <c r="AD270" s="203">
        <v>0</v>
      </c>
      <c r="AE270" s="203">
        <v>0</v>
      </c>
      <c r="AF270" s="203">
        <v>0</v>
      </c>
      <c r="AG270" s="203">
        <v>0</v>
      </c>
      <c r="AH270" s="203">
        <v>0</v>
      </c>
      <c r="AI270" s="203">
        <v>0</v>
      </c>
      <c r="AJ270" s="203">
        <v>897.73705834018028</v>
      </c>
      <c r="AK270" s="203">
        <v>170.13968775677938</v>
      </c>
      <c r="AL270" s="203">
        <v>14.011503697617082</v>
      </c>
      <c r="AM270" s="203">
        <v>125.10271158586716</v>
      </c>
      <c r="AN270" s="203">
        <v>11.009038619556287</v>
      </c>
      <c r="AO270" s="203">
        <v>0</v>
      </c>
      <c r="AP270" s="203">
        <v>0</v>
      </c>
      <c r="AQ270" s="203">
        <v>0</v>
      </c>
      <c r="AR270" s="203">
        <v>0</v>
      </c>
      <c r="AS270" s="203">
        <v>0</v>
      </c>
      <c r="AT270" s="203">
        <v>0</v>
      </c>
      <c r="AU270" s="203">
        <v>3.0024650780608066</v>
      </c>
      <c r="AV270" s="203">
        <v>4.0032867707477466</v>
      </c>
      <c r="AW270" s="203">
        <v>2.1054451166810719</v>
      </c>
      <c r="AX270" s="203">
        <v>0</v>
      </c>
      <c r="AY270" s="203">
        <v>0</v>
      </c>
      <c r="AZ270" s="203">
        <v>0</v>
      </c>
      <c r="BA270" s="203">
        <v>0</v>
      </c>
      <c r="BB270" s="203">
        <v>135.96774193548401</v>
      </c>
      <c r="BC270" s="203">
        <v>277.93238822246462</v>
      </c>
      <c r="BD270" s="203">
        <v>343.22306046601307</v>
      </c>
      <c r="BE270" s="203">
        <v>0</v>
      </c>
      <c r="BF270" s="203">
        <v>0</v>
      </c>
      <c r="BG270" s="203">
        <v>0</v>
      </c>
      <c r="BH270" s="203">
        <v>2.5892186525564802</v>
      </c>
      <c r="BI270" s="203">
        <v>0</v>
      </c>
      <c r="BJ270" s="203">
        <v>0</v>
      </c>
      <c r="BK270" s="203">
        <v>1</v>
      </c>
      <c r="BL270" s="203"/>
      <c r="BM270" s="203"/>
      <c r="BN270" s="203"/>
      <c r="BO270" s="449">
        <v>0</v>
      </c>
      <c r="BP270" s="449">
        <v>0</v>
      </c>
      <c r="BQ270" s="449">
        <v>0</v>
      </c>
      <c r="BR270" s="203"/>
    </row>
    <row r="271" spans="1:70" ht="15" x14ac:dyDescent="0.25">
      <c r="A271" s="169">
        <v>169</v>
      </c>
      <c r="B271" s="207">
        <v>139403</v>
      </c>
      <c r="C271" s="207">
        <v>9354032</v>
      </c>
      <c r="D271" s="206" t="s">
        <v>528</v>
      </c>
      <c r="E271" s="205" t="s">
        <v>791</v>
      </c>
      <c r="F271" s="204" t="s">
        <v>788</v>
      </c>
      <c r="G271" s="203">
        <v>1</v>
      </c>
      <c r="H271" s="203">
        <v>0</v>
      </c>
      <c r="I271" s="203">
        <v>0</v>
      </c>
      <c r="J271" s="203">
        <v>0</v>
      </c>
      <c r="K271" s="203">
        <v>5</v>
      </c>
      <c r="L271" s="203">
        <v>1015</v>
      </c>
      <c r="M271" s="203">
        <v>0</v>
      </c>
      <c r="N271" s="203">
        <v>0</v>
      </c>
      <c r="O271" s="203">
        <v>0</v>
      </c>
      <c r="P271" s="203">
        <v>0</v>
      </c>
      <c r="Q271" s="203">
        <v>1015</v>
      </c>
      <c r="R271" s="203">
        <v>645</v>
      </c>
      <c r="S271" s="203">
        <v>370</v>
      </c>
      <c r="T271" s="203">
        <v>206</v>
      </c>
      <c r="U271" s="203">
        <v>809</v>
      </c>
      <c r="V271" s="203">
        <v>0</v>
      </c>
      <c r="W271" s="203">
        <v>1015</v>
      </c>
      <c r="X271" s="203">
        <v>203</v>
      </c>
      <c r="Y271" s="203">
        <v>0</v>
      </c>
      <c r="Z271" s="203">
        <v>0</v>
      </c>
      <c r="AA271" s="203">
        <v>325.99999999999977</v>
      </c>
      <c r="AB271" s="203">
        <v>545.83081570996978</v>
      </c>
      <c r="AC271" s="203">
        <v>0</v>
      </c>
      <c r="AD271" s="203">
        <v>0</v>
      </c>
      <c r="AE271" s="203">
        <v>0</v>
      </c>
      <c r="AF271" s="203">
        <v>0</v>
      </c>
      <c r="AG271" s="203">
        <v>0</v>
      </c>
      <c r="AH271" s="203">
        <v>0</v>
      </c>
      <c r="AI271" s="203">
        <v>0</v>
      </c>
      <c r="AJ271" s="203">
        <v>188.99999999999986</v>
      </c>
      <c r="AK271" s="203">
        <v>27.000000000000025</v>
      </c>
      <c r="AL271" s="203">
        <v>173.99999999999957</v>
      </c>
      <c r="AM271" s="203">
        <v>67.000000000000028</v>
      </c>
      <c r="AN271" s="203">
        <v>8.0000000000000018</v>
      </c>
      <c r="AO271" s="203">
        <v>407.00000000000017</v>
      </c>
      <c r="AP271" s="203">
        <v>142.99999999999983</v>
      </c>
      <c r="AQ271" s="203">
        <v>0</v>
      </c>
      <c r="AR271" s="203">
        <v>0</v>
      </c>
      <c r="AS271" s="203">
        <v>0</v>
      </c>
      <c r="AT271" s="203">
        <v>7.006903353057198</v>
      </c>
      <c r="AU271" s="203">
        <v>12.011834319526608</v>
      </c>
      <c r="AV271" s="203">
        <v>20.01972386587768</v>
      </c>
      <c r="AW271" s="203">
        <v>15.332326283987916</v>
      </c>
      <c r="AX271" s="203">
        <v>0</v>
      </c>
      <c r="AY271" s="203">
        <v>0</v>
      </c>
      <c r="AZ271" s="203">
        <v>0</v>
      </c>
      <c r="BA271" s="203">
        <v>0</v>
      </c>
      <c r="BB271" s="203">
        <v>136.30845771144274</v>
      </c>
      <c r="BC271" s="203">
        <v>271.04603580562616</v>
      </c>
      <c r="BD271" s="203">
        <v>336.50031716512865</v>
      </c>
      <c r="BE271" s="203">
        <v>0</v>
      </c>
      <c r="BF271" s="203">
        <v>0</v>
      </c>
      <c r="BG271" s="203">
        <v>0</v>
      </c>
      <c r="BH271" s="203">
        <v>1.0039686663885601</v>
      </c>
      <c r="BI271" s="203">
        <v>0</v>
      </c>
      <c r="BJ271" s="203">
        <v>0</v>
      </c>
      <c r="BK271" s="203">
        <v>1</v>
      </c>
      <c r="BL271" s="203"/>
      <c r="BM271" s="203"/>
      <c r="BN271" s="203"/>
      <c r="BO271" s="449">
        <v>0</v>
      </c>
      <c r="BP271" s="449">
        <v>0</v>
      </c>
      <c r="BQ271" s="449">
        <v>0</v>
      </c>
      <c r="BR271" s="203"/>
    </row>
    <row r="272" spans="1:70" ht="15" x14ac:dyDescent="0.25">
      <c r="A272" s="169">
        <v>561</v>
      </c>
      <c r="B272" s="207">
        <v>139867</v>
      </c>
      <c r="C272" s="207">
        <v>9354033</v>
      </c>
      <c r="D272" s="206" t="s">
        <v>522</v>
      </c>
      <c r="E272" s="205" t="s">
        <v>791</v>
      </c>
      <c r="F272" s="204" t="s">
        <v>788</v>
      </c>
      <c r="G272" s="203">
        <v>1</v>
      </c>
      <c r="H272" s="203">
        <v>0</v>
      </c>
      <c r="I272" s="203">
        <v>0</v>
      </c>
      <c r="J272" s="203">
        <v>0</v>
      </c>
      <c r="K272" s="203">
        <v>5</v>
      </c>
      <c r="L272" s="203">
        <v>944</v>
      </c>
      <c r="M272" s="203">
        <v>0</v>
      </c>
      <c r="N272" s="203">
        <v>0</v>
      </c>
      <c r="O272" s="203">
        <v>0</v>
      </c>
      <c r="P272" s="203">
        <v>0</v>
      </c>
      <c r="Q272" s="203">
        <v>944</v>
      </c>
      <c r="R272" s="203">
        <v>599</v>
      </c>
      <c r="S272" s="203">
        <v>345</v>
      </c>
      <c r="T272" s="203">
        <v>211</v>
      </c>
      <c r="U272" s="203">
        <v>733</v>
      </c>
      <c r="V272" s="203">
        <v>0</v>
      </c>
      <c r="W272" s="203">
        <v>944</v>
      </c>
      <c r="X272" s="203">
        <v>188.8</v>
      </c>
      <c r="Y272" s="203">
        <v>0</v>
      </c>
      <c r="Z272" s="203">
        <v>0</v>
      </c>
      <c r="AA272" s="203">
        <v>108.99999999999976</v>
      </c>
      <c r="AB272" s="203">
        <v>254.39643652561247</v>
      </c>
      <c r="AC272" s="203">
        <v>0</v>
      </c>
      <c r="AD272" s="203">
        <v>0</v>
      </c>
      <c r="AE272" s="203">
        <v>0</v>
      </c>
      <c r="AF272" s="203">
        <v>0</v>
      </c>
      <c r="AG272" s="203">
        <v>0</v>
      </c>
      <c r="AH272" s="203">
        <v>0</v>
      </c>
      <c r="AI272" s="203">
        <v>0</v>
      </c>
      <c r="AJ272" s="203">
        <v>843.78768577494714</v>
      </c>
      <c r="AK272" s="203">
        <v>10.021231422505281</v>
      </c>
      <c r="AL272" s="203">
        <v>0</v>
      </c>
      <c r="AM272" s="203">
        <v>89.188959660297286</v>
      </c>
      <c r="AN272" s="203">
        <v>1.0021231422505281</v>
      </c>
      <c r="AO272" s="203">
        <v>0</v>
      </c>
      <c r="AP272" s="203">
        <v>0</v>
      </c>
      <c r="AQ272" s="203">
        <v>0</v>
      </c>
      <c r="AR272" s="203">
        <v>0</v>
      </c>
      <c r="AS272" s="203">
        <v>0</v>
      </c>
      <c r="AT272" s="203">
        <v>8</v>
      </c>
      <c r="AU272" s="203">
        <v>17.000000000000014</v>
      </c>
      <c r="AV272" s="203">
        <v>22.999999999999986</v>
      </c>
      <c r="AW272" s="203">
        <v>9.4610244988864149</v>
      </c>
      <c r="AX272" s="203">
        <v>0</v>
      </c>
      <c r="AY272" s="203">
        <v>0</v>
      </c>
      <c r="AZ272" s="203">
        <v>0</v>
      </c>
      <c r="BA272" s="203">
        <v>0</v>
      </c>
      <c r="BB272" s="203">
        <v>121.88834951456303</v>
      </c>
      <c r="BC272" s="203">
        <v>261.33948863636368</v>
      </c>
      <c r="BD272" s="203">
        <v>319.86934406515007</v>
      </c>
      <c r="BE272" s="203">
        <v>0</v>
      </c>
      <c r="BF272" s="203">
        <v>0</v>
      </c>
      <c r="BG272" s="203">
        <v>0</v>
      </c>
      <c r="BH272" s="203">
        <v>6.5151426687500003</v>
      </c>
      <c r="BI272" s="203">
        <v>0</v>
      </c>
      <c r="BJ272" s="203">
        <v>0</v>
      </c>
      <c r="BK272" s="203">
        <v>1</v>
      </c>
      <c r="BL272" s="203"/>
      <c r="BM272" s="203"/>
      <c r="BN272" s="203"/>
      <c r="BO272" s="449">
        <v>0</v>
      </c>
      <c r="BP272" s="449">
        <v>0</v>
      </c>
      <c r="BQ272" s="449">
        <v>0</v>
      </c>
      <c r="BR272" s="203"/>
    </row>
    <row r="273" spans="1:70" ht="15" x14ac:dyDescent="0.25">
      <c r="A273" s="169">
        <v>371</v>
      </c>
      <c r="B273" s="207">
        <v>140032</v>
      </c>
      <c r="C273" s="207">
        <v>9354034</v>
      </c>
      <c r="D273" s="206" t="s">
        <v>565</v>
      </c>
      <c r="E273" s="205" t="s">
        <v>791</v>
      </c>
      <c r="F273" s="204" t="s">
        <v>788</v>
      </c>
      <c r="G273" s="203">
        <v>1</v>
      </c>
      <c r="H273" s="203">
        <v>0</v>
      </c>
      <c r="I273" s="203">
        <v>0</v>
      </c>
      <c r="J273" s="203">
        <v>0</v>
      </c>
      <c r="K273" s="203">
        <v>5</v>
      </c>
      <c r="L273" s="203">
        <v>692</v>
      </c>
      <c r="M273" s="203">
        <v>0</v>
      </c>
      <c r="N273" s="203">
        <v>0</v>
      </c>
      <c r="O273" s="203">
        <v>0</v>
      </c>
      <c r="P273" s="203">
        <v>0</v>
      </c>
      <c r="Q273" s="203">
        <v>692</v>
      </c>
      <c r="R273" s="203">
        <v>424</v>
      </c>
      <c r="S273" s="203">
        <v>268</v>
      </c>
      <c r="T273" s="203">
        <v>153</v>
      </c>
      <c r="U273" s="203">
        <v>539</v>
      </c>
      <c r="V273" s="203">
        <v>0</v>
      </c>
      <c r="W273" s="203">
        <v>692</v>
      </c>
      <c r="X273" s="203">
        <v>138.4</v>
      </c>
      <c r="Y273" s="203">
        <v>0</v>
      </c>
      <c r="Z273" s="203">
        <v>0</v>
      </c>
      <c r="AA273" s="203">
        <v>141.99999999999977</v>
      </c>
      <c r="AB273" s="203">
        <v>260.73925501432666</v>
      </c>
      <c r="AC273" s="203">
        <v>0</v>
      </c>
      <c r="AD273" s="203">
        <v>0</v>
      </c>
      <c r="AE273" s="203">
        <v>0</v>
      </c>
      <c r="AF273" s="203">
        <v>0</v>
      </c>
      <c r="AG273" s="203">
        <v>0</v>
      </c>
      <c r="AH273" s="203">
        <v>0</v>
      </c>
      <c r="AI273" s="203">
        <v>0</v>
      </c>
      <c r="AJ273" s="203">
        <v>182.52753623188406</v>
      </c>
      <c r="AK273" s="203">
        <v>30.086956521739118</v>
      </c>
      <c r="AL273" s="203">
        <v>180.52173913043458</v>
      </c>
      <c r="AM273" s="203">
        <v>121.35072463768137</v>
      </c>
      <c r="AN273" s="203">
        <v>102.29565217391323</v>
      </c>
      <c r="AO273" s="203">
        <v>72.208695652174242</v>
      </c>
      <c r="AP273" s="203">
        <v>3.0086956521739117</v>
      </c>
      <c r="AQ273" s="203">
        <v>0</v>
      </c>
      <c r="AR273" s="203">
        <v>0</v>
      </c>
      <c r="AS273" s="203">
        <v>0</v>
      </c>
      <c r="AT273" s="203">
        <v>41</v>
      </c>
      <c r="AU273" s="203">
        <v>73.999999999999929</v>
      </c>
      <c r="AV273" s="203">
        <v>92.999999999999986</v>
      </c>
      <c r="AW273" s="203">
        <v>1.9828080229226361</v>
      </c>
      <c r="AX273" s="203">
        <v>0</v>
      </c>
      <c r="AY273" s="203">
        <v>0</v>
      </c>
      <c r="AZ273" s="203">
        <v>0</v>
      </c>
      <c r="BA273" s="203">
        <v>0</v>
      </c>
      <c r="BB273" s="203">
        <v>98.506849315068465</v>
      </c>
      <c r="BC273" s="203">
        <v>182.41266375545837</v>
      </c>
      <c r="BD273" s="203">
        <v>229.71490118929395</v>
      </c>
      <c r="BE273" s="203">
        <v>0</v>
      </c>
      <c r="BF273" s="203">
        <v>192.80000000000018</v>
      </c>
      <c r="BG273" s="203">
        <v>0</v>
      </c>
      <c r="BH273" s="203">
        <v>0.97020554229137201</v>
      </c>
      <c r="BI273" s="203">
        <v>0</v>
      </c>
      <c r="BJ273" s="203">
        <v>0</v>
      </c>
      <c r="BK273" s="203">
        <v>1</v>
      </c>
      <c r="BL273" s="203"/>
      <c r="BM273" s="203"/>
      <c r="BN273" s="203"/>
      <c r="BO273" s="449">
        <v>0</v>
      </c>
      <c r="BP273" s="449">
        <v>0</v>
      </c>
      <c r="BQ273" s="449">
        <v>0</v>
      </c>
      <c r="BR273" s="203"/>
    </row>
    <row r="274" spans="1:70" ht="15" x14ac:dyDescent="0.25">
      <c r="A274" s="169">
        <v>994</v>
      </c>
      <c r="B274" s="207">
        <v>140047</v>
      </c>
      <c r="C274" s="207">
        <v>9354035</v>
      </c>
      <c r="D274" s="206" t="s">
        <v>481</v>
      </c>
      <c r="E274" s="205" t="s">
        <v>791</v>
      </c>
      <c r="F274" s="204" t="s">
        <v>788</v>
      </c>
      <c r="G274" s="203">
        <v>1</v>
      </c>
      <c r="H274" s="203">
        <v>0</v>
      </c>
      <c r="I274" s="203">
        <v>0</v>
      </c>
      <c r="J274" s="203">
        <v>0</v>
      </c>
      <c r="K274" s="203">
        <v>5</v>
      </c>
      <c r="L274" s="203">
        <v>246</v>
      </c>
      <c r="M274" s="203">
        <v>0</v>
      </c>
      <c r="N274" s="203">
        <v>0</v>
      </c>
      <c r="O274" s="203">
        <v>0</v>
      </c>
      <c r="P274" s="203">
        <v>0</v>
      </c>
      <c r="Q274" s="203">
        <v>246</v>
      </c>
      <c r="R274" s="203">
        <v>172</v>
      </c>
      <c r="S274" s="203">
        <v>74</v>
      </c>
      <c r="T274" s="203">
        <v>56</v>
      </c>
      <c r="U274" s="203">
        <v>190</v>
      </c>
      <c r="V274" s="203">
        <v>0</v>
      </c>
      <c r="W274" s="203">
        <v>246</v>
      </c>
      <c r="X274" s="203">
        <v>49.2</v>
      </c>
      <c r="Y274" s="203">
        <v>0</v>
      </c>
      <c r="Z274" s="203">
        <v>0</v>
      </c>
      <c r="AA274" s="203">
        <v>29.999999999999968</v>
      </c>
      <c r="AB274" s="203">
        <v>50.896551724137929</v>
      </c>
      <c r="AC274" s="203">
        <v>0</v>
      </c>
      <c r="AD274" s="203">
        <v>0</v>
      </c>
      <c r="AE274" s="203">
        <v>0</v>
      </c>
      <c r="AF274" s="203">
        <v>0</v>
      </c>
      <c r="AG274" s="203">
        <v>0</v>
      </c>
      <c r="AH274" s="203">
        <v>0</v>
      </c>
      <c r="AI274" s="203">
        <v>0</v>
      </c>
      <c r="AJ274" s="203">
        <v>238.99999999999989</v>
      </c>
      <c r="AK274" s="203">
        <v>0.999999999999999</v>
      </c>
      <c r="AL274" s="203">
        <v>0</v>
      </c>
      <c r="AM274" s="203">
        <v>5.9999999999999947</v>
      </c>
      <c r="AN274" s="203">
        <v>0</v>
      </c>
      <c r="AO274" s="203">
        <v>0</v>
      </c>
      <c r="AP274" s="203">
        <v>0</v>
      </c>
      <c r="AQ274" s="203">
        <v>0</v>
      </c>
      <c r="AR274" s="203">
        <v>0</v>
      </c>
      <c r="AS274" s="203">
        <v>0</v>
      </c>
      <c r="AT274" s="203">
        <v>0</v>
      </c>
      <c r="AU274" s="203">
        <v>0.999999999999999</v>
      </c>
      <c r="AV274" s="203">
        <v>2.0000000000000004</v>
      </c>
      <c r="AW274" s="203">
        <v>0</v>
      </c>
      <c r="AX274" s="203">
        <v>0</v>
      </c>
      <c r="AY274" s="203">
        <v>0</v>
      </c>
      <c r="AZ274" s="203">
        <v>0</v>
      </c>
      <c r="BA274" s="203">
        <v>0</v>
      </c>
      <c r="BB274" s="203">
        <v>35.259259259259281</v>
      </c>
      <c r="BC274" s="203">
        <v>74.530386740331551</v>
      </c>
      <c r="BD274" s="203">
        <v>91.461614008479714</v>
      </c>
      <c r="BE274" s="203">
        <v>0</v>
      </c>
      <c r="BF274" s="203">
        <v>6.4000000000000918</v>
      </c>
      <c r="BG274" s="203">
        <v>0</v>
      </c>
      <c r="BH274" s="203">
        <v>5.5779833520000004</v>
      </c>
      <c r="BI274" s="203">
        <v>1</v>
      </c>
      <c r="BJ274" s="203">
        <v>0</v>
      </c>
      <c r="BK274" s="203">
        <v>1</v>
      </c>
      <c r="BL274" s="203"/>
      <c r="BM274" s="203"/>
      <c r="BN274" s="203"/>
      <c r="BO274" s="449">
        <v>0</v>
      </c>
      <c r="BP274" s="449">
        <v>0</v>
      </c>
      <c r="BQ274" s="449">
        <v>0</v>
      </c>
      <c r="BR274" s="203"/>
    </row>
    <row r="275" spans="1:70" ht="15" x14ac:dyDescent="0.25">
      <c r="A275" s="169">
        <v>166</v>
      </c>
      <c r="B275" s="207">
        <v>136271</v>
      </c>
      <c r="C275" s="207">
        <v>9354036</v>
      </c>
      <c r="D275" s="206" t="s">
        <v>564</v>
      </c>
      <c r="E275" s="205" t="s">
        <v>791</v>
      </c>
      <c r="F275" s="204" t="s">
        <v>788</v>
      </c>
      <c r="G275" s="203">
        <v>1</v>
      </c>
      <c r="H275" s="203">
        <v>0</v>
      </c>
      <c r="I275" s="203">
        <v>0</v>
      </c>
      <c r="J275" s="203">
        <v>0</v>
      </c>
      <c r="K275" s="203">
        <v>5</v>
      </c>
      <c r="L275" s="203">
        <v>771</v>
      </c>
      <c r="M275" s="203">
        <v>0</v>
      </c>
      <c r="N275" s="203">
        <v>0</v>
      </c>
      <c r="O275" s="203">
        <v>0</v>
      </c>
      <c r="P275" s="203">
        <v>0</v>
      </c>
      <c r="Q275" s="203">
        <v>771</v>
      </c>
      <c r="R275" s="203">
        <v>483</v>
      </c>
      <c r="S275" s="203">
        <v>288</v>
      </c>
      <c r="T275" s="203">
        <v>169</v>
      </c>
      <c r="U275" s="203">
        <v>602</v>
      </c>
      <c r="V275" s="203">
        <v>0</v>
      </c>
      <c r="W275" s="203">
        <v>771</v>
      </c>
      <c r="X275" s="203">
        <v>154.19999999999999</v>
      </c>
      <c r="Y275" s="203">
        <v>0</v>
      </c>
      <c r="Z275" s="203">
        <v>0</v>
      </c>
      <c r="AA275" s="203">
        <v>31.000000000000025</v>
      </c>
      <c r="AB275" s="203">
        <v>92.438735177865624</v>
      </c>
      <c r="AC275" s="203">
        <v>0</v>
      </c>
      <c r="AD275" s="203">
        <v>0</v>
      </c>
      <c r="AE275" s="203">
        <v>0</v>
      </c>
      <c r="AF275" s="203">
        <v>0</v>
      </c>
      <c r="AG275" s="203">
        <v>0</v>
      </c>
      <c r="AH275" s="203">
        <v>0</v>
      </c>
      <c r="AI275" s="203">
        <v>0</v>
      </c>
      <c r="AJ275" s="203">
        <v>765.00000000000011</v>
      </c>
      <c r="AK275" s="203">
        <v>3.9999999999999973</v>
      </c>
      <c r="AL275" s="203">
        <v>0</v>
      </c>
      <c r="AM275" s="203">
        <v>1.9999999999999987</v>
      </c>
      <c r="AN275" s="203">
        <v>0</v>
      </c>
      <c r="AO275" s="203">
        <v>0</v>
      </c>
      <c r="AP275" s="203">
        <v>0</v>
      </c>
      <c r="AQ275" s="203">
        <v>0</v>
      </c>
      <c r="AR275" s="203">
        <v>0</v>
      </c>
      <c r="AS275" s="203">
        <v>0</v>
      </c>
      <c r="AT275" s="203">
        <v>0</v>
      </c>
      <c r="AU275" s="203">
        <v>1.9999999999999987</v>
      </c>
      <c r="AV275" s="203">
        <v>3.0000000000000022</v>
      </c>
      <c r="AW275" s="203">
        <v>3.0474308300395254</v>
      </c>
      <c r="AX275" s="203">
        <v>0</v>
      </c>
      <c r="AY275" s="203">
        <v>0</v>
      </c>
      <c r="AZ275" s="203">
        <v>0</v>
      </c>
      <c r="BA275" s="203">
        <v>0</v>
      </c>
      <c r="BB275" s="203">
        <v>62.999999999999936</v>
      </c>
      <c r="BC275" s="203">
        <v>109.72909698996668</v>
      </c>
      <c r="BD275" s="203">
        <v>139.98121629996666</v>
      </c>
      <c r="BE275" s="203">
        <v>0</v>
      </c>
      <c r="BF275" s="203">
        <v>0</v>
      </c>
      <c r="BG275" s="203">
        <v>0</v>
      </c>
      <c r="BH275" s="203">
        <v>4.5358089665975099</v>
      </c>
      <c r="BI275" s="203">
        <v>0</v>
      </c>
      <c r="BJ275" s="203">
        <v>0</v>
      </c>
      <c r="BK275" s="203">
        <v>1</v>
      </c>
      <c r="BL275" s="203"/>
      <c r="BM275" s="203"/>
      <c r="BN275" s="203"/>
      <c r="BO275" s="449">
        <v>0</v>
      </c>
      <c r="BP275" s="449">
        <v>0</v>
      </c>
      <c r="BQ275" s="449">
        <v>0</v>
      </c>
      <c r="BR275" s="203"/>
    </row>
    <row r="276" spans="1:70" ht="15" x14ac:dyDescent="0.25">
      <c r="A276" s="169">
        <v>165</v>
      </c>
      <c r="B276" s="207">
        <v>136782</v>
      </c>
      <c r="C276" s="207">
        <v>9354040</v>
      </c>
      <c r="D276" s="206" t="s">
        <v>260</v>
      </c>
      <c r="E276" s="205" t="s">
        <v>791</v>
      </c>
      <c r="F276" s="204" t="s">
        <v>788</v>
      </c>
      <c r="G276" s="203">
        <v>1</v>
      </c>
      <c r="H276" s="203">
        <v>0</v>
      </c>
      <c r="I276" s="203">
        <v>0</v>
      </c>
      <c r="J276" s="203">
        <v>0</v>
      </c>
      <c r="K276" s="203">
        <v>5</v>
      </c>
      <c r="L276" s="203">
        <v>840</v>
      </c>
      <c r="M276" s="203">
        <v>0</v>
      </c>
      <c r="N276" s="203">
        <v>0</v>
      </c>
      <c r="O276" s="203">
        <v>0</v>
      </c>
      <c r="P276" s="203">
        <v>0</v>
      </c>
      <c r="Q276" s="203">
        <v>840</v>
      </c>
      <c r="R276" s="203">
        <v>504</v>
      </c>
      <c r="S276" s="203">
        <v>336</v>
      </c>
      <c r="T276" s="203">
        <v>173</v>
      </c>
      <c r="U276" s="203">
        <v>667</v>
      </c>
      <c r="V276" s="203">
        <v>0</v>
      </c>
      <c r="W276" s="203">
        <v>840</v>
      </c>
      <c r="X276" s="203">
        <v>168</v>
      </c>
      <c r="Y276" s="203">
        <v>0</v>
      </c>
      <c r="Z276" s="203">
        <v>0</v>
      </c>
      <c r="AA276" s="203">
        <v>46.000000000000036</v>
      </c>
      <c r="AB276" s="203">
        <v>91.122194513715712</v>
      </c>
      <c r="AC276" s="203">
        <v>0</v>
      </c>
      <c r="AD276" s="203">
        <v>0</v>
      </c>
      <c r="AE276" s="203">
        <v>0</v>
      </c>
      <c r="AF276" s="203">
        <v>0</v>
      </c>
      <c r="AG276" s="203">
        <v>0</v>
      </c>
      <c r="AH276" s="203">
        <v>0</v>
      </c>
      <c r="AI276" s="203">
        <v>0</v>
      </c>
      <c r="AJ276" s="203">
        <v>830.99999999999977</v>
      </c>
      <c r="AK276" s="203">
        <v>6.9999999999999973</v>
      </c>
      <c r="AL276" s="203">
        <v>1.9999999999999991</v>
      </c>
      <c r="AM276" s="203">
        <v>0</v>
      </c>
      <c r="AN276" s="203">
        <v>0</v>
      </c>
      <c r="AO276" s="203">
        <v>0</v>
      </c>
      <c r="AP276" s="203">
        <v>0</v>
      </c>
      <c r="AQ276" s="203">
        <v>0</v>
      </c>
      <c r="AR276" s="203">
        <v>0</v>
      </c>
      <c r="AS276" s="203">
        <v>0</v>
      </c>
      <c r="AT276" s="203">
        <v>5.0239234449760772</v>
      </c>
      <c r="AU276" s="203">
        <v>6.0287081339712953</v>
      </c>
      <c r="AV276" s="203">
        <v>6.0287081339712953</v>
      </c>
      <c r="AW276" s="203">
        <v>6.2842892768079803</v>
      </c>
      <c r="AX276" s="203">
        <v>0</v>
      </c>
      <c r="AY276" s="203">
        <v>0</v>
      </c>
      <c r="AZ276" s="203">
        <v>0</v>
      </c>
      <c r="BA276" s="203">
        <v>0</v>
      </c>
      <c r="BB276" s="203">
        <v>49.428571428571473</v>
      </c>
      <c r="BC276" s="203">
        <v>103.85072231139664</v>
      </c>
      <c r="BD276" s="203">
        <v>127.58594517139667</v>
      </c>
      <c r="BE276" s="203">
        <v>0</v>
      </c>
      <c r="BF276" s="203">
        <v>0</v>
      </c>
      <c r="BG276" s="203">
        <v>0</v>
      </c>
      <c r="BH276" s="203">
        <v>5.4706993112171798</v>
      </c>
      <c r="BI276" s="203">
        <v>0</v>
      </c>
      <c r="BJ276" s="203">
        <v>0</v>
      </c>
      <c r="BK276" s="203">
        <v>1</v>
      </c>
      <c r="BL276" s="203"/>
      <c r="BM276" s="203"/>
      <c r="BN276" s="203"/>
      <c r="BO276" s="449">
        <v>0</v>
      </c>
      <c r="BP276" s="449">
        <v>0</v>
      </c>
      <c r="BQ276" s="449">
        <v>0</v>
      </c>
      <c r="BR276" s="203"/>
    </row>
    <row r="277" spans="1:70" ht="15" x14ac:dyDescent="0.25">
      <c r="A277" s="169">
        <v>557</v>
      </c>
      <c r="B277" s="207">
        <v>140669</v>
      </c>
      <c r="C277" s="207">
        <v>9354041</v>
      </c>
      <c r="D277" s="206" t="s">
        <v>563</v>
      </c>
      <c r="E277" s="205" t="s">
        <v>791</v>
      </c>
      <c r="F277" s="204" t="s">
        <v>788</v>
      </c>
      <c r="G277" s="203">
        <v>1</v>
      </c>
      <c r="H277" s="203">
        <v>0</v>
      </c>
      <c r="I277" s="203">
        <v>0</v>
      </c>
      <c r="J277" s="203">
        <v>0</v>
      </c>
      <c r="K277" s="203">
        <v>5</v>
      </c>
      <c r="L277" s="203">
        <v>601</v>
      </c>
      <c r="M277" s="203">
        <v>0</v>
      </c>
      <c r="N277" s="203">
        <v>0</v>
      </c>
      <c r="O277" s="203">
        <v>0</v>
      </c>
      <c r="P277" s="203">
        <v>0</v>
      </c>
      <c r="Q277" s="203">
        <v>601</v>
      </c>
      <c r="R277" s="203">
        <v>388</v>
      </c>
      <c r="S277" s="203">
        <v>213</v>
      </c>
      <c r="T277" s="203">
        <v>122</v>
      </c>
      <c r="U277" s="203">
        <v>479</v>
      </c>
      <c r="V277" s="203">
        <v>0</v>
      </c>
      <c r="W277" s="203">
        <v>601</v>
      </c>
      <c r="X277" s="203">
        <v>120.2</v>
      </c>
      <c r="Y277" s="203">
        <v>0</v>
      </c>
      <c r="Z277" s="203">
        <v>0</v>
      </c>
      <c r="AA277" s="203">
        <v>74.000000000000128</v>
      </c>
      <c r="AB277" s="203">
        <v>167.91909924937443</v>
      </c>
      <c r="AC277" s="203">
        <v>0</v>
      </c>
      <c r="AD277" s="203">
        <v>0</v>
      </c>
      <c r="AE277" s="203">
        <v>0</v>
      </c>
      <c r="AF277" s="203">
        <v>0</v>
      </c>
      <c r="AG277" s="203">
        <v>0</v>
      </c>
      <c r="AH277" s="203">
        <v>0</v>
      </c>
      <c r="AI277" s="203">
        <v>0</v>
      </c>
      <c r="AJ277" s="203">
        <v>520.99999999999977</v>
      </c>
      <c r="AK277" s="203">
        <v>74.999999999999943</v>
      </c>
      <c r="AL277" s="203">
        <v>0</v>
      </c>
      <c r="AM277" s="203">
        <v>3.9999999999999991</v>
      </c>
      <c r="AN277" s="203">
        <v>0</v>
      </c>
      <c r="AO277" s="203">
        <v>0</v>
      </c>
      <c r="AP277" s="203">
        <v>1.0000000000000013</v>
      </c>
      <c r="AQ277" s="203">
        <v>0</v>
      </c>
      <c r="AR277" s="203">
        <v>0</v>
      </c>
      <c r="AS277" s="203">
        <v>0</v>
      </c>
      <c r="AT277" s="203">
        <v>7.0000000000000275</v>
      </c>
      <c r="AU277" s="203">
        <v>15.999999999999986</v>
      </c>
      <c r="AV277" s="203">
        <v>23.000000000000014</v>
      </c>
      <c r="AW277" s="203">
        <v>4.0066666666666668</v>
      </c>
      <c r="AX277" s="203">
        <v>0</v>
      </c>
      <c r="AY277" s="203">
        <v>0</v>
      </c>
      <c r="AZ277" s="203">
        <v>0</v>
      </c>
      <c r="BA277" s="203">
        <v>0</v>
      </c>
      <c r="BB277" s="203">
        <v>65.06666666666662</v>
      </c>
      <c r="BC277" s="203">
        <v>144.22637362637357</v>
      </c>
      <c r="BD277" s="203">
        <v>175.47089050104023</v>
      </c>
      <c r="BE277" s="203">
        <v>0</v>
      </c>
      <c r="BF277" s="203">
        <v>155.90000000000029</v>
      </c>
      <c r="BG277" s="203">
        <v>0</v>
      </c>
      <c r="BH277" s="203">
        <v>5.8043582266170999</v>
      </c>
      <c r="BI277" s="203">
        <v>0</v>
      </c>
      <c r="BJ277" s="203">
        <v>0</v>
      </c>
      <c r="BK277" s="203">
        <v>1</v>
      </c>
      <c r="BL277" s="203"/>
      <c r="BM277" s="203"/>
      <c r="BN277" s="203"/>
      <c r="BO277" s="449">
        <v>0</v>
      </c>
      <c r="BP277" s="449">
        <v>0</v>
      </c>
      <c r="BQ277" s="449">
        <v>0</v>
      </c>
      <c r="BR277" s="203"/>
    </row>
    <row r="278" spans="1:70" ht="15" x14ac:dyDescent="0.25">
      <c r="A278" s="169">
        <v>599</v>
      </c>
      <c r="B278" s="207">
        <v>140969</v>
      </c>
      <c r="C278" s="207">
        <v>9354042</v>
      </c>
      <c r="D278" s="206" t="s">
        <v>516</v>
      </c>
      <c r="E278" s="205" t="s">
        <v>791</v>
      </c>
      <c r="F278" s="204" t="s">
        <v>788</v>
      </c>
      <c r="G278" s="203">
        <v>1</v>
      </c>
      <c r="H278" s="203">
        <v>0</v>
      </c>
      <c r="I278" s="203">
        <v>0</v>
      </c>
      <c r="J278" s="203">
        <v>0</v>
      </c>
      <c r="K278" s="203">
        <v>3</v>
      </c>
      <c r="L278" s="203">
        <v>360</v>
      </c>
      <c r="M278" s="203">
        <v>0</v>
      </c>
      <c r="N278" s="203">
        <v>0</v>
      </c>
      <c r="O278" s="203">
        <v>0</v>
      </c>
      <c r="P278" s="203">
        <v>0</v>
      </c>
      <c r="Q278" s="203">
        <v>360</v>
      </c>
      <c r="R278" s="203">
        <v>360</v>
      </c>
      <c r="S278" s="203">
        <v>0</v>
      </c>
      <c r="T278" s="203">
        <v>92</v>
      </c>
      <c r="U278" s="203">
        <v>108</v>
      </c>
      <c r="V278" s="203">
        <v>0</v>
      </c>
      <c r="W278" s="203">
        <v>360</v>
      </c>
      <c r="X278" s="203">
        <v>120</v>
      </c>
      <c r="Y278" s="203">
        <v>0</v>
      </c>
      <c r="Z278" s="203">
        <v>0</v>
      </c>
      <c r="AA278" s="203">
        <v>25.200000000000003</v>
      </c>
      <c r="AB278" s="203">
        <v>0</v>
      </c>
      <c r="AC278" s="203">
        <v>0</v>
      </c>
      <c r="AD278" s="203">
        <v>0</v>
      </c>
      <c r="AE278" s="203">
        <v>0</v>
      </c>
      <c r="AF278" s="203">
        <v>0</v>
      </c>
      <c r="AG278" s="203">
        <v>0</v>
      </c>
      <c r="AH278" s="203">
        <v>0</v>
      </c>
      <c r="AI278" s="203">
        <v>0</v>
      </c>
      <c r="AJ278" s="203">
        <v>354.6</v>
      </c>
      <c r="AK278" s="203">
        <v>5.3999999999999995</v>
      </c>
      <c r="AL278" s="203">
        <v>0</v>
      </c>
      <c r="AM278" s="203">
        <v>0</v>
      </c>
      <c r="AN278" s="203">
        <v>0</v>
      </c>
      <c r="AO278" s="203">
        <v>0</v>
      </c>
      <c r="AP278" s="203">
        <v>0</v>
      </c>
      <c r="AQ278" s="203">
        <v>0</v>
      </c>
      <c r="AR278" s="203">
        <v>0</v>
      </c>
      <c r="AS278" s="203">
        <v>0</v>
      </c>
      <c r="AT278" s="203">
        <v>1.8</v>
      </c>
      <c r="AU278" s="203">
        <v>3.6</v>
      </c>
      <c r="AV278" s="203">
        <v>5.3999999999999995</v>
      </c>
      <c r="AW278" s="203">
        <v>0</v>
      </c>
      <c r="AX278" s="203">
        <v>0</v>
      </c>
      <c r="AY278" s="203">
        <v>0</v>
      </c>
      <c r="AZ278" s="203">
        <v>0</v>
      </c>
      <c r="BA278" s="203">
        <v>0</v>
      </c>
      <c r="BB278" s="203">
        <v>34.5</v>
      </c>
      <c r="BC278" s="203">
        <v>39.176470588235325</v>
      </c>
      <c r="BD278" s="203">
        <v>100.33759323582358</v>
      </c>
      <c r="BE278" s="203">
        <v>0</v>
      </c>
      <c r="BF278" s="203">
        <v>0</v>
      </c>
      <c r="BG278" s="203">
        <v>0</v>
      </c>
      <c r="BH278" s="203">
        <v>2.1387758810017301</v>
      </c>
      <c r="BI278" s="203">
        <v>0</v>
      </c>
      <c r="BJ278" s="203">
        <v>0</v>
      </c>
      <c r="BK278" s="203">
        <v>1</v>
      </c>
      <c r="BL278" s="203"/>
      <c r="BM278" s="203"/>
      <c r="BN278" s="203"/>
      <c r="BO278" s="449">
        <v>0</v>
      </c>
      <c r="BP278" s="449">
        <v>0</v>
      </c>
      <c r="BQ278" s="449">
        <v>0</v>
      </c>
      <c r="BR278" s="203"/>
    </row>
    <row r="279" spans="1:70" ht="15" x14ac:dyDescent="0.25">
      <c r="A279" s="169">
        <v>167</v>
      </c>
      <c r="B279" s="207">
        <v>141236</v>
      </c>
      <c r="C279" s="207">
        <v>9354043</v>
      </c>
      <c r="D279" s="206" t="s">
        <v>562</v>
      </c>
      <c r="E279" s="205" t="s">
        <v>791</v>
      </c>
      <c r="F279" s="204" t="s">
        <v>788</v>
      </c>
      <c r="G279" s="203">
        <v>1</v>
      </c>
      <c r="H279" s="203">
        <v>0</v>
      </c>
      <c r="I279" s="203">
        <v>0</v>
      </c>
      <c r="J279" s="203">
        <v>0</v>
      </c>
      <c r="K279" s="203">
        <v>5</v>
      </c>
      <c r="L279" s="203">
        <v>358</v>
      </c>
      <c r="M279" s="203">
        <v>0</v>
      </c>
      <c r="N279" s="203">
        <v>0</v>
      </c>
      <c r="O279" s="203">
        <v>0</v>
      </c>
      <c r="P279" s="203">
        <v>0</v>
      </c>
      <c r="Q279" s="203">
        <v>358</v>
      </c>
      <c r="R279" s="203">
        <v>206</v>
      </c>
      <c r="S279" s="203">
        <v>152</v>
      </c>
      <c r="T279" s="203">
        <v>72</v>
      </c>
      <c r="U279" s="203">
        <v>286</v>
      </c>
      <c r="V279" s="203">
        <v>0</v>
      </c>
      <c r="W279" s="203">
        <v>358</v>
      </c>
      <c r="X279" s="203">
        <v>71.599999999999994</v>
      </c>
      <c r="Y279" s="203">
        <v>0</v>
      </c>
      <c r="Z279" s="203">
        <v>0</v>
      </c>
      <c r="AA279" s="203">
        <v>56.999999999999979</v>
      </c>
      <c r="AB279" s="203">
        <v>93.061007957559681</v>
      </c>
      <c r="AC279" s="203">
        <v>0</v>
      </c>
      <c r="AD279" s="203">
        <v>0</v>
      </c>
      <c r="AE279" s="203">
        <v>0</v>
      </c>
      <c r="AF279" s="203">
        <v>0</v>
      </c>
      <c r="AG279" s="203">
        <v>0</v>
      </c>
      <c r="AH279" s="203">
        <v>0</v>
      </c>
      <c r="AI279" s="203">
        <v>0</v>
      </c>
      <c r="AJ279" s="203">
        <v>284.99999999999989</v>
      </c>
      <c r="AK279" s="203">
        <v>73.000000000000128</v>
      </c>
      <c r="AL279" s="203">
        <v>0</v>
      </c>
      <c r="AM279" s="203">
        <v>0</v>
      </c>
      <c r="AN279" s="203">
        <v>0</v>
      </c>
      <c r="AO279" s="203">
        <v>0</v>
      </c>
      <c r="AP279" s="203">
        <v>0</v>
      </c>
      <c r="AQ279" s="203">
        <v>0</v>
      </c>
      <c r="AR279" s="203">
        <v>0</v>
      </c>
      <c r="AS279" s="203">
        <v>0</v>
      </c>
      <c r="AT279" s="203">
        <v>2.9999999999999982</v>
      </c>
      <c r="AU279" s="203">
        <v>5.9999999999999822</v>
      </c>
      <c r="AV279" s="203">
        <v>6.9999999999999911</v>
      </c>
      <c r="AW279" s="203">
        <v>2.8488063660477452</v>
      </c>
      <c r="AX279" s="203">
        <v>0</v>
      </c>
      <c r="AY279" s="203">
        <v>0</v>
      </c>
      <c r="AZ279" s="203">
        <v>0</v>
      </c>
      <c r="BA279" s="203">
        <v>0</v>
      </c>
      <c r="BB279" s="203">
        <v>44.228571428571406</v>
      </c>
      <c r="BC279" s="203">
        <v>103.62318840579705</v>
      </c>
      <c r="BD279" s="203">
        <v>124.86141094179702</v>
      </c>
      <c r="BE279" s="203">
        <v>0</v>
      </c>
      <c r="BF279" s="203">
        <v>185.20000000000002</v>
      </c>
      <c r="BG279" s="203">
        <v>0</v>
      </c>
      <c r="BH279" s="203">
        <v>4.8147726988839299</v>
      </c>
      <c r="BI279" s="203">
        <v>1</v>
      </c>
      <c r="BJ279" s="203">
        <v>0</v>
      </c>
      <c r="BK279" s="203">
        <v>1</v>
      </c>
      <c r="BL279" s="203"/>
      <c r="BM279" s="203"/>
      <c r="BN279" s="203"/>
      <c r="BO279" s="449">
        <v>0</v>
      </c>
      <c r="BP279" s="449">
        <v>0</v>
      </c>
      <c r="BQ279" s="449">
        <v>0</v>
      </c>
      <c r="BR279" s="203"/>
    </row>
    <row r="280" spans="1:70" ht="15" x14ac:dyDescent="0.25">
      <c r="A280" s="169">
        <v>171</v>
      </c>
      <c r="B280" s="207">
        <v>142759</v>
      </c>
      <c r="C280" s="207">
        <v>9354045</v>
      </c>
      <c r="D280" s="206" t="s">
        <v>561</v>
      </c>
      <c r="E280" s="205" t="s">
        <v>791</v>
      </c>
      <c r="F280" s="204" t="s">
        <v>788</v>
      </c>
      <c r="G280" s="203">
        <v>1</v>
      </c>
      <c r="H280" s="203">
        <v>0</v>
      </c>
      <c r="I280" s="203">
        <v>0</v>
      </c>
      <c r="J280" s="203">
        <v>0</v>
      </c>
      <c r="K280" s="203">
        <v>5</v>
      </c>
      <c r="L280" s="203">
        <v>688</v>
      </c>
      <c r="M280" s="203">
        <v>0</v>
      </c>
      <c r="N280" s="203">
        <v>0</v>
      </c>
      <c r="O280" s="203">
        <v>0</v>
      </c>
      <c r="P280" s="203">
        <v>0</v>
      </c>
      <c r="Q280" s="203">
        <v>688</v>
      </c>
      <c r="R280" s="203">
        <v>434</v>
      </c>
      <c r="S280" s="203">
        <v>254</v>
      </c>
      <c r="T280" s="203">
        <v>127</v>
      </c>
      <c r="U280" s="203">
        <v>561</v>
      </c>
      <c r="V280" s="203">
        <v>0</v>
      </c>
      <c r="W280" s="203">
        <v>688</v>
      </c>
      <c r="X280" s="203">
        <v>137.6</v>
      </c>
      <c r="Y280" s="203">
        <v>0</v>
      </c>
      <c r="Z280" s="203">
        <v>0</v>
      </c>
      <c r="AA280" s="203">
        <v>93.999999999999886</v>
      </c>
      <c r="AB280" s="203">
        <v>195.25568942436411</v>
      </c>
      <c r="AC280" s="203">
        <v>0</v>
      </c>
      <c r="AD280" s="203">
        <v>0</v>
      </c>
      <c r="AE280" s="203">
        <v>0</v>
      </c>
      <c r="AF280" s="203">
        <v>0</v>
      </c>
      <c r="AG280" s="203">
        <v>0</v>
      </c>
      <c r="AH280" s="203">
        <v>0</v>
      </c>
      <c r="AI280" s="203">
        <v>0</v>
      </c>
      <c r="AJ280" s="203">
        <v>422.00000000000011</v>
      </c>
      <c r="AK280" s="203">
        <v>85.000000000000014</v>
      </c>
      <c r="AL280" s="203">
        <v>48.999999999999972</v>
      </c>
      <c r="AM280" s="203">
        <v>24.000000000000028</v>
      </c>
      <c r="AN280" s="203">
        <v>2.0000000000000022</v>
      </c>
      <c r="AO280" s="203">
        <v>88.999999999999943</v>
      </c>
      <c r="AP280" s="203">
        <v>17.000000000000004</v>
      </c>
      <c r="AQ280" s="203">
        <v>0</v>
      </c>
      <c r="AR280" s="203">
        <v>0</v>
      </c>
      <c r="AS280" s="203">
        <v>0</v>
      </c>
      <c r="AT280" s="203">
        <v>0</v>
      </c>
      <c r="AU280" s="203">
        <v>0.99999999999999778</v>
      </c>
      <c r="AV280" s="203">
        <v>0.99999999999999778</v>
      </c>
      <c r="AW280" s="203">
        <v>0.92101740294511381</v>
      </c>
      <c r="AX280" s="203">
        <v>0</v>
      </c>
      <c r="AY280" s="203">
        <v>0</v>
      </c>
      <c r="AZ280" s="203">
        <v>0</v>
      </c>
      <c r="BA280" s="203">
        <v>0</v>
      </c>
      <c r="BB280" s="203">
        <v>54.000000000000021</v>
      </c>
      <c r="BC280" s="203">
        <v>174.55575539568363</v>
      </c>
      <c r="BD280" s="203">
        <v>200.48614337568364</v>
      </c>
      <c r="BE280" s="203">
        <v>0</v>
      </c>
      <c r="BF280" s="203">
        <v>483.20000000000016</v>
      </c>
      <c r="BG280" s="203">
        <v>0</v>
      </c>
      <c r="BH280" s="203">
        <v>1.2176652488372099</v>
      </c>
      <c r="BI280" s="203">
        <v>0</v>
      </c>
      <c r="BJ280" s="203">
        <v>0</v>
      </c>
      <c r="BK280" s="203">
        <v>1</v>
      </c>
      <c r="BL280" s="203"/>
      <c r="BM280" s="203"/>
      <c r="BN280" s="203"/>
      <c r="BO280" s="449">
        <v>0</v>
      </c>
      <c r="BP280" s="449">
        <v>0</v>
      </c>
      <c r="BQ280" s="449">
        <v>0</v>
      </c>
      <c r="BR280" s="203"/>
    </row>
    <row r="281" spans="1:70" ht="15" x14ac:dyDescent="0.25">
      <c r="A281" s="169">
        <v>175</v>
      </c>
      <c r="B281" s="207">
        <v>137901</v>
      </c>
      <c r="C281" s="207">
        <v>9354051</v>
      </c>
      <c r="D281" s="206" t="s">
        <v>560</v>
      </c>
      <c r="E281" s="205" t="s">
        <v>791</v>
      </c>
      <c r="F281" s="204" t="s">
        <v>788</v>
      </c>
      <c r="G281" s="203">
        <v>1</v>
      </c>
      <c r="H281" s="203">
        <v>0</v>
      </c>
      <c r="I281" s="203">
        <v>0</v>
      </c>
      <c r="J281" s="203">
        <v>0</v>
      </c>
      <c r="K281" s="203">
        <v>5</v>
      </c>
      <c r="L281" s="203">
        <v>267</v>
      </c>
      <c r="M281" s="203">
        <v>0</v>
      </c>
      <c r="N281" s="203">
        <v>0</v>
      </c>
      <c r="O281" s="203">
        <v>0</v>
      </c>
      <c r="P281" s="203">
        <v>0</v>
      </c>
      <c r="Q281" s="203">
        <v>267</v>
      </c>
      <c r="R281" s="203">
        <v>155</v>
      </c>
      <c r="S281" s="203">
        <v>112</v>
      </c>
      <c r="T281" s="203">
        <v>47</v>
      </c>
      <c r="U281" s="203">
        <v>220</v>
      </c>
      <c r="V281" s="203">
        <v>0</v>
      </c>
      <c r="W281" s="203">
        <v>267</v>
      </c>
      <c r="X281" s="203">
        <v>53.4</v>
      </c>
      <c r="Y281" s="203">
        <v>0</v>
      </c>
      <c r="Z281" s="203">
        <v>0</v>
      </c>
      <c r="AA281" s="203">
        <v>21.999999999999986</v>
      </c>
      <c r="AB281" s="203">
        <v>63.109090909090909</v>
      </c>
      <c r="AC281" s="203">
        <v>0</v>
      </c>
      <c r="AD281" s="203">
        <v>0</v>
      </c>
      <c r="AE281" s="203">
        <v>0</v>
      </c>
      <c r="AF281" s="203">
        <v>0</v>
      </c>
      <c r="AG281" s="203">
        <v>0</v>
      </c>
      <c r="AH281" s="203">
        <v>0</v>
      </c>
      <c r="AI281" s="203">
        <v>0</v>
      </c>
      <c r="AJ281" s="203">
        <v>265.99999999999994</v>
      </c>
      <c r="AK281" s="203">
        <v>1.0000000000000013</v>
      </c>
      <c r="AL281" s="203">
        <v>0</v>
      </c>
      <c r="AM281" s="203">
        <v>0</v>
      </c>
      <c r="AN281" s="203">
        <v>0</v>
      </c>
      <c r="AO281" s="203">
        <v>0</v>
      </c>
      <c r="AP281" s="203">
        <v>0</v>
      </c>
      <c r="AQ281" s="203">
        <v>0</v>
      </c>
      <c r="AR281" s="203">
        <v>0</v>
      </c>
      <c r="AS281" s="203">
        <v>0</v>
      </c>
      <c r="AT281" s="203">
        <v>0</v>
      </c>
      <c r="AU281" s="203">
        <v>1.0000000000000013</v>
      </c>
      <c r="AV281" s="203">
        <v>1.0000000000000013</v>
      </c>
      <c r="AW281" s="203">
        <v>5.8254545454545461</v>
      </c>
      <c r="AX281" s="203">
        <v>0</v>
      </c>
      <c r="AY281" s="203">
        <v>0</v>
      </c>
      <c r="AZ281" s="203">
        <v>0</v>
      </c>
      <c r="BA281" s="203">
        <v>0</v>
      </c>
      <c r="BB281" s="203">
        <v>17.999999999999986</v>
      </c>
      <c r="BC281" s="203">
        <v>64.884792626728128</v>
      </c>
      <c r="BD281" s="203">
        <v>73.528255286728125</v>
      </c>
      <c r="BE281" s="203">
        <v>0</v>
      </c>
      <c r="BF281" s="203">
        <v>0</v>
      </c>
      <c r="BG281" s="203">
        <v>0</v>
      </c>
      <c r="BH281" s="203">
        <v>4.7993523504398796</v>
      </c>
      <c r="BI281" s="203">
        <v>1</v>
      </c>
      <c r="BJ281" s="203">
        <v>0</v>
      </c>
      <c r="BK281" s="203">
        <v>1</v>
      </c>
      <c r="BL281" s="203"/>
      <c r="BM281" s="203"/>
      <c r="BN281" s="203"/>
      <c r="BO281" s="449">
        <v>0</v>
      </c>
      <c r="BP281" s="449">
        <v>0</v>
      </c>
      <c r="BQ281" s="449">
        <v>0</v>
      </c>
      <c r="BR281" s="203"/>
    </row>
    <row r="282" spans="1:70" ht="15" x14ac:dyDescent="0.25">
      <c r="A282" s="169">
        <v>155</v>
      </c>
      <c r="B282" s="207">
        <v>137055</v>
      </c>
      <c r="C282" s="207">
        <v>9354056</v>
      </c>
      <c r="D282" s="206" t="s">
        <v>255</v>
      </c>
      <c r="E282" s="205" t="s">
        <v>791</v>
      </c>
      <c r="F282" s="204" t="s">
        <v>788</v>
      </c>
      <c r="G282" s="203">
        <v>1</v>
      </c>
      <c r="H282" s="203">
        <v>0</v>
      </c>
      <c r="I282" s="203">
        <v>0</v>
      </c>
      <c r="J282" s="203">
        <v>0</v>
      </c>
      <c r="K282" s="203">
        <v>5</v>
      </c>
      <c r="L282" s="203">
        <v>1217</v>
      </c>
      <c r="M282" s="203">
        <v>0</v>
      </c>
      <c r="N282" s="203">
        <v>0</v>
      </c>
      <c r="O282" s="203">
        <v>0</v>
      </c>
      <c r="P282" s="203">
        <v>0</v>
      </c>
      <c r="Q282" s="203">
        <v>1217</v>
      </c>
      <c r="R282" s="203">
        <v>743</v>
      </c>
      <c r="S282" s="203">
        <v>474</v>
      </c>
      <c r="T282" s="203">
        <v>241</v>
      </c>
      <c r="U282" s="203">
        <v>976</v>
      </c>
      <c r="V282" s="203">
        <v>0</v>
      </c>
      <c r="W282" s="203">
        <v>1217</v>
      </c>
      <c r="X282" s="203">
        <v>243.4</v>
      </c>
      <c r="Y282" s="203">
        <v>0</v>
      </c>
      <c r="Z282" s="203">
        <v>0</v>
      </c>
      <c r="AA282" s="203">
        <v>132.9999999999994</v>
      </c>
      <c r="AB282" s="203">
        <v>261.97855917667238</v>
      </c>
      <c r="AC282" s="203">
        <v>0</v>
      </c>
      <c r="AD282" s="203">
        <v>0</v>
      </c>
      <c r="AE282" s="203">
        <v>0</v>
      </c>
      <c r="AF282" s="203">
        <v>0</v>
      </c>
      <c r="AG282" s="203">
        <v>0</v>
      </c>
      <c r="AH282" s="203">
        <v>0</v>
      </c>
      <c r="AI282" s="203">
        <v>0</v>
      </c>
      <c r="AJ282" s="203">
        <v>938</v>
      </c>
      <c r="AK282" s="203">
        <v>120.99999999999996</v>
      </c>
      <c r="AL282" s="203">
        <v>22.000000000000004</v>
      </c>
      <c r="AM282" s="203">
        <v>46.000000000000036</v>
      </c>
      <c r="AN282" s="203">
        <v>9.0000000000000036</v>
      </c>
      <c r="AO282" s="203">
        <v>76.999999999999957</v>
      </c>
      <c r="AP282" s="203">
        <v>4.0000000000000062</v>
      </c>
      <c r="AQ282" s="203">
        <v>0</v>
      </c>
      <c r="AR282" s="203">
        <v>0</v>
      </c>
      <c r="AS282" s="203">
        <v>0</v>
      </c>
      <c r="AT282" s="203">
        <v>0</v>
      </c>
      <c r="AU282" s="203">
        <v>1.9999999999999971</v>
      </c>
      <c r="AV282" s="203">
        <v>3.0000000000000013</v>
      </c>
      <c r="AW282" s="203">
        <v>9.393653516295025</v>
      </c>
      <c r="AX282" s="203">
        <v>0</v>
      </c>
      <c r="AY282" s="203">
        <v>0</v>
      </c>
      <c r="AZ282" s="203">
        <v>0</v>
      </c>
      <c r="BA282" s="203">
        <v>0</v>
      </c>
      <c r="BB282" s="203">
        <v>122.02531645569628</v>
      </c>
      <c r="BC282" s="203">
        <v>250.59459459459487</v>
      </c>
      <c r="BD282" s="203">
        <v>309.19022050345563</v>
      </c>
      <c r="BE282" s="203">
        <v>0</v>
      </c>
      <c r="BF282" s="203">
        <v>20.299999999999681</v>
      </c>
      <c r="BG282" s="203">
        <v>0</v>
      </c>
      <c r="BH282" s="203">
        <v>2.7589042228395102</v>
      </c>
      <c r="BI282" s="203">
        <v>0</v>
      </c>
      <c r="BJ282" s="203">
        <v>0</v>
      </c>
      <c r="BK282" s="203">
        <v>1</v>
      </c>
      <c r="BL282" s="203"/>
      <c r="BM282" s="203"/>
      <c r="BN282" s="203"/>
      <c r="BO282" s="449">
        <v>0</v>
      </c>
      <c r="BP282" s="449">
        <v>0</v>
      </c>
      <c r="BQ282" s="449">
        <v>0</v>
      </c>
      <c r="BR282" s="203"/>
    </row>
    <row r="283" spans="1:70" ht="15" x14ac:dyDescent="0.25">
      <c r="A283" s="169">
        <v>156</v>
      </c>
      <c r="B283" s="207">
        <v>136998</v>
      </c>
      <c r="C283" s="207">
        <v>9354075</v>
      </c>
      <c r="D283" s="206" t="s">
        <v>256</v>
      </c>
      <c r="E283" s="205" t="s">
        <v>791</v>
      </c>
      <c r="F283" s="204" t="s">
        <v>788</v>
      </c>
      <c r="G283" s="203">
        <v>1</v>
      </c>
      <c r="H283" s="203">
        <v>0</v>
      </c>
      <c r="I283" s="203">
        <v>0</v>
      </c>
      <c r="J283" s="203">
        <v>0</v>
      </c>
      <c r="K283" s="203">
        <v>5</v>
      </c>
      <c r="L283" s="203">
        <v>834</v>
      </c>
      <c r="M283" s="203">
        <v>0</v>
      </c>
      <c r="N283" s="203">
        <v>0</v>
      </c>
      <c r="O283" s="203">
        <v>0</v>
      </c>
      <c r="P283" s="203">
        <v>0</v>
      </c>
      <c r="Q283" s="203">
        <v>834</v>
      </c>
      <c r="R283" s="203">
        <v>463</v>
      </c>
      <c r="S283" s="203">
        <v>371</v>
      </c>
      <c r="T283" s="203">
        <v>130</v>
      </c>
      <c r="U283" s="203">
        <v>704</v>
      </c>
      <c r="V283" s="203">
        <v>0</v>
      </c>
      <c r="W283" s="203">
        <v>834</v>
      </c>
      <c r="X283" s="203">
        <v>166.8</v>
      </c>
      <c r="Y283" s="203">
        <v>0</v>
      </c>
      <c r="Z283" s="203">
        <v>0</v>
      </c>
      <c r="AA283" s="203">
        <v>87.999999999999986</v>
      </c>
      <c r="AB283" s="203">
        <v>167.52442996742673</v>
      </c>
      <c r="AC283" s="203">
        <v>0</v>
      </c>
      <c r="AD283" s="203">
        <v>0</v>
      </c>
      <c r="AE283" s="203">
        <v>0</v>
      </c>
      <c r="AF283" s="203">
        <v>0</v>
      </c>
      <c r="AG283" s="203">
        <v>0</v>
      </c>
      <c r="AH283" s="203">
        <v>0</v>
      </c>
      <c r="AI283" s="203">
        <v>0</v>
      </c>
      <c r="AJ283" s="203">
        <v>693.83193277310943</v>
      </c>
      <c r="AK283" s="203">
        <v>116.13925570228061</v>
      </c>
      <c r="AL283" s="203">
        <v>3.0036014405762286</v>
      </c>
      <c r="AM283" s="203">
        <v>7.0084033613445333</v>
      </c>
      <c r="AN283" s="203">
        <v>3.0036014405762286</v>
      </c>
      <c r="AO283" s="203">
        <v>11.013205282112814</v>
      </c>
      <c r="AP283" s="203">
        <v>0</v>
      </c>
      <c r="AQ283" s="203">
        <v>0</v>
      </c>
      <c r="AR283" s="203">
        <v>0</v>
      </c>
      <c r="AS283" s="203">
        <v>0</v>
      </c>
      <c r="AT283" s="203">
        <v>0.999999999999999</v>
      </c>
      <c r="AU283" s="203">
        <v>1.999999999999998</v>
      </c>
      <c r="AV283" s="203">
        <v>5.0000000000000036</v>
      </c>
      <c r="AW283" s="203">
        <v>7.2442996742671015</v>
      </c>
      <c r="AX283" s="203">
        <v>0</v>
      </c>
      <c r="AY283" s="203">
        <v>0</v>
      </c>
      <c r="AZ283" s="203">
        <v>0</v>
      </c>
      <c r="BA283" s="203">
        <v>0</v>
      </c>
      <c r="BB283" s="203">
        <v>65.503875968992233</v>
      </c>
      <c r="BC283" s="203">
        <v>187.59590043923873</v>
      </c>
      <c r="BD283" s="203">
        <v>219.05036188497519</v>
      </c>
      <c r="BE283" s="203">
        <v>0</v>
      </c>
      <c r="BF283" s="203">
        <v>0</v>
      </c>
      <c r="BG283" s="203">
        <v>0</v>
      </c>
      <c r="BH283" s="203">
        <v>5.4810741711436197</v>
      </c>
      <c r="BI283" s="203">
        <v>0</v>
      </c>
      <c r="BJ283" s="203">
        <v>0</v>
      </c>
      <c r="BK283" s="203">
        <v>1</v>
      </c>
      <c r="BL283" s="203"/>
      <c r="BM283" s="203"/>
      <c r="BN283" s="203"/>
      <c r="BO283" s="449">
        <v>0</v>
      </c>
      <c r="BP283" s="449">
        <v>0</v>
      </c>
      <c r="BQ283" s="449">
        <v>0</v>
      </c>
      <c r="BR283" s="203"/>
    </row>
    <row r="284" spans="1:70" ht="15" x14ac:dyDescent="0.25">
      <c r="A284" s="169">
        <v>378</v>
      </c>
      <c r="B284" s="207">
        <v>136834</v>
      </c>
      <c r="C284" s="207">
        <v>9354076</v>
      </c>
      <c r="D284" s="206" t="s">
        <v>367</v>
      </c>
      <c r="E284" s="205" t="s">
        <v>791</v>
      </c>
      <c r="F284" s="204" t="s">
        <v>788</v>
      </c>
      <c r="G284" s="203">
        <v>1</v>
      </c>
      <c r="H284" s="203">
        <v>0</v>
      </c>
      <c r="I284" s="203">
        <v>0</v>
      </c>
      <c r="J284" s="203">
        <v>0</v>
      </c>
      <c r="K284" s="203">
        <v>5</v>
      </c>
      <c r="L284" s="203">
        <v>1482</v>
      </c>
      <c r="M284" s="203">
        <v>0</v>
      </c>
      <c r="N284" s="203">
        <v>0</v>
      </c>
      <c r="O284" s="203">
        <v>0</v>
      </c>
      <c r="P284" s="203">
        <v>0</v>
      </c>
      <c r="Q284" s="203">
        <v>1482</v>
      </c>
      <c r="R284" s="203">
        <v>892</v>
      </c>
      <c r="S284" s="203">
        <v>590</v>
      </c>
      <c r="T284" s="203">
        <v>297</v>
      </c>
      <c r="U284" s="203">
        <v>1185</v>
      </c>
      <c r="V284" s="203">
        <v>0</v>
      </c>
      <c r="W284" s="203">
        <v>1482</v>
      </c>
      <c r="X284" s="203">
        <v>296.39999999999998</v>
      </c>
      <c r="Y284" s="203">
        <v>0</v>
      </c>
      <c r="Z284" s="203">
        <v>0</v>
      </c>
      <c r="AA284" s="203">
        <v>132.00000000000003</v>
      </c>
      <c r="AB284" s="203">
        <v>281.41803278688525</v>
      </c>
      <c r="AC284" s="203">
        <v>0</v>
      </c>
      <c r="AD284" s="203">
        <v>0</v>
      </c>
      <c r="AE284" s="203">
        <v>0</v>
      </c>
      <c r="AF284" s="203">
        <v>0</v>
      </c>
      <c r="AG284" s="203">
        <v>0</v>
      </c>
      <c r="AH284" s="203">
        <v>0</v>
      </c>
      <c r="AI284" s="203">
        <v>0</v>
      </c>
      <c r="AJ284" s="203">
        <v>1339.904118838622</v>
      </c>
      <c r="AK284" s="203">
        <v>118.0796758946658</v>
      </c>
      <c r="AL284" s="203">
        <v>15.010128291694786</v>
      </c>
      <c r="AM284" s="203">
        <v>8.0054017555705563</v>
      </c>
      <c r="AN284" s="203">
        <v>0</v>
      </c>
      <c r="AO284" s="203">
        <v>1.00067521944632</v>
      </c>
      <c r="AP284" s="203">
        <v>0</v>
      </c>
      <c r="AQ284" s="203">
        <v>0</v>
      </c>
      <c r="AR284" s="203">
        <v>0</v>
      </c>
      <c r="AS284" s="203">
        <v>0</v>
      </c>
      <c r="AT284" s="203">
        <v>0</v>
      </c>
      <c r="AU284" s="203">
        <v>2.0000000000000013</v>
      </c>
      <c r="AV284" s="203">
        <v>5.0000000000000036</v>
      </c>
      <c r="AW284" s="203">
        <v>17.209016393442624</v>
      </c>
      <c r="AX284" s="203">
        <v>0</v>
      </c>
      <c r="AY284" s="203">
        <v>0</v>
      </c>
      <c r="AZ284" s="203">
        <v>0</v>
      </c>
      <c r="BA284" s="203">
        <v>0</v>
      </c>
      <c r="BB284" s="203">
        <v>123.83389830508479</v>
      </c>
      <c r="BC284" s="203">
        <v>235.12730465320422</v>
      </c>
      <c r="BD284" s="203">
        <v>294.59139776666188</v>
      </c>
      <c r="BE284" s="203">
        <v>0</v>
      </c>
      <c r="BF284" s="203">
        <v>0</v>
      </c>
      <c r="BG284" s="203">
        <v>0</v>
      </c>
      <c r="BH284" s="203">
        <v>4.7862113064073197</v>
      </c>
      <c r="BI284" s="203">
        <v>0</v>
      </c>
      <c r="BJ284" s="203">
        <v>0</v>
      </c>
      <c r="BK284" s="203">
        <v>1</v>
      </c>
      <c r="BL284" s="203"/>
      <c r="BM284" s="203"/>
      <c r="BN284" s="203"/>
      <c r="BO284" s="449">
        <v>0</v>
      </c>
      <c r="BP284" s="449">
        <v>0</v>
      </c>
      <c r="BQ284" s="449">
        <v>0</v>
      </c>
      <c r="BR284" s="203"/>
    </row>
    <row r="285" spans="1:70" ht="15" x14ac:dyDescent="0.25">
      <c r="A285" s="169">
        <v>366</v>
      </c>
      <c r="B285" s="207">
        <v>136827</v>
      </c>
      <c r="C285" s="207">
        <v>9354092</v>
      </c>
      <c r="D285" s="206" t="s">
        <v>358</v>
      </c>
      <c r="E285" s="205" t="s">
        <v>791</v>
      </c>
      <c r="F285" s="204" t="s">
        <v>788</v>
      </c>
      <c r="G285" s="203">
        <v>1</v>
      </c>
      <c r="H285" s="203">
        <v>0</v>
      </c>
      <c r="I285" s="203">
        <v>0</v>
      </c>
      <c r="J285" s="203">
        <v>0</v>
      </c>
      <c r="K285" s="203">
        <v>5</v>
      </c>
      <c r="L285" s="203">
        <v>1490</v>
      </c>
      <c r="M285" s="203">
        <v>0</v>
      </c>
      <c r="N285" s="203">
        <v>0</v>
      </c>
      <c r="O285" s="203">
        <v>0</v>
      </c>
      <c r="P285" s="203">
        <v>0</v>
      </c>
      <c r="Q285" s="203">
        <v>1490</v>
      </c>
      <c r="R285" s="203">
        <v>906</v>
      </c>
      <c r="S285" s="203">
        <v>584</v>
      </c>
      <c r="T285" s="203">
        <v>295</v>
      </c>
      <c r="U285" s="203">
        <v>1195</v>
      </c>
      <c r="V285" s="203">
        <v>0</v>
      </c>
      <c r="W285" s="203">
        <v>1490</v>
      </c>
      <c r="X285" s="203">
        <v>298</v>
      </c>
      <c r="Y285" s="203">
        <v>0</v>
      </c>
      <c r="Z285" s="203">
        <v>0</v>
      </c>
      <c r="AA285" s="203">
        <v>174.00000000000017</v>
      </c>
      <c r="AB285" s="203">
        <v>312.83983849259755</v>
      </c>
      <c r="AC285" s="203">
        <v>0</v>
      </c>
      <c r="AD285" s="203">
        <v>0</v>
      </c>
      <c r="AE285" s="203">
        <v>0</v>
      </c>
      <c r="AF285" s="203">
        <v>0</v>
      </c>
      <c r="AG285" s="203">
        <v>0</v>
      </c>
      <c r="AH285" s="203">
        <v>0</v>
      </c>
      <c r="AI285" s="203">
        <v>0</v>
      </c>
      <c r="AJ285" s="203">
        <v>1185.9999999999998</v>
      </c>
      <c r="AK285" s="203">
        <v>90.000000000000014</v>
      </c>
      <c r="AL285" s="203">
        <v>40.99999999999995</v>
      </c>
      <c r="AM285" s="203">
        <v>97.000000000000014</v>
      </c>
      <c r="AN285" s="203">
        <v>47.999999999999943</v>
      </c>
      <c r="AO285" s="203">
        <v>27.99999999999995</v>
      </c>
      <c r="AP285" s="203">
        <v>0</v>
      </c>
      <c r="AQ285" s="203">
        <v>0</v>
      </c>
      <c r="AR285" s="203">
        <v>0</v>
      </c>
      <c r="AS285" s="203">
        <v>0</v>
      </c>
      <c r="AT285" s="203">
        <v>15.070802427511843</v>
      </c>
      <c r="AU285" s="203">
        <v>27.127444369521257</v>
      </c>
      <c r="AV285" s="203">
        <v>36.16992582602839</v>
      </c>
      <c r="AW285" s="203">
        <v>5.0134589502018843</v>
      </c>
      <c r="AX285" s="203">
        <v>0</v>
      </c>
      <c r="AY285" s="203">
        <v>0</v>
      </c>
      <c r="AZ285" s="203">
        <v>0</v>
      </c>
      <c r="BA285" s="203">
        <v>0</v>
      </c>
      <c r="BB285" s="203">
        <v>157.60273972602747</v>
      </c>
      <c r="BC285" s="203">
        <v>287.80104712041941</v>
      </c>
      <c r="BD285" s="203">
        <v>363.48068022795371</v>
      </c>
      <c r="BE285" s="203">
        <v>0</v>
      </c>
      <c r="BF285" s="203">
        <v>0</v>
      </c>
      <c r="BG285" s="203">
        <v>0</v>
      </c>
      <c r="BH285" s="203">
        <v>0.95218951961510001</v>
      </c>
      <c r="BI285" s="203">
        <v>0</v>
      </c>
      <c r="BJ285" s="203">
        <v>0</v>
      </c>
      <c r="BK285" s="203">
        <v>1</v>
      </c>
      <c r="BL285" s="203"/>
      <c r="BM285" s="203"/>
      <c r="BN285" s="203"/>
      <c r="BO285" s="449">
        <v>0</v>
      </c>
      <c r="BP285" s="449">
        <v>0</v>
      </c>
      <c r="BQ285" s="449">
        <v>0</v>
      </c>
      <c r="BR285" s="203"/>
    </row>
    <row r="286" spans="1:70" ht="15" x14ac:dyDescent="0.25">
      <c r="A286" s="169">
        <v>375</v>
      </c>
      <c r="B286" s="207">
        <v>139288</v>
      </c>
      <c r="C286" s="207">
        <v>9354095</v>
      </c>
      <c r="D286" s="206" t="s">
        <v>559</v>
      </c>
      <c r="E286" s="205" t="s">
        <v>791</v>
      </c>
      <c r="F286" s="204" t="s">
        <v>788</v>
      </c>
      <c r="G286" s="203">
        <v>1</v>
      </c>
      <c r="H286" s="203">
        <v>0</v>
      </c>
      <c r="I286" s="203">
        <v>0</v>
      </c>
      <c r="J286" s="203">
        <v>0</v>
      </c>
      <c r="K286" s="203">
        <v>5</v>
      </c>
      <c r="L286" s="203">
        <v>954</v>
      </c>
      <c r="M286" s="203">
        <v>0</v>
      </c>
      <c r="N286" s="203">
        <v>0</v>
      </c>
      <c r="O286" s="203">
        <v>0</v>
      </c>
      <c r="P286" s="203">
        <v>0</v>
      </c>
      <c r="Q286" s="203">
        <v>954</v>
      </c>
      <c r="R286" s="203">
        <v>585</v>
      </c>
      <c r="S286" s="203">
        <v>369</v>
      </c>
      <c r="T286" s="203">
        <v>201</v>
      </c>
      <c r="U286" s="203">
        <v>753</v>
      </c>
      <c r="V286" s="203">
        <v>0</v>
      </c>
      <c r="W286" s="203">
        <v>954</v>
      </c>
      <c r="X286" s="203">
        <v>190.8</v>
      </c>
      <c r="Y286" s="203">
        <v>0</v>
      </c>
      <c r="Z286" s="203">
        <v>0</v>
      </c>
      <c r="AA286" s="203">
        <v>173.99999999999977</v>
      </c>
      <c r="AB286" s="203">
        <v>314.43061224489799</v>
      </c>
      <c r="AC286" s="203">
        <v>0</v>
      </c>
      <c r="AD286" s="203">
        <v>0</v>
      </c>
      <c r="AE286" s="203">
        <v>0</v>
      </c>
      <c r="AF286" s="203">
        <v>0</v>
      </c>
      <c r="AG286" s="203">
        <v>0</v>
      </c>
      <c r="AH286" s="203">
        <v>0</v>
      </c>
      <c r="AI286" s="203">
        <v>0</v>
      </c>
      <c r="AJ286" s="203">
        <v>337.70798319327685</v>
      </c>
      <c r="AK286" s="203">
        <v>179.37605042016844</v>
      </c>
      <c r="AL286" s="203">
        <v>108.22689075630299</v>
      </c>
      <c r="AM286" s="203">
        <v>194.40756302521007</v>
      </c>
      <c r="AN286" s="203">
        <v>129.27100840336109</v>
      </c>
      <c r="AO286" s="203">
        <v>2.0042016806722649</v>
      </c>
      <c r="AP286" s="203">
        <v>3.0063025210084025</v>
      </c>
      <c r="AQ286" s="203">
        <v>0</v>
      </c>
      <c r="AR286" s="203">
        <v>0</v>
      </c>
      <c r="AS286" s="203">
        <v>0</v>
      </c>
      <c r="AT286" s="203">
        <v>21.999999999999993</v>
      </c>
      <c r="AU286" s="203">
        <v>53.000000000000043</v>
      </c>
      <c r="AV286" s="203">
        <v>75.000000000000043</v>
      </c>
      <c r="AW286" s="203">
        <v>3.8938775510204087</v>
      </c>
      <c r="AX286" s="203">
        <v>0</v>
      </c>
      <c r="AY286" s="203">
        <v>0</v>
      </c>
      <c r="AZ286" s="203">
        <v>0</v>
      </c>
      <c r="BA286" s="203">
        <v>0</v>
      </c>
      <c r="BB286" s="203">
        <v>82.46153846153841</v>
      </c>
      <c r="BC286" s="203">
        <v>188.524017467249</v>
      </c>
      <c r="BD286" s="203">
        <v>228.12141905494127</v>
      </c>
      <c r="BE286" s="203">
        <v>0</v>
      </c>
      <c r="BF286" s="203">
        <v>0</v>
      </c>
      <c r="BG286" s="203">
        <v>0</v>
      </c>
      <c r="BH286" s="203">
        <v>1.27133778924269</v>
      </c>
      <c r="BI286" s="203">
        <v>0</v>
      </c>
      <c r="BJ286" s="203">
        <v>0</v>
      </c>
      <c r="BK286" s="203">
        <v>1</v>
      </c>
      <c r="BL286" s="203"/>
      <c r="BM286" s="203"/>
      <c r="BN286" s="203"/>
      <c r="BO286" s="449">
        <v>0</v>
      </c>
      <c r="BP286" s="449">
        <v>0</v>
      </c>
      <c r="BQ286" s="449">
        <v>0</v>
      </c>
      <c r="BR286" s="203"/>
    </row>
    <row r="287" spans="1:70" ht="15" x14ac:dyDescent="0.25">
      <c r="A287" s="169">
        <v>357</v>
      </c>
      <c r="B287" s="207">
        <v>137218</v>
      </c>
      <c r="C287" s="207">
        <v>9354097</v>
      </c>
      <c r="D287" s="206" t="s">
        <v>355</v>
      </c>
      <c r="E287" s="205" t="s">
        <v>791</v>
      </c>
      <c r="F287" s="204" t="s">
        <v>788</v>
      </c>
      <c r="G287" s="203">
        <v>1</v>
      </c>
      <c r="H287" s="203">
        <v>0</v>
      </c>
      <c r="I287" s="203">
        <v>0</v>
      </c>
      <c r="J287" s="203">
        <v>0</v>
      </c>
      <c r="K287" s="203">
        <v>5</v>
      </c>
      <c r="L287" s="203">
        <v>924</v>
      </c>
      <c r="M287" s="203">
        <v>0</v>
      </c>
      <c r="N287" s="203">
        <v>0</v>
      </c>
      <c r="O287" s="203">
        <v>0</v>
      </c>
      <c r="P287" s="203">
        <v>0</v>
      </c>
      <c r="Q287" s="203">
        <v>924</v>
      </c>
      <c r="R287" s="203">
        <v>558</v>
      </c>
      <c r="S287" s="203">
        <v>366</v>
      </c>
      <c r="T287" s="203">
        <v>178</v>
      </c>
      <c r="U287" s="203">
        <v>746</v>
      </c>
      <c r="V287" s="203">
        <v>0</v>
      </c>
      <c r="W287" s="203">
        <v>924</v>
      </c>
      <c r="X287" s="203">
        <v>184.8</v>
      </c>
      <c r="Y287" s="203">
        <v>0</v>
      </c>
      <c r="Z287" s="203">
        <v>0</v>
      </c>
      <c r="AA287" s="203">
        <v>53.999999999999957</v>
      </c>
      <c r="AB287" s="203">
        <v>114.14696485623003</v>
      </c>
      <c r="AC287" s="203">
        <v>0</v>
      </c>
      <c r="AD287" s="203">
        <v>0</v>
      </c>
      <c r="AE287" s="203">
        <v>0</v>
      </c>
      <c r="AF287" s="203">
        <v>0</v>
      </c>
      <c r="AG287" s="203">
        <v>0</v>
      </c>
      <c r="AH287" s="203">
        <v>0</v>
      </c>
      <c r="AI287" s="203">
        <v>0</v>
      </c>
      <c r="AJ287" s="203">
        <v>840.9100758396529</v>
      </c>
      <c r="AK287" s="203">
        <v>20.021668472372674</v>
      </c>
      <c r="AL287" s="203">
        <v>29.031419284940409</v>
      </c>
      <c r="AM287" s="203">
        <v>19.020585048754029</v>
      </c>
      <c r="AN287" s="203">
        <v>5.0054171180931739</v>
      </c>
      <c r="AO287" s="203">
        <v>10.010834236186383</v>
      </c>
      <c r="AP287" s="203">
        <v>0</v>
      </c>
      <c r="AQ287" s="203">
        <v>0</v>
      </c>
      <c r="AR287" s="203">
        <v>0</v>
      </c>
      <c r="AS287" s="203">
        <v>0</v>
      </c>
      <c r="AT287" s="203">
        <v>0.999999999999998</v>
      </c>
      <c r="AU287" s="203">
        <v>0.999999999999998</v>
      </c>
      <c r="AV287" s="203">
        <v>1.999999999999996</v>
      </c>
      <c r="AW287" s="203">
        <v>3.9361022364217257</v>
      </c>
      <c r="AX287" s="203">
        <v>0</v>
      </c>
      <c r="AY287" s="203">
        <v>0</v>
      </c>
      <c r="AZ287" s="203">
        <v>0</v>
      </c>
      <c r="BA287" s="203">
        <v>0</v>
      </c>
      <c r="BB287" s="203">
        <v>73.412429378530987</v>
      </c>
      <c r="BC287" s="203">
        <v>123.31420765027291</v>
      </c>
      <c r="BD287" s="203">
        <v>158.56629610100731</v>
      </c>
      <c r="BE287" s="203">
        <v>0</v>
      </c>
      <c r="BF287" s="203">
        <v>0</v>
      </c>
      <c r="BG287" s="203">
        <v>0</v>
      </c>
      <c r="BH287" s="203">
        <v>3.4321774520342601</v>
      </c>
      <c r="BI287" s="203">
        <v>0</v>
      </c>
      <c r="BJ287" s="203">
        <v>0</v>
      </c>
      <c r="BK287" s="203">
        <v>1</v>
      </c>
      <c r="BL287" s="203"/>
      <c r="BM287" s="203"/>
      <c r="BN287" s="203"/>
      <c r="BO287" s="449">
        <v>0</v>
      </c>
      <c r="BP287" s="449">
        <v>0</v>
      </c>
      <c r="BQ287" s="449">
        <v>0</v>
      </c>
      <c r="BR287" s="203"/>
    </row>
    <row r="288" spans="1:70" ht="15" x14ac:dyDescent="0.25">
      <c r="A288" s="169">
        <v>362</v>
      </c>
      <c r="B288" s="207">
        <v>137208</v>
      </c>
      <c r="C288" s="207">
        <v>9354098</v>
      </c>
      <c r="D288" s="206" t="s">
        <v>558</v>
      </c>
      <c r="E288" s="205" t="s">
        <v>791</v>
      </c>
      <c r="F288" s="204" t="s">
        <v>788</v>
      </c>
      <c r="G288" s="203">
        <v>1</v>
      </c>
      <c r="H288" s="203">
        <v>0</v>
      </c>
      <c r="I288" s="203">
        <v>0</v>
      </c>
      <c r="J288" s="203">
        <v>0</v>
      </c>
      <c r="K288" s="203">
        <v>5</v>
      </c>
      <c r="L288" s="203">
        <v>458</v>
      </c>
      <c r="M288" s="203">
        <v>0</v>
      </c>
      <c r="N288" s="203">
        <v>0</v>
      </c>
      <c r="O288" s="203">
        <v>0</v>
      </c>
      <c r="P288" s="203">
        <v>0</v>
      </c>
      <c r="Q288" s="203">
        <v>458</v>
      </c>
      <c r="R288" s="203">
        <v>288</v>
      </c>
      <c r="S288" s="203">
        <v>170</v>
      </c>
      <c r="T288" s="203">
        <v>105</v>
      </c>
      <c r="U288" s="203">
        <v>353</v>
      </c>
      <c r="V288" s="203">
        <v>0</v>
      </c>
      <c r="W288" s="203">
        <v>458</v>
      </c>
      <c r="X288" s="203">
        <v>91.6</v>
      </c>
      <c r="Y288" s="203">
        <v>0</v>
      </c>
      <c r="Z288" s="203">
        <v>0</v>
      </c>
      <c r="AA288" s="203">
        <v>34.999999999999986</v>
      </c>
      <c r="AB288" s="203">
        <v>82.590163934426229</v>
      </c>
      <c r="AC288" s="203">
        <v>0</v>
      </c>
      <c r="AD288" s="203">
        <v>0</v>
      </c>
      <c r="AE288" s="203">
        <v>0</v>
      </c>
      <c r="AF288" s="203">
        <v>0</v>
      </c>
      <c r="AG288" s="203">
        <v>0</v>
      </c>
      <c r="AH288" s="203">
        <v>0</v>
      </c>
      <c r="AI288" s="203">
        <v>0</v>
      </c>
      <c r="AJ288" s="203">
        <v>382.99999999999994</v>
      </c>
      <c r="AK288" s="203">
        <v>2.0000000000000018</v>
      </c>
      <c r="AL288" s="203">
        <v>23.999999999999986</v>
      </c>
      <c r="AM288" s="203">
        <v>20.000000000000018</v>
      </c>
      <c r="AN288" s="203">
        <v>25.000000000000025</v>
      </c>
      <c r="AO288" s="203">
        <v>3.9999999999999991</v>
      </c>
      <c r="AP288" s="203">
        <v>0</v>
      </c>
      <c r="AQ288" s="203">
        <v>0</v>
      </c>
      <c r="AR288" s="203">
        <v>0</v>
      </c>
      <c r="AS288" s="203">
        <v>0</v>
      </c>
      <c r="AT288" s="203">
        <v>0</v>
      </c>
      <c r="AU288" s="203">
        <v>0</v>
      </c>
      <c r="AV288" s="203">
        <v>0</v>
      </c>
      <c r="AW288" s="203">
        <v>1.0725995316159251</v>
      </c>
      <c r="AX288" s="203">
        <v>0</v>
      </c>
      <c r="AY288" s="203">
        <v>0</v>
      </c>
      <c r="AZ288" s="203">
        <v>0</v>
      </c>
      <c r="BA288" s="203">
        <v>0</v>
      </c>
      <c r="BB288" s="203">
        <v>51.490384615384571</v>
      </c>
      <c r="BC288" s="203">
        <v>67.141210374639684</v>
      </c>
      <c r="BD288" s="203">
        <v>91.866500195312739</v>
      </c>
      <c r="BE288" s="203">
        <v>0</v>
      </c>
      <c r="BF288" s="203">
        <v>0</v>
      </c>
      <c r="BG288" s="203">
        <v>0</v>
      </c>
      <c r="BH288" s="203">
        <v>3.3513675513888899</v>
      </c>
      <c r="BI288" s="203">
        <v>1</v>
      </c>
      <c r="BJ288" s="203">
        <v>0</v>
      </c>
      <c r="BK288" s="203">
        <v>1</v>
      </c>
      <c r="BL288" s="203"/>
      <c r="BM288" s="203"/>
      <c r="BN288" s="203"/>
      <c r="BO288" s="449">
        <v>0</v>
      </c>
      <c r="BP288" s="449">
        <v>0</v>
      </c>
      <c r="BQ288" s="449">
        <v>0</v>
      </c>
      <c r="BR288" s="203"/>
    </row>
    <row r="289" spans="1:70" ht="15" x14ac:dyDescent="0.25">
      <c r="A289" s="169">
        <v>376</v>
      </c>
      <c r="B289" s="207">
        <v>136969</v>
      </c>
      <c r="C289" s="207">
        <v>9354099</v>
      </c>
      <c r="D289" s="206" t="s">
        <v>366</v>
      </c>
      <c r="E289" s="205" t="s">
        <v>791</v>
      </c>
      <c r="F289" s="204" t="s">
        <v>788</v>
      </c>
      <c r="G289" s="203">
        <v>1</v>
      </c>
      <c r="H289" s="203">
        <v>0</v>
      </c>
      <c r="I289" s="203">
        <v>0</v>
      </c>
      <c r="J289" s="203">
        <v>0</v>
      </c>
      <c r="K289" s="203">
        <v>5</v>
      </c>
      <c r="L289" s="203">
        <v>1470</v>
      </c>
      <c r="M289" s="203">
        <v>0</v>
      </c>
      <c r="N289" s="203">
        <v>0</v>
      </c>
      <c r="O289" s="203">
        <v>0</v>
      </c>
      <c r="P289" s="203">
        <v>0</v>
      </c>
      <c r="Q289" s="203">
        <v>1470</v>
      </c>
      <c r="R289" s="203">
        <v>904</v>
      </c>
      <c r="S289" s="203">
        <v>566</v>
      </c>
      <c r="T289" s="203">
        <v>307</v>
      </c>
      <c r="U289" s="203">
        <v>1163</v>
      </c>
      <c r="V289" s="203">
        <v>0</v>
      </c>
      <c r="W289" s="203">
        <v>1470</v>
      </c>
      <c r="X289" s="203">
        <v>294</v>
      </c>
      <c r="Y289" s="203">
        <v>0</v>
      </c>
      <c r="Z289" s="203">
        <v>0</v>
      </c>
      <c r="AA289" s="203">
        <v>63.000000000000064</v>
      </c>
      <c r="AB289" s="203">
        <v>145.47404844290659</v>
      </c>
      <c r="AC289" s="203">
        <v>0</v>
      </c>
      <c r="AD289" s="203">
        <v>0</v>
      </c>
      <c r="AE289" s="203">
        <v>0</v>
      </c>
      <c r="AF289" s="203">
        <v>0</v>
      </c>
      <c r="AG289" s="203">
        <v>0</v>
      </c>
      <c r="AH289" s="203">
        <v>0</v>
      </c>
      <c r="AI289" s="203">
        <v>0</v>
      </c>
      <c r="AJ289" s="203">
        <v>1403</v>
      </c>
      <c r="AK289" s="203">
        <v>18.000000000000039</v>
      </c>
      <c r="AL289" s="203">
        <v>23.000000000000057</v>
      </c>
      <c r="AM289" s="203">
        <v>15.000000000000057</v>
      </c>
      <c r="AN289" s="203">
        <v>8</v>
      </c>
      <c r="AO289" s="203">
        <v>2.9999999999999964</v>
      </c>
      <c r="AP289" s="203">
        <v>0</v>
      </c>
      <c r="AQ289" s="203">
        <v>0</v>
      </c>
      <c r="AR289" s="203">
        <v>0</v>
      </c>
      <c r="AS289" s="203">
        <v>0</v>
      </c>
      <c r="AT289" s="203">
        <v>2.9999999999999964</v>
      </c>
      <c r="AU289" s="203">
        <v>8</v>
      </c>
      <c r="AV289" s="203">
        <v>16</v>
      </c>
      <c r="AW289" s="203">
        <v>6.1038062283737027</v>
      </c>
      <c r="AX289" s="203">
        <v>0</v>
      </c>
      <c r="AY289" s="203">
        <v>0</v>
      </c>
      <c r="AZ289" s="203">
        <v>0</v>
      </c>
      <c r="BA289" s="203">
        <v>0</v>
      </c>
      <c r="BB289" s="203">
        <v>145.25838926174484</v>
      </c>
      <c r="BC289" s="203">
        <v>204.87010676156555</v>
      </c>
      <c r="BD289" s="203">
        <v>274.62207696354534</v>
      </c>
      <c r="BE289" s="203">
        <v>0</v>
      </c>
      <c r="BF289" s="203">
        <v>0</v>
      </c>
      <c r="BG289" s="203">
        <v>0</v>
      </c>
      <c r="BH289" s="203">
        <v>2.19158624927302</v>
      </c>
      <c r="BI289" s="203">
        <v>0</v>
      </c>
      <c r="BJ289" s="203">
        <v>0</v>
      </c>
      <c r="BK289" s="203">
        <v>1</v>
      </c>
      <c r="BL289" s="203"/>
      <c r="BM289" s="203"/>
      <c r="BN289" s="203"/>
      <c r="BO289" s="449">
        <v>0</v>
      </c>
      <c r="BP289" s="449">
        <v>0</v>
      </c>
      <c r="BQ289" s="449">
        <v>0</v>
      </c>
      <c r="BR289" s="203"/>
    </row>
    <row r="290" spans="1:70" ht="15" x14ac:dyDescent="0.25">
      <c r="A290" s="169">
        <v>554</v>
      </c>
      <c r="B290" s="207">
        <v>136322</v>
      </c>
      <c r="C290" s="207">
        <v>9354102</v>
      </c>
      <c r="D290" s="206" t="s">
        <v>469</v>
      </c>
      <c r="E290" s="205" t="s">
        <v>791</v>
      </c>
      <c r="F290" s="204" t="s">
        <v>788</v>
      </c>
      <c r="G290" s="203">
        <v>1</v>
      </c>
      <c r="H290" s="203">
        <v>0</v>
      </c>
      <c r="I290" s="203">
        <v>0</v>
      </c>
      <c r="J290" s="203">
        <v>0</v>
      </c>
      <c r="K290" s="203">
        <v>5</v>
      </c>
      <c r="L290" s="203">
        <v>1169</v>
      </c>
      <c r="M290" s="203">
        <v>0</v>
      </c>
      <c r="N290" s="203">
        <v>0</v>
      </c>
      <c r="O290" s="203">
        <v>0</v>
      </c>
      <c r="P290" s="203">
        <v>0</v>
      </c>
      <c r="Q290" s="203">
        <v>1169</v>
      </c>
      <c r="R290" s="203">
        <v>754</v>
      </c>
      <c r="S290" s="203">
        <v>415</v>
      </c>
      <c r="T290" s="203">
        <v>259</v>
      </c>
      <c r="U290" s="203">
        <v>910</v>
      </c>
      <c r="V290" s="203">
        <v>0</v>
      </c>
      <c r="W290" s="203">
        <v>1169</v>
      </c>
      <c r="X290" s="203">
        <v>233.8</v>
      </c>
      <c r="Y290" s="203">
        <v>0</v>
      </c>
      <c r="Z290" s="203">
        <v>0</v>
      </c>
      <c r="AA290" s="203">
        <v>68.999999999999957</v>
      </c>
      <c r="AB290" s="203">
        <v>199.27347310847765</v>
      </c>
      <c r="AC290" s="203">
        <v>0</v>
      </c>
      <c r="AD290" s="203">
        <v>0</v>
      </c>
      <c r="AE290" s="203">
        <v>0</v>
      </c>
      <c r="AF290" s="203">
        <v>0</v>
      </c>
      <c r="AG290" s="203">
        <v>0</v>
      </c>
      <c r="AH290" s="203">
        <v>0</v>
      </c>
      <c r="AI290" s="203">
        <v>0</v>
      </c>
      <c r="AJ290" s="203">
        <v>1060.9075342465749</v>
      </c>
      <c r="AK290" s="203">
        <v>71.060787671232859</v>
      </c>
      <c r="AL290" s="203">
        <v>37.03167808219176</v>
      </c>
      <c r="AM290" s="203">
        <v>0</v>
      </c>
      <c r="AN290" s="203">
        <v>0</v>
      </c>
      <c r="AO290" s="203">
        <v>0</v>
      </c>
      <c r="AP290" s="203">
        <v>0</v>
      </c>
      <c r="AQ290" s="203">
        <v>0</v>
      </c>
      <c r="AR290" s="203">
        <v>0</v>
      </c>
      <c r="AS290" s="203">
        <v>0</v>
      </c>
      <c r="AT290" s="203">
        <v>0</v>
      </c>
      <c r="AU290" s="203">
        <v>2.0000000000000022</v>
      </c>
      <c r="AV290" s="203">
        <v>5</v>
      </c>
      <c r="AW290" s="203">
        <v>13.853236098450319</v>
      </c>
      <c r="AX290" s="203">
        <v>0</v>
      </c>
      <c r="AY290" s="203">
        <v>0</v>
      </c>
      <c r="AZ290" s="203">
        <v>0</v>
      </c>
      <c r="BA290" s="203">
        <v>0</v>
      </c>
      <c r="BB290" s="203">
        <v>131.0235294117646</v>
      </c>
      <c r="BC290" s="203">
        <v>205.38547486033485</v>
      </c>
      <c r="BD290" s="203">
        <v>268.30197397433483</v>
      </c>
      <c r="BE290" s="203">
        <v>0</v>
      </c>
      <c r="BF290" s="203">
        <v>0</v>
      </c>
      <c r="BG290" s="203">
        <v>0</v>
      </c>
      <c r="BH290" s="203">
        <v>1.7000422366806101</v>
      </c>
      <c r="BI290" s="203">
        <v>0</v>
      </c>
      <c r="BJ290" s="203">
        <v>0</v>
      </c>
      <c r="BK290" s="203">
        <v>1</v>
      </c>
      <c r="BL290" s="203"/>
      <c r="BM290" s="203"/>
      <c r="BN290" s="203"/>
      <c r="BO290" s="449">
        <v>0</v>
      </c>
      <c r="BP290" s="449">
        <v>0</v>
      </c>
      <c r="BQ290" s="449">
        <v>0</v>
      </c>
      <c r="BR290" s="203"/>
    </row>
    <row r="291" spans="1:70" ht="15" x14ac:dyDescent="0.25">
      <c r="A291" s="169">
        <v>562</v>
      </c>
      <c r="B291" s="207">
        <v>143362</v>
      </c>
      <c r="C291" s="207">
        <v>9354103</v>
      </c>
      <c r="D291" s="206" t="s">
        <v>476</v>
      </c>
      <c r="E291" s="205" t="s">
        <v>791</v>
      </c>
      <c r="F291" s="204" t="s">
        <v>788</v>
      </c>
      <c r="G291" s="203">
        <v>1</v>
      </c>
      <c r="H291" s="203">
        <v>0</v>
      </c>
      <c r="I291" s="203">
        <v>0</v>
      </c>
      <c r="J291" s="203">
        <v>0</v>
      </c>
      <c r="K291" s="203">
        <v>5</v>
      </c>
      <c r="L291" s="203">
        <v>882</v>
      </c>
      <c r="M291" s="203">
        <v>0</v>
      </c>
      <c r="N291" s="203">
        <v>0</v>
      </c>
      <c r="O291" s="203">
        <v>0</v>
      </c>
      <c r="P291" s="203">
        <v>0</v>
      </c>
      <c r="Q291" s="203">
        <v>882</v>
      </c>
      <c r="R291" s="203">
        <v>541</v>
      </c>
      <c r="S291" s="203">
        <v>341</v>
      </c>
      <c r="T291" s="203">
        <v>179</v>
      </c>
      <c r="U291" s="203">
        <v>703</v>
      </c>
      <c r="V291" s="203">
        <v>0</v>
      </c>
      <c r="W291" s="203">
        <v>882</v>
      </c>
      <c r="X291" s="203">
        <v>176.4</v>
      </c>
      <c r="Y291" s="203">
        <v>0</v>
      </c>
      <c r="Z291" s="203">
        <v>0</v>
      </c>
      <c r="AA291" s="203">
        <v>96.000000000000014</v>
      </c>
      <c r="AB291" s="203">
        <v>205.02186421173764</v>
      </c>
      <c r="AC291" s="203">
        <v>0</v>
      </c>
      <c r="AD291" s="203">
        <v>0</v>
      </c>
      <c r="AE291" s="203">
        <v>0</v>
      </c>
      <c r="AF291" s="203">
        <v>0</v>
      </c>
      <c r="AG291" s="203">
        <v>0</v>
      </c>
      <c r="AH291" s="203">
        <v>0</v>
      </c>
      <c r="AI291" s="203">
        <v>0</v>
      </c>
      <c r="AJ291" s="203">
        <v>803.99999999999989</v>
      </c>
      <c r="AK291" s="203">
        <v>25.000000000000036</v>
      </c>
      <c r="AL291" s="203">
        <v>7.0000000000000027</v>
      </c>
      <c r="AM291" s="203">
        <v>46.000000000000028</v>
      </c>
      <c r="AN291" s="203">
        <v>0</v>
      </c>
      <c r="AO291" s="203">
        <v>0</v>
      </c>
      <c r="AP291" s="203">
        <v>0</v>
      </c>
      <c r="AQ291" s="203">
        <v>0</v>
      </c>
      <c r="AR291" s="203">
        <v>0</v>
      </c>
      <c r="AS291" s="203">
        <v>0</v>
      </c>
      <c r="AT291" s="203">
        <v>0</v>
      </c>
      <c r="AU291" s="203">
        <v>0.99999999999999789</v>
      </c>
      <c r="AV291" s="203">
        <v>1.9999999999999958</v>
      </c>
      <c r="AW291" s="203">
        <v>4.0598388952819331</v>
      </c>
      <c r="AX291" s="203">
        <v>0</v>
      </c>
      <c r="AY291" s="203">
        <v>0</v>
      </c>
      <c r="AZ291" s="203">
        <v>0</v>
      </c>
      <c r="BA291" s="203">
        <v>0</v>
      </c>
      <c r="BB291" s="203">
        <v>92.028248587570673</v>
      </c>
      <c r="BC291" s="203">
        <v>208.07183908045985</v>
      </c>
      <c r="BD291" s="203">
        <v>252.26310187667454</v>
      </c>
      <c r="BE291" s="203">
        <v>0</v>
      </c>
      <c r="BF291" s="203">
        <v>0</v>
      </c>
      <c r="BG291" s="203">
        <v>0</v>
      </c>
      <c r="BH291" s="203">
        <v>3.09276428033519</v>
      </c>
      <c r="BI291" s="203">
        <v>0</v>
      </c>
      <c r="BJ291" s="203">
        <v>0</v>
      </c>
      <c r="BK291" s="203">
        <v>1</v>
      </c>
      <c r="BL291" s="203"/>
      <c r="BM291" s="203"/>
      <c r="BN291" s="203"/>
      <c r="BO291" s="449">
        <v>0</v>
      </c>
      <c r="BP291" s="449">
        <v>0</v>
      </c>
      <c r="BQ291" s="449">
        <v>0</v>
      </c>
      <c r="BR291" s="203"/>
    </row>
    <row r="292" spans="1:70" ht="15" x14ac:dyDescent="0.25">
      <c r="A292" s="169">
        <v>159</v>
      </c>
      <c r="B292" s="207">
        <v>136416</v>
      </c>
      <c r="C292" s="207">
        <v>9354504</v>
      </c>
      <c r="D292" s="206" t="s">
        <v>259</v>
      </c>
      <c r="E292" s="205" t="s">
        <v>791</v>
      </c>
      <c r="F292" s="204" t="s">
        <v>788</v>
      </c>
      <c r="G292" s="203">
        <v>1</v>
      </c>
      <c r="H292" s="203">
        <v>0</v>
      </c>
      <c r="I292" s="203">
        <v>0</v>
      </c>
      <c r="J292" s="203">
        <v>0</v>
      </c>
      <c r="K292" s="203">
        <v>5</v>
      </c>
      <c r="L292" s="203">
        <v>679</v>
      </c>
      <c r="M292" s="203">
        <v>0</v>
      </c>
      <c r="N292" s="203">
        <v>0</v>
      </c>
      <c r="O292" s="203">
        <v>0</v>
      </c>
      <c r="P292" s="203">
        <v>0</v>
      </c>
      <c r="Q292" s="203">
        <v>679</v>
      </c>
      <c r="R292" s="203">
        <v>410</v>
      </c>
      <c r="S292" s="203">
        <v>269</v>
      </c>
      <c r="T292" s="203">
        <v>135</v>
      </c>
      <c r="U292" s="203">
        <v>544</v>
      </c>
      <c r="V292" s="203">
        <v>0</v>
      </c>
      <c r="W292" s="203">
        <v>679</v>
      </c>
      <c r="X292" s="203">
        <v>135.80000000000001</v>
      </c>
      <c r="Y292" s="203">
        <v>0</v>
      </c>
      <c r="Z292" s="203">
        <v>0</v>
      </c>
      <c r="AA292" s="203">
        <v>42.000000000000014</v>
      </c>
      <c r="AB292" s="203">
        <v>80.481620405101324</v>
      </c>
      <c r="AC292" s="203">
        <v>0</v>
      </c>
      <c r="AD292" s="203">
        <v>0</v>
      </c>
      <c r="AE292" s="203">
        <v>0</v>
      </c>
      <c r="AF292" s="203">
        <v>0</v>
      </c>
      <c r="AG292" s="203">
        <v>0</v>
      </c>
      <c r="AH292" s="203">
        <v>0</v>
      </c>
      <c r="AI292" s="203">
        <v>0</v>
      </c>
      <c r="AJ292" s="203">
        <v>669.00000000000023</v>
      </c>
      <c r="AK292" s="203">
        <v>2.9999999999999982</v>
      </c>
      <c r="AL292" s="203">
        <v>3.9999999999999996</v>
      </c>
      <c r="AM292" s="203">
        <v>1.0000000000000016</v>
      </c>
      <c r="AN292" s="203">
        <v>1.0000000000000016</v>
      </c>
      <c r="AO292" s="203">
        <v>1.0000000000000016</v>
      </c>
      <c r="AP292" s="203">
        <v>0</v>
      </c>
      <c r="AQ292" s="203">
        <v>0</v>
      </c>
      <c r="AR292" s="203">
        <v>0</v>
      </c>
      <c r="AS292" s="203">
        <v>0</v>
      </c>
      <c r="AT292" s="203">
        <v>0</v>
      </c>
      <c r="AU292" s="203">
        <v>0</v>
      </c>
      <c r="AV292" s="203">
        <v>1.0000000000000016</v>
      </c>
      <c r="AW292" s="203">
        <v>5.0899550224887555</v>
      </c>
      <c r="AX292" s="203">
        <v>0</v>
      </c>
      <c r="AY292" s="203">
        <v>0</v>
      </c>
      <c r="AZ292" s="203">
        <v>0</v>
      </c>
      <c r="BA292" s="203">
        <v>0</v>
      </c>
      <c r="BB292" s="203">
        <v>63.947368421052659</v>
      </c>
      <c r="BC292" s="203">
        <v>70.227360308285412</v>
      </c>
      <c r="BD292" s="203">
        <v>100.93439870565383</v>
      </c>
      <c r="BE292" s="203">
        <v>0</v>
      </c>
      <c r="BF292" s="203">
        <v>0</v>
      </c>
      <c r="BG292" s="203">
        <v>0</v>
      </c>
      <c r="BH292" s="203">
        <v>5.3480972917771901</v>
      </c>
      <c r="BI292" s="203">
        <v>0</v>
      </c>
      <c r="BJ292" s="203">
        <v>0</v>
      </c>
      <c r="BK292" s="203">
        <v>1</v>
      </c>
      <c r="BL292" s="203"/>
      <c r="BM292" s="203"/>
      <c r="BN292" s="203"/>
      <c r="BO292" s="449">
        <v>0</v>
      </c>
      <c r="BP292" s="449">
        <v>0</v>
      </c>
      <c r="BQ292" s="449">
        <v>0</v>
      </c>
      <c r="BR292" s="203"/>
    </row>
    <row r="293" spans="1:70" ht="15" x14ac:dyDescent="0.25">
      <c r="A293" s="169">
        <v>372</v>
      </c>
      <c r="B293" s="207">
        <v>137849</v>
      </c>
      <c r="C293" s="207">
        <v>9354603</v>
      </c>
      <c r="D293" s="206" t="s">
        <v>362</v>
      </c>
      <c r="E293" s="205" t="s">
        <v>791</v>
      </c>
      <c r="F293" s="204" t="s">
        <v>788</v>
      </c>
      <c r="G293" s="203">
        <v>1</v>
      </c>
      <c r="H293" s="203">
        <v>0</v>
      </c>
      <c r="I293" s="203">
        <v>0</v>
      </c>
      <c r="J293" s="203">
        <v>0</v>
      </c>
      <c r="K293" s="203">
        <v>5</v>
      </c>
      <c r="L293" s="203">
        <v>822</v>
      </c>
      <c r="M293" s="203">
        <v>0</v>
      </c>
      <c r="N293" s="203">
        <v>0</v>
      </c>
      <c r="O293" s="203">
        <v>0</v>
      </c>
      <c r="P293" s="203">
        <v>0</v>
      </c>
      <c r="Q293" s="203">
        <v>822</v>
      </c>
      <c r="R293" s="203">
        <v>502</v>
      </c>
      <c r="S293" s="203">
        <v>320</v>
      </c>
      <c r="T293" s="203">
        <v>168</v>
      </c>
      <c r="U293" s="203">
        <v>654</v>
      </c>
      <c r="V293" s="203">
        <v>0</v>
      </c>
      <c r="W293" s="203">
        <v>822</v>
      </c>
      <c r="X293" s="203">
        <v>164.4</v>
      </c>
      <c r="Y293" s="203">
        <v>0</v>
      </c>
      <c r="Z293" s="203">
        <v>0</v>
      </c>
      <c r="AA293" s="203">
        <v>61.000000000000043</v>
      </c>
      <c r="AB293" s="203">
        <v>173.84596577017115</v>
      </c>
      <c r="AC293" s="203">
        <v>0</v>
      </c>
      <c r="AD293" s="203">
        <v>0</v>
      </c>
      <c r="AE293" s="203">
        <v>0</v>
      </c>
      <c r="AF293" s="203">
        <v>0</v>
      </c>
      <c r="AG293" s="203">
        <v>0</v>
      </c>
      <c r="AH293" s="203">
        <v>0</v>
      </c>
      <c r="AI293" s="203">
        <v>0</v>
      </c>
      <c r="AJ293" s="203">
        <v>535.00000000000011</v>
      </c>
      <c r="AK293" s="203">
        <v>57.000000000000036</v>
      </c>
      <c r="AL293" s="203">
        <v>79.000000000000028</v>
      </c>
      <c r="AM293" s="203">
        <v>73.000000000000043</v>
      </c>
      <c r="AN293" s="203">
        <v>63.999999999999993</v>
      </c>
      <c r="AO293" s="203">
        <v>14</v>
      </c>
      <c r="AP293" s="203">
        <v>0</v>
      </c>
      <c r="AQ293" s="203">
        <v>0</v>
      </c>
      <c r="AR293" s="203">
        <v>0</v>
      </c>
      <c r="AS293" s="203">
        <v>0</v>
      </c>
      <c r="AT293" s="203">
        <v>5.0060901339829442</v>
      </c>
      <c r="AU293" s="203">
        <v>12.014616321559075</v>
      </c>
      <c r="AV293" s="203">
        <v>20.024360535931791</v>
      </c>
      <c r="AW293" s="203">
        <v>7.0342298288508553</v>
      </c>
      <c r="AX293" s="203">
        <v>0</v>
      </c>
      <c r="AY293" s="203">
        <v>0</v>
      </c>
      <c r="AZ293" s="203">
        <v>0</v>
      </c>
      <c r="BA293" s="203">
        <v>0</v>
      </c>
      <c r="BB293" s="203">
        <v>65.389221556886298</v>
      </c>
      <c r="BC293" s="203">
        <v>103.59360000000001</v>
      </c>
      <c r="BD293" s="203">
        <v>134.99300527185633</v>
      </c>
      <c r="BE293" s="203">
        <v>0</v>
      </c>
      <c r="BF293" s="203">
        <v>0</v>
      </c>
      <c r="BG293" s="203">
        <v>0</v>
      </c>
      <c r="BH293" s="203">
        <v>0.75653038422090702</v>
      </c>
      <c r="BI293" s="203">
        <v>0</v>
      </c>
      <c r="BJ293" s="203">
        <v>0</v>
      </c>
      <c r="BK293" s="203">
        <v>1</v>
      </c>
      <c r="BL293" s="203"/>
      <c r="BM293" s="203"/>
      <c r="BN293" s="203"/>
      <c r="BO293" s="449">
        <v>0</v>
      </c>
      <c r="BP293" s="449">
        <v>0</v>
      </c>
      <c r="BQ293" s="449">
        <v>0</v>
      </c>
      <c r="BR293" s="203"/>
    </row>
    <row r="294" spans="1:70" ht="15" x14ac:dyDescent="0.25">
      <c r="A294" s="169">
        <v>368</v>
      </c>
      <c r="B294" s="207">
        <v>136453</v>
      </c>
      <c r="C294" s="207">
        <v>9354606</v>
      </c>
      <c r="D294" s="206" t="s">
        <v>359</v>
      </c>
      <c r="E294" s="205" t="s">
        <v>791</v>
      </c>
      <c r="F294" s="204" t="s">
        <v>788</v>
      </c>
      <c r="G294" s="203">
        <v>1</v>
      </c>
      <c r="H294" s="203">
        <v>0</v>
      </c>
      <c r="I294" s="203">
        <v>0</v>
      </c>
      <c r="J294" s="203">
        <v>0</v>
      </c>
      <c r="K294" s="203">
        <v>5</v>
      </c>
      <c r="L294" s="203">
        <v>709</v>
      </c>
      <c r="M294" s="203">
        <v>0</v>
      </c>
      <c r="N294" s="203">
        <v>0</v>
      </c>
      <c r="O294" s="203">
        <v>0</v>
      </c>
      <c r="P294" s="203">
        <v>0</v>
      </c>
      <c r="Q294" s="203">
        <v>709</v>
      </c>
      <c r="R294" s="203">
        <v>484</v>
      </c>
      <c r="S294" s="203">
        <v>225</v>
      </c>
      <c r="T294" s="203">
        <v>150</v>
      </c>
      <c r="U294" s="203">
        <v>559</v>
      </c>
      <c r="V294" s="203">
        <v>0</v>
      </c>
      <c r="W294" s="203">
        <v>709</v>
      </c>
      <c r="X294" s="203">
        <v>141.80000000000001</v>
      </c>
      <c r="Y294" s="203">
        <v>0</v>
      </c>
      <c r="Z294" s="203">
        <v>0</v>
      </c>
      <c r="AA294" s="203">
        <v>216.00000000000003</v>
      </c>
      <c r="AB294" s="203">
        <v>346.70879120879118</v>
      </c>
      <c r="AC294" s="203">
        <v>0</v>
      </c>
      <c r="AD294" s="203">
        <v>0</v>
      </c>
      <c r="AE294" s="203">
        <v>0</v>
      </c>
      <c r="AF294" s="203">
        <v>0</v>
      </c>
      <c r="AG294" s="203">
        <v>0</v>
      </c>
      <c r="AH294" s="203">
        <v>0</v>
      </c>
      <c r="AI294" s="203">
        <v>0</v>
      </c>
      <c r="AJ294" s="203">
        <v>174.49222065063643</v>
      </c>
      <c r="AK294" s="203">
        <v>43.121640735502105</v>
      </c>
      <c r="AL294" s="203">
        <v>78.220650636491996</v>
      </c>
      <c r="AM294" s="203">
        <v>130.36775106082047</v>
      </c>
      <c r="AN294" s="203">
        <v>195.5516265912307</v>
      </c>
      <c r="AO294" s="203">
        <v>87.246110325318213</v>
      </c>
      <c r="AP294" s="203">
        <v>0</v>
      </c>
      <c r="AQ294" s="203">
        <v>0</v>
      </c>
      <c r="AR294" s="203">
        <v>0</v>
      </c>
      <c r="AS294" s="203">
        <v>0</v>
      </c>
      <c r="AT294" s="203">
        <v>20.028248587570644</v>
      </c>
      <c r="AU294" s="203">
        <v>34.048022598870055</v>
      </c>
      <c r="AV294" s="203">
        <v>38.053672316384187</v>
      </c>
      <c r="AW294" s="203">
        <v>0</v>
      </c>
      <c r="AX294" s="203">
        <v>0</v>
      </c>
      <c r="AY294" s="203">
        <v>0</v>
      </c>
      <c r="AZ294" s="203">
        <v>0</v>
      </c>
      <c r="BA294" s="203">
        <v>0</v>
      </c>
      <c r="BB294" s="203">
        <v>105.70469798657714</v>
      </c>
      <c r="BC294" s="203">
        <v>186.33333333333314</v>
      </c>
      <c r="BD294" s="203">
        <v>237.09192277964183</v>
      </c>
      <c r="BE294" s="203">
        <v>0</v>
      </c>
      <c r="BF294" s="203">
        <v>0</v>
      </c>
      <c r="BG294" s="203">
        <v>0</v>
      </c>
      <c r="BH294" s="203">
        <v>1.3806287036630001</v>
      </c>
      <c r="BI294" s="203">
        <v>0</v>
      </c>
      <c r="BJ294" s="203">
        <v>0</v>
      </c>
      <c r="BK294" s="203">
        <v>1</v>
      </c>
      <c r="BL294" s="203"/>
      <c r="BM294" s="203"/>
      <c r="BN294" s="203"/>
      <c r="BO294" s="449">
        <v>0</v>
      </c>
      <c r="BP294" s="449">
        <v>0</v>
      </c>
      <c r="BQ294" s="449">
        <v>0</v>
      </c>
      <c r="BR294" s="203"/>
    </row>
    <row r="295" spans="1:70" ht="15" x14ac:dyDescent="0.25">
      <c r="A295" s="169">
        <v>483</v>
      </c>
      <c r="B295" s="207">
        <v>124546</v>
      </c>
      <c r="C295" s="207">
        <v>9352023</v>
      </c>
      <c r="D295" s="206" t="s">
        <v>557</v>
      </c>
      <c r="E295" s="205" t="s">
        <v>46</v>
      </c>
      <c r="F295" s="204" t="s">
        <v>788</v>
      </c>
      <c r="G295" s="203">
        <v>1</v>
      </c>
      <c r="H295" s="203">
        <v>0</v>
      </c>
      <c r="I295" s="203">
        <v>0</v>
      </c>
      <c r="J295" s="203">
        <v>7</v>
      </c>
      <c r="K295" s="203">
        <v>0</v>
      </c>
      <c r="L295" s="203">
        <v>279</v>
      </c>
      <c r="M295" s="203">
        <v>279</v>
      </c>
      <c r="N295" s="203">
        <v>51</v>
      </c>
      <c r="O295" s="203">
        <v>176</v>
      </c>
      <c r="P295" s="203">
        <v>52</v>
      </c>
      <c r="Q295" s="203">
        <v>0</v>
      </c>
      <c r="R295" s="203">
        <v>0</v>
      </c>
      <c r="S295" s="203">
        <v>0</v>
      </c>
      <c r="T295" s="203">
        <v>0</v>
      </c>
      <c r="U295" s="203">
        <v>0</v>
      </c>
      <c r="V295" s="203">
        <v>0</v>
      </c>
      <c r="W295" s="203">
        <v>279</v>
      </c>
      <c r="X295" s="203">
        <v>39.857142857142854</v>
      </c>
      <c r="Y295" s="203">
        <v>40.999999999999964</v>
      </c>
      <c r="Z295" s="203">
        <v>72.560439560439562</v>
      </c>
      <c r="AA295" s="203">
        <v>0</v>
      </c>
      <c r="AB295" s="203">
        <v>0</v>
      </c>
      <c r="AC295" s="203">
        <v>222.00000000000006</v>
      </c>
      <c r="AD295" s="203">
        <v>56.999999999999943</v>
      </c>
      <c r="AE295" s="203">
        <v>0</v>
      </c>
      <c r="AF295" s="203">
        <v>0</v>
      </c>
      <c r="AG295" s="203">
        <v>0</v>
      </c>
      <c r="AH295" s="203">
        <v>0</v>
      </c>
      <c r="AI295" s="203">
        <v>0</v>
      </c>
      <c r="AJ295" s="203">
        <v>0</v>
      </c>
      <c r="AK295" s="203">
        <v>0</v>
      </c>
      <c r="AL295" s="203">
        <v>0</v>
      </c>
      <c r="AM295" s="203">
        <v>0</v>
      </c>
      <c r="AN295" s="203">
        <v>0</v>
      </c>
      <c r="AO295" s="203">
        <v>0</v>
      </c>
      <c r="AP295" s="203">
        <v>0</v>
      </c>
      <c r="AQ295" s="203">
        <v>22.026315789473674</v>
      </c>
      <c r="AR295" s="203">
        <v>52.618421052631533</v>
      </c>
      <c r="AS295" s="203">
        <v>68.5263157894736</v>
      </c>
      <c r="AT295" s="203">
        <v>0</v>
      </c>
      <c r="AU295" s="203">
        <v>0</v>
      </c>
      <c r="AV295" s="203">
        <v>0</v>
      </c>
      <c r="AW295" s="203">
        <v>0</v>
      </c>
      <c r="AX295" s="203">
        <v>52.585365853658523</v>
      </c>
      <c r="AY295" s="203">
        <v>15.826086956521763</v>
      </c>
      <c r="AZ295" s="203">
        <v>26</v>
      </c>
      <c r="BA295" s="203">
        <v>69.781039794608461</v>
      </c>
      <c r="BB295" s="203">
        <v>0</v>
      </c>
      <c r="BC295" s="203">
        <v>0</v>
      </c>
      <c r="BD295" s="203">
        <v>0</v>
      </c>
      <c r="BE295" s="203">
        <v>5.099999999999965</v>
      </c>
      <c r="BF295" s="203">
        <v>0</v>
      </c>
      <c r="BG295" s="203">
        <v>0.47008272812500002</v>
      </c>
      <c r="BH295" s="203">
        <v>0</v>
      </c>
      <c r="BI295" s="203">
        <v>0</v>
      </c>
      <c r="BJ295" s="203">
        <v>1</v>
      </c>
      <c r="BK295" s="203">
        <v>0</v>
      </c>
      <c r="BL295" s="203"/>
      <c r="BM295" s="203"/>
      <c r="BN295" s="203"/>
      <c r="BO295" s="449">
        <v>0</v>
      </c>
      <c r="BP295" s="449">
        <v>0</v>
      </c>
      <c r="BQ295" s="449">
        <v>0</v>
      </c>
      <c r="BR295" s="203"/>
    </row>
    <row r="296" spans="1:70" ht="15" x14ac:dyDescent="0.25">
      <c r="A296" s="169">
        <v>512</v>
      </c>
      <c r="B296" s="207">
        <v>124560</v>
      </c>
      <c r="C296" s="207">
        <v>9352044</v>
      </c>
      <c r="D296" s="206" t="s">
        <v>556</v>
      </c>
      <c r="E296" s="205" t="s">
        <v>46</v>
      </c>
      <c r="F296" s="204" t="s">
        <v>788</v>
      </c>
      <c r="G296" s="203">
        <v>1</v>
      </c>
      <c r="H296" s="203">
        <v>0</v>
      </c>
      <c r="I296" s="203">
        <v>0</v>
      </c>
      <c r="J296" s="203">
        <v>7</v>
      </c>
      <c r="K296" s="203">
        <v>0</v>
      </c>
      <c r="L296" s="203">
        <v>400</v>
      </c>
      <c r="M296" s="203">
        <v>400</v>
      </c>
      <c r="N296" s="203">
        <v>60</v>
      </c>
      <c r="O296" s="203">
        <v>234</v>
      </c>
      <c r="P296" s="203">
        <v>106</v>
      </c>
      <c r="Q296" s="203">
        <v>0</v>
      </c>
      <c r="R296" s="203">
        <v>0</v>
      </c>
      <c r="S296" s="203">
        <v>0</v>
      </c>
      <c r="T296" s="203">
        <v>0</v>
      </c>
      <c r="U296" s="203">
        <v>0</v>
      </c>
      <c r="V296" s="203">
        <v>0</v>
      </c>
      <c r="W296" s="203">
        <v>400</v>
      </c>
      <c r="X296" s="203">
        <v>57.142857142857146</v>
      </c>
      <c r="Y296" s="203">
        <v>67</v>
      </c>
      <c r="Z296" s="203">
        <v>132.63707571801567</v>
      </c>
      <c r="AA296" s="203">
        <v>0</v>
      </c>
      <c r="AB296" s="203">
        <v>0</v>
      </c>
      <c r="AC296" s="203">
        <v>132.65822784810121</v>
      </c>
      <c r="AD296" s="203">
        <v>63.7974683544304</v>
      </c>
      <c r="AE296" s="203">
        <v>98.227848101266005</v>
      </c>
      <c r="AF296" s="203">
        <v>12.1518987341772</v>
      </c>
      <c r="AG296" s="203">
        <v>93.164556962025202</v>
      </c>
      <c r="AH296" s="203">
        <v>0</v>
      </c>
      <c r="AI296" s="203">
        <v>0</v>
      </c>
      <c r="AJ296" s="203">
        <v>0</v>
      </c>
      <c r="AK296" s="203">
        <v>0</v>
      </c>
      <c r="AL296" s="203">
        <v>0</v>
      </c>
      <c r="AM296" s="203">
        <v>0</v>
      </c>
      <c r="AN296" s="203">
        <v>0</v>
      </c>
      <c r="AO296" s="203">
        <v>0</v>
      </c>
      <c r="AP296" s="203">
        <v>0</v>
      </c>
      <c r="AQ296" s="203">
        <v>9.4117647058823604</v>
      </c>
      <c r="AR296" s="203">
        <v>15.294117647058842</v>
      </c>
      <c r="AS296" s="203">
        <v>21.176470588235279</v>
      </c>
      <c r="AT296" s="203">
        <v>0</v>
      </c>
      <c r="AU296" s="203">
        <v>0</v>
      </c>
      <c r="AV296" s="203">
        <v>0</v>
      </c>
      <c r="AW296" s="203">
        <v>4.1775456919060057</v>
      </c>
      <c r="AX296" s="203">
        <v>86.590308370044028</v>
      </c>
      <c r="AY296" s="203">
        <v>14.133333333333297</v>
      </c>
      <c r="AZ296" s="203">
        <v>21.200000000000003</v>
      </c>
      <c r="BA296" s="203">
        <v>85.045037574501151</v>
      </c>
      <c r="BB296" s="203">
        <v>0</v>
      </c>
      <c r="BC296" s="203">
        <v>0</v>
      </c>
      <c r="BD296" s="203">
        <v>0</v>
      </c>
      <c r="BE296" s="203">
        <v>18.999999999999993</v>
      </c>
      <c r="BF296" s="203">
        <v>0</v>
      </c>
      <c r="BG296" s="203">
        <v>0.49029571411290301</v>
      </c>
      <c r="BH296" s="203">
        <v>0</v>
      </c>
      <c r="BI296" s="203">
        <v>0</v>
      </c>
      <c r="BJ296" s="203">
        <v>1</v>
      </c>
      <c r="BK296" s="203">
        <v>0</v>
      </c>
      <c r="BL296" s="203"/>
      <c r="BM296" s="203"/>
      <c r="BN296" s="203"/>
      <c r="BO296" s="449">
        <v>38.6</v>
      </c>
      <c r="BP296" s="449">
        <v>30.2</v>
      </c>
      <c r="BQ296" s="449">
        <v>33.6</v>
      </c>
      <c r="BR296" s="203"/>
    </row>
    <row r="297" spans="1:70" ht="15" x14ac:dyDescent="0.25">
      <c r="A297" s="169">
        <v>270</v>
      </c>
      <c r="B297" s="207">
        <v>124649</v>
      </c>
      <c r="C297" s="207">
        <v>9352161</v>
      </c>
      <c r="D297" s="206" t="s">
        <v>555</v>
      </c>
      <c r="E297" s="205" t="s">
        <v>46</v>
      </c>
      <c r="F297" s="204" t="s">
        <v>788</v>
      </c>
      <c r="G297" s="203">
        <v>1</v>
      </c>
      <c r="H297" s="203">
        <v>0</v>
      </c>
      <c r="I297" s="203">
        <v>0</v>
      </c>
      <c r="J297" s="203">
        <v>7</v>
      </c>
      <c r="K297" s="203">
        <v>0</v>
      </c>
      <c r="L297" s="203">
        <v>341</v>
      </c>
      <c r="M297" s="203">
        <v>341</v>
      </c>
      <c r="N297" s="203">
        <v>48</v>
      </c>
      <c r="O297" s="203">
        <v>202</v>
      </c>
      <c r="P297" s="203">
        <v>91</v>
      </c>
      <c r="Q297" s="203">
        <v>0</v>
      </c>
      <c r="R297" s="203">
        <v>0</v>
      </c>
      <c r="S297" s="203">
        <v>0</v>
      </c>
      <c r="T297" s="203">
        <v>0</v>
      </c>
      <c r="U297" s="203">
        <v>0</v>
      </c>
      <c r="V297" s="203">
        <v>0</v>
      </c>
      <c r="W297" s="203">
        <v>341</v>
      </c>
      <c r="X297" s="203">
        <v>48.714285714285715</v>
      </c>
      <c r="Y297" s="203">
        <v>91.000000000000171</v>
      </c>
      <c r="Z297" s="203">
        <v>140.47164179104476</v>
      </c>
      <c r="AA297" s="203">
        <v>0</v>
      </c>
      <c r="AB297" s="203">
        <v>0</v>
      </c>
      <c r="AC297" s="203">
        <v>68.999999999999829</v>
      </c>
      <c r="AD297" s="203">
        <v>6.0000000000000124</v>
      </c>
      <c r="AE297" s="203">
        <v>26.999999999999989</v>
      </c>
      <c r="AF297" s="203">
        <v>93.000000000000085</v>
      </c>
      <c r="AG297" s="203">
        <v>35.999999999999872</v>
      </c>
      <c r="AH297" s="203">
        <v>109.99999999999989</v>
      </c>
      <c r="AI297" s="203">
        <v>0</v>
      </c>
      <c r="AJ297" s="203">
        <v>0</v>
      </c>
      <c r="AK297" s="203">
        <v>0</v>
      </c>
      <c r="AL297" s="203">
        <v>0</v>
      </c>
      <c r="AM297" s="203">
        <v>0</v>
      </c>
      <c r="AN297" s="203">
        <v>0</v>
      </c>
      <c r="AO297" s="203">
        <v>0</v>
      </c>
      <c r="AP297" s="203">
        <v>0</v>
      </c>
      <c r="AQ297" s="203">
        <v>25.604095563139929</v>
      </c>
      <c r="AR297" s="203">
        <v>50.044368600682468</v>
      </c>
      <c r="AS297" s="203">
        <v>67.501706484641588</v>
      </c>
      <c r="AT297" s="203">
        <v>0</v>
      </c>
      <c r="AU297" s="203">
        <v>0</v>
      </c>
      <c r="AV297" s="203">
        <v>0</v>
      </c>
      <c r="AW297" s="203">
        <v>1.017910447761194</v>
      </c>
      <c r="AX297" s="203">
        <v>82.131868131868217</v>
      </c>
      <c r="AY297" s="203">
        <v>9.8674698795180689</v>
      </c>
      <c r="AZ297" s="203">
        <v>16.445783132530114</v>
      </c>
      <c r="BA297" s="203">
        <v>75.536254599465309</v>
      </c>
      <c r="BB297" s="203">
        <v>0</v>
      </c>
      <c r="BC297" s="203">
        <v>0</v>
      </c>
      <c r="BD297" s="203">
        <v>0</v>
      </c>
      <c r="BE297" s="203">
        <v>18.900000000000009</v>
      </c>
      <c r="BF297" s="203">
        <v>0</v>
      </c>
      <c r="BG297" s="203">
        <v>0.52132889804511295</v>
      </c>
      <c r="BH297" s="203">
        <v>0</v>
      </c>
      <c r="BI297" s="203">
        <v>0</v>
      </c>
      <c r="BJ297" s="203">
        <v>1</v>
      </c>
      <c r="BK297" s="203">
        <v>0</v>
      </c>
      <c r="BL297" s="203"/>
      <c r="BM297" s="203"/>
      <c r="BN297" s="203"/>
      <c r="BO297" s="449">
        <v>36</v>
      </c>
      <c r="BP297" s="449">
        <v>26</v>
      </c>
      <c r="BQ297" s="449">
        <v>30</v>
      </c>
      <c r="BR297" s="203"/>
    </row>
    <row r="298" spans="1:70" ht="15" x14ac:dyDescent="0.25">
      <c r="A298" s="169">
        <v>119</v>
      </c>
      <c r="B298" s="207">
        <v>124621</v>
      </c>
      <c r="C298" s="207">
        <v>9352128</v>
      </c>
      <c r="D298" s="206" t="s">
        <v>554</v>
      </c>
      <c r="E298" s="205" t="s">
        <v>46</v>
      </c>
      <c r="F298" s="204" t="s">
        <v>788</v>
      </c>
      <c r="G298" s="203">
        <v>1</v>
      </c>
      <c r="H298" s="203">
        <v>0</v>
      </c>
      <c r="I298" s="203">
        <v>0</v>
      </c>
      <c r="J298" s="203">
        <v>7</v>
      </c>
      <c r="K298" s="203">
        <v>0</v>
      </c>
      <c r="L298" s="203">
        <v>67</v>
      </c>
      <c r="M298" s="203">
        <v>67</v>
      </c>
      <c r="N298" s="203">
        <v>8</v>
      </c>
      <c r="O298" s="203">
        <v>45</v>
      </c>
      <c r="P298" s="203">
        <v>14</v>
      </c>
      <c r="Q298" s="203">
        <v>0</v>
      </c>
      <c r="R298" s="203">
        <v>0</v>
      </c>
      <c r="S298" s="203">
        <v>0</v>
      </c>
      <c r="T298" s="203">
        <v>0</v>
      </c>
      <c r="U298" s="203">
        <v>0</v>
      </c>
      <c r="V298" s="203">
        <v>0</v>
      </c>
      <c r="W298" s="203">
        <v>67</v>
      </c>
      <c r="X298" s="203">
        <v>9.5714285714285712</v>
      </c>
      <c r="Y298" s="203">
        <v>2.31034482758621</v>
      </c>
      <c r="Z298" s="203">
        <v>15.461538461538462</v>
      </c>
      <c r="AA298" s="203">
        <v>0</v>
      </c>
      <c r="AB298" s="203">
        <v>0</v>
      </c>
      <c r="AC298" s="203">
        <v>67</v>
      </c>
      <c r="AD298" s="203">
        <v>0</v>
      </c>
      <c r="AE298" s="203">
        <v>0</v>
      </c>
      <c r="AF298" s="203">
        <v>0</v>
      </c>
      <c r="AG298" s="203">
        <v>0</v>
      </c>
      <c r="AH298" s="203">
        <v>0</v>
      </c>
      <c r="AI298" s="203">
        <v>0</v>
      </c>
      <c r="AJ298" s="203">
        <v>0</v>
      </c>
      <c r="AK298" s="203">
        <v>0</v>
      </c>
      <c r="AL298" s="203">
        <v>0</v>
      </c>
      <c r="AM298" s="203">
        <v>0</v>
      </c>
      <c r="AN298" s="203">
        <v>0</v>
      </c>
      <c r="AO298" s="203">
        <v>0</v>
      </c>
      <c r="AP298" s="203">
        <v>0</v>
      </c>
      <c r="AQ298" s="203">
        <v>0</v>
      </c>
      <c r="AR298" s="203">
        <v>0</v>
      </c>
      <c r="AS298" s="203">
        <v>0</v>
      </c>
      <c r="AT298" s="203">
        <v>0</v>
      </c>
      <c r="AU298" s="203">
        <v>0</v>
      </c>
      <c r="AV298" s="203">
        <v>0</v>
      </c>
      <c r="AW298" s="203">
        <v>1.2884615384615385</v>
      </c>
      <c r="AX298" s="203">
        <v>15.810810810810795</v>
      </c>
      <c r="AY298" s="203">
        <v>2.5454545454545476</v>
      </c>
      <c r="AZ298" s="203">
        <v>2.5454545454545476</v>
      </c>
      <c r="BA298" s="203">
        <v>13.483844167742463</v>
      </c>
      <c r="BB298" s="203">
        <v>0</v>
      </c>
      <c r="BC298" s="203">
        <v>0</v>
      </c>
      <c r="BD298" s="203">
        <v>0</v>
      </c>
      <c r="BE298" s="203">
        <v>2.541379310344853</v>
      </c>
      <c r="BF298" s="203">
        <v>0</v>
      </c>
      <c r="BG298" s="203">
        <v>2.34291544482759</v>
      </c>
      <c r="BH298" s="203">
        <v>0</v>
      </c>
      <c r="BI298" s="203">
        <v>1</v>
      </c>
      <c r="BJ298" s="203">
        <v>1</v>
      </c>
      <c r="BK298" s="203">
        <v>0</v>
      </c>
      <c r="BL298" s="203"/>
      <c r="BM298" s="203"/>
      <c r="BN298" s="203"/>
      <c r="BO298" s="449">
        <v>0</v>
      </c>
      <c r="BP298" s="449">
        <v>0</v>
      </c>
      <c r="BQ298" s="449">
        <v>0</v>
      </c>
      <c r="BR298" s="203"/>
    </row>
    <row r="299" spans="1:70" ht="15" x14ac:dyDescent="0.25">
      <c r="A299" s="169">
        <v>225</v>
      </c>
      <c r="B299" s="207">
        <v>124730</v>
      </c>
      <c r="C299" s="207">
        <v>9353086</v>
      </c>
      <c r="D299" s="206" t="s">
        <v>553</v>
      </c>
      <c r="E299" s="205" t="s">
        <v>46</v>
      </c>
      <c r="F299" s="204" t="s">
        <v>788</v>
      </c>
      <c r="G299" s="203">
        <v>1</v>
      </c>
      <c r="H299" s="203">
        <v>0</v>
      </c>
      <c r="I299" s="203">
        <v>0</v>
      </c>
      <c r="J299" s="203">
        <v>7</v>
      </c>
      <c r="K299" s="203">
        <v>0</v>
      </c>
      <c r="L299" s="203">
        <v>120</v>
      </c>
      <c r="M299" s="203">
        <v>120</v>
      </c>
      <c r="N299" s="203">
        <v>18</v>
      </c>
      <c r="O299" s="203">
        <v>64</v>
      </c>
      <c r="P299" s="203">
        <v>38</v>
      </c>
      <c r="Q299" s="203">
        <v>0</v>
      </c>
      <c r="R299" s="203">
        <v>0</v>
      </c>
      <c r="S299" s="203">
        <v>0</v>
      </c>
      <c r="T299" s="203">
        <v>0</v>
      </c>
      <c r="U299" s="203">
        <v>0</v>
      </c>
      <c r="V299" s="203">
        <v>0</v>
      </c>
      <c r="W299" s="203">
        <v>120</v>
      </c>
      <c r="X299" s="203">
        <v>17.142857142857142</v>
      </c>
      <c r="Y299" s="203">
        <v>3.9999999999999956</v>
      </c>
      <c r="Z299" s="203">
        <v>24.444444444444443</v>
      </c>
      <c r="AA299" s="203">
        <v>0</v>
      </c>
      <c r="AB299" s="203">
        <v>0</v>
      </c>
      <c r="AC299" s="203">
        <v>117</v>
      </c>
      <c r="AD299" s="203">
        <v>2.000000000000004</v>
      </c>
      <c r="AE299" s="203">
        <v>0</v>
      </c>
      <c r="AF299" s="203">
        <v>0</v>
      </c>
      <c r="AG299" s="203">
        <v>0.99999999999999956</v>
      </c>
      <c r="AH299" s="203">
        <v>0</v>
      </c>
      <c r="AI299" s="203">
        <v>0</v>
      </c>
      <c r="AJ299" s="203">
        <v>0</v>
      </c>
      <c r="AK299" s="203">
        <v>0</v>
      </c>
      <c r="AL299" s="203">
        <v>0</v>
      </c>
      <c r="AM299" s="203">
        <v>0</v>
      </c>
      <c r="AN299" s="203">
        <v>0</v>
      </c>
      <c r="AO299" s="203">
        <v>0</v>
      </c>
      <c r="AP299" s="203">
        <v>0</v>
      </c>
      <c r="AQ299" s="203">
        <v>1.1764705882352942</v>
      </c>
      <c r="AR299" s="203">
        <v>1.1764705882352942</v>
      </c>
      <c r="AS299" s="203">
        <v>1.1764705882352942</v>
      </c>
      <c r="AT299" s="203">
        <v>0</v>
      </c>
      <c r="AU299" s="203">
        <v>0</v>
      </c>
      <c r="AV299" s="203">
        <v>0</v>
      </c>
      <c r="AW299" s="203">
        <v>0</v>
      </c>
      <c r="AX299" s="203">
        <v>23.36507936507936</v>
      </c>
      <c r="AY299" s="203">
        <v>9.0000000000000036</v>
      </c>
      <c r="AZ299" s="203">
        <v>14.999999999999995</v>
      </c>
      <c r="BA299" s="203">
        <v>33.865172735760964</v>
      </c>
      <c r="BB299" s="203">
        <v>0</v>
      </c>
      <c r="BC299" s="203">
        <v>0</v>
      </c>
      <c r="BD299" s="203">
        <v>0</v>
      </c>
      <c r="BE299" s="203">
        <v>5.0000000000000391</v>
      </c>
      <c r="BF299" s="203">
        <v>0</v>
      </c>
      <c r="BG299" s="203">
        <v>1.65048907910448</v>
      </c>
      <c r="BH299" s="203">
        <v>0</v>
      </c>
      <c r="BI299" s="203">
        <v>0</v>
      </c>
      <c r="BJ299" s="203">
        <v>1</v>
      </c>
      <c r="BK299" s="203">
        <v>0</v>
      </c>
      <c r="BL299" s="203"/>
      <c r="BM299" s="203"/>
      <c r="BN299" s="203"/>
      <c r="BO299" s="449">
        <v>0</v>
      </c>
      <c r="BP299" s="449">
        <v>0</v>
      </c>
      <c r="BQ299" s="449">
        <v>0</v>
      </c>
      <c r="BR299" s="203"/>
    </row>
    <row r="300" spans="1:70" ht="15" x14ac:dyDescent="0.25">
      <c r="A300" s="169">
        <v>455</v>
      </c>
      <c r="B300" s="207">
        <v>124769</v>
      </c>
      <c r="C300" s="207">
        <v>9353320</v>
      </c>
      <c r="D300" s="206" t="s">
        <v>552</v>
      </c>
      <c r="E300" s="205" t="s">
        <v>46</v>
      </c>
      <c r="F300" s="204" t="s">
        <v>788</v>
      </c>
      <c r="G300" s="203">
        <v>1</v>
      </c>
      <c r="H300" s="203">
        <v>0</v>
      </c>
      <c r="I300" s="203">
        <v>0</v>
      </c>
      <c r="J300" s="203">
        <v>7</v>
      </c>
      <c r="K300" s="203">
        <v>0</v>
      </c>
      <c r="L300" s="203">
        <v>311</v>
      </c>
      <c r="M300" s="203">
        <v>311</v>
      </c>
      <c r="N300" s="203">
        <v>45</v>
      </c>
      <c r="O300" s="203">
        <v>176</v>
      </c>
      <c r="P300" s="203">
        <v>90</v>
      </c>
      <c r="Q300" s="203">
        <v>0</v>
      </c>
      <c r="R300" s="203">
        <v>0</v>
      </c>
      <c r="S300" s="203">
        <v>0</v>
      </c>
      <c r="T300" s="203">
        <v>0</v>
      </c>
      <c r="U300" s="203">
        <v>0</v>
      </c>
      <c r="V300" s="203">
        <v>0</v>
      </c>
      <c r="W300" s="203">
        <v>311</v>
      </c>
      <c r="X300" s="203">
        <v>44.428571428571431</v>
      </c>
      <c r="Y300" s="203">
        <v>19.999999999999993</v>
      </c>
      <c r="Z300" s="203">
        <v>37.444816053511708</v>
      </c>
      <c r="AA300" s="203">
        <v>0</v>
      </c>
      <c r="AB300" s="203">
        <v>0</v>
      </c>
      <c r="AC300" s="203">
        <v>241</v>
      </c>
      <c r="AD300" s="203">
        <v>45.000000000000036</v>
      </c>
      <c r="AE300" s="203">
        <v>25.000000000000014</v>
      </c>
      <c r="AF300" s="203">
        <v>0</v>
      </c>
      <c r="AG300" s="203">
        <v>0</v>
      </c>
      <c r="AH300" s="203">
        <v>0</v>
      </c>
      <c r="AI300" s="203">
        <v>0</v>
      </c>
      <c r="AJ300" s="203">
        <v>0</v>
      </c>
      <c r="AK300" s="203">
        <v>0</v>
      </c>
      <c r="AL300" s="203">
        <v>0</v>
      </c>
      <c r="AM300" s="203">
        <v>0</v>
      </c>
      <c r="AN300" s="203">
        <v>0</v>
      </c>
      <c r="AO300" s="203">
        <v>0</v>
      </c>
      <c r="AP300" s="203">
        <v>0</v>
      </c>
      <c r="AQ300" s="203">
        <v>19.87593984962405</v>
      </c>
      <c r="AR300" s="203">
        <v>37.413533834586389</v>
      </c>
      <c r="AS300" s="203">
        <v>64.304511278195463</v>
      </c>
      <c r="AT300" s="203">
        <v>0</v>
      </c>
      <c r="AU300" s="203">
        <v>0</v>
      </c>
      <c r="AV300" s="203">
        <v>0</v>
      </c>
      <c r="AW300" s="203">
        <v>0</v>
      </c>
      <c r="AX300" s="203">
        <v>66.900584795321549</v>
      </c>
      <c r="AY300" s="203">
        <v>12.857142857142868</v>
      </c>
      <c r="AZ300" s="203">
        <v>16.071428571428608</v>
      </c>
      <c r="BA300" s="203">
        <v>64.939107480480629</v>
      </c>
      <c r="BB300" s="203">
        <v>0</v>
      </c>
      <c r="BC300" s="203">
        <v>0</v>
      </c>
      <c r="BD300" s="203">
        <v>0</v>
      </c>
      <c r="BE300" s="203">
        <v>0</v>
      </c>
      <c r="BF300" s="203">
        <v>0</v>
      </c>
      <c r="BG300" s="203">
        <v>0.36268989085714298</v>
      </c>
      <c r="BH300" s="203">
        <v>0</v>
      </c>
      <c r="BI300" s="203">
        <v>0</v>
      </c>
      <c r="BJ300" s="203">
        <v>1</v>
      </c>
      <c r="BK300" s="203">
        <v>0</v>
      </c>
      <c r="BL300" s="203"/>
      <c r="BM300" s="203"/>
      <c r="BN300" s="203"/>
      <c r="BO300" s="449">
        <v>30.4</v>
      </c>
      <c r="BP300" s="449">
        <v>25.2</v>
      </c>
      <c r="BQ300" s="449">
        <v>30.4</v>
      </c>
      <c r="BR300" s="203"/>
    </row>
    <row r="301" spans="1:70" ht="15" x14ac:dyDescent="0.25">
      <c r="A301" s="169">
        <v>82</v>
      </c>
      <c r="B301" s="207">
        <v>124600</v>
      </c>
      <c r="C301" s="207">
        <v>9352098</v>
      </c>
      <c r="D301" s="206" t="s">
        <v>551</v>
      </c>
      <c r="E301" s="205" t="s">
        <v>46</v>
      </c>
      <c r="F301" s="204" t="s">
        <v>788</v>
      </c>
      <c r="G301" s="203">
        <v>1</v>
      </c>
      <c r="H301" s="203">
        <v>0</v>
      </c>
      <c r="I301" s="203">
        <v>0</v>
      </c>
      <c r="J301" s="203">
        <v>7</v>
      </c>
      <c r="K301" s="203">
        <v>0</v>
      </c>
      <c r="L301" s="203">
        <v>38</v>
      </c>
      <c r="M301" s="203">
        <v>38</v>
      </c>
      <c r="N301" s="203">
        <v>1</v>
      </c>
      <c r="O301" s="203">
        <v>25</v>
      </c>
      <c r="P301" s="203">
        <v>12</v>
      </c>
      <c r="Q301" s="203">
        <v>0</v>
      </c>
      <c r="R301" s="203">
        <v>0</v>
      </c>
      <c r="S301" s="203">
        <v>0</v>
      </c>
      <c r="T301" s="203">
        <v>0</v>
      </c>
      <c r="U301" s="203">
        <v>0</v>
      </c>
      <c r="V301" s="203">
        <v>0</v>
      </c>
      <c r="W301" s="203">
        <v>38</v>
      </c>
      <c r="X301" s="203">
        <v>5.4285714285714288</v>
      </c>
      <c r="Y301" s="203">
        <v>4.0000000000000062</v>
      </c>
      <c r="Z301" s="203">
        <v>8.1428571428571423</v>
      </c>
      <c r="AA301" s="203">
        <v>0</v>
      </c>
      <c r="AB301" s="203">
        <v>0</v>
      </c>
      <c r="AC301" s="203">
        <v>34.999999999999986</v>
      </c>
      <c r="AD301" s="203">
        <v>2.9999999999999987</v>
      </c>
      <c r="AE301" s="203">
        <v>0</v>
      </c>
      <c r="AF301" s="203">
        <v>0</v>
      </c>
      <c r="AG301" s="203">
        <v>0</v>
      </c>
      <c r="AH301" s="203">
        <v>0</v>
      </c>
      <c r="AI301" s="203">
        <v>0</v>
      </c>
      <c r="AJ301" s="203">
        <v>0</v>
      </c>
      <c r="AK301" s="203">
        <v>0</v>
      </c>
      <c r="AL301" s="203">
        <v>0</v>
      </c>
      <c r="AM301" s="203">
        <v>0</v>
      </c>
      <c r="AN301" s="203">
        <v>0</v>
      </c>
      <c r="AO301" s="203">
        <v>0</v>
      </c>
      <c r="AP301" s="203">
        <v>0</v>
      </c>
      <c r="AQ301" s="203">
        <v>0</v>
      </c>
      <c r="AR301" s="203">
        <v>0</v>
      </c>
      <c r="AS301" s="203">
        <v>0</v>
      </c>
      <c r="AT301" s="203">
        <v>0</v>
      </c>
      <c r="AU301" s="203">
        <v>0</v>
      </c>
      <c r="AV301" s="203">
        <v>0</v>
      </c>
      <c r="AW301" s="203">
        <v>0</v>
      </c>
      <c r="AX301" s="203">
        <v>7.6086956521739246</v>
      </c>
      <c r="AY301" s="203">
        <v>3.9999999999999956</v>
      </c>
      <c r="AZ301" s="203">
        <v>5.0000000000000044</v>
      </c>
      <c r="BA301" s="203">
        <v>9.7455934195064753</v>
      </c>
      <c r="BB301" s="203">
        <v>0</v>
      </c>
      <c r="BC301" s="203">
        <v>0</v>
      </c>
      <c r="BD301" s="203">
        <v>0</v>
      </c>
      <c r="BE301" s="203">
        <v>5.2000000000000037</v>
      </c>
      <c r="BF301" s="203">
        <v>0</v>
      </c>
      <c r="BG301" s="203">
        <v>2.47443392820513</v>
      </c>
      <c r="BH301" s="203">
        <v>0</v>
      </c>
      <c r="BI301" s="203">
        <v>1</v>
      </c>
      <c r="BJ301" s="203">
        <v>1</v>
      </c>
      <c r="BK301" s="203">
        <v>0</v>
      </c>
      <c r="BL301" s="203"/>
      <c r="BM301" s="203"/>
      <c r="BN301" s="203"/>
      <c r="BO301" s="449">
        <v>0</v>
      </c>
      <c r="BP301" s="449">
        <v>0</v>
      </c>
      <c r="BQ301" s="449">
        <v>0</v>
      </c>
      <c r="BR301" s="203"/>
    </row>
    <row r="302" spans="1:70" ht="15" x14ac:dyDescent="0.25">
      <c r="A302" s="169">
        <v>515</v>
      </c>
      <c r="B302" s="207">
        <v>124716</v>
      </c>
      <c r="C302" s="207">
        <v>9353063</v>
      </c>
      <c r="D302" s="206" t="s">
        <v>456</v>
      </c>
      <c r="E302" s="205" t="s">
        <v>46</v>
      </c>
      <c r="F302" s="204" t="s">
        <v>788</v>
      </c>
      <c r="G302" s="203">
        <v>1</v>
      </c>
      <c r="H302" s="203">
        <v>0</v>
      </c>
      <c r="I302" s="203">
        <v>0</v>
      </c>
      <c r="J302" s="203">
        <v>7</v>
      </c>
      <c r="K302" s="203">
        <v>0</v>
      </c>
      <c r="L302" s="203">
        <v>318</v>
      </c>
      <c r="M302" s="203">
        <v>318</v>
      </c>
      <c r="N302" s="203">
        <v>59</v>
      </c>
      <c r="O302" s="203">
        <v>209</v>
      </c>
      <c r="P302" s="203">
        <v>50</v>
      </c>
      <c r="Q302" s="203">
        <v>0</v>
      </c>
      <c r="R302" s="203">
        <v>0</v>
      </c>
      <c r="S302" s="203">
        <v>0</v>
      </c>
      <c r="T302" s="203">
        <v>0</v>
      </c>
      <c r="U302" s="203">
        <v>0</v>
      </c>
      <c r="V302" s="203">
        <v>0</v>
      </c>
      <c r="W302" s="203">
        <v>318</v>
      </c>
      <c r="X302" s="203">
        <v>45.428571428571431</v>
      </c>
      <c r="Y302" s="203">
        <v>54.000000000000007</v>
      </c>
      <c r="Z302" s="203">
        <v>83.359223300970868</v>
      </c>
      <c r="AA302" s="203">
        <v>0</v>
      </c>
      <c r="AB302" s="203">
        <v>0</v>
      </c>
      <c r="AC302" s="203">
        <v>317.00000000000011</v>
      </c>
      <c r="AD302" s="203">
        <v>0</v>
      </c>
      <c r="AE302" s="203">
        <v>0</v>
      </c>
      <c r="AF302" s="203">
        <v>0.99999999999999856</v>
      </c>
      <c r="AG302" s="203">
        <v>0</v>
      </c>
      <c r="AH302" s="203">
        <v>0</v>
      </c>
      <c r="AI302" s="203">
        <v>0</v>
      </c>
      <c r="AJ302" s="203">
        <v>0</v>
      </c>
      <c r="AK302" s="203">
        <v>0</v>
      </c>
      <c r="AL302" s="203">
        <v>0</v>
      </c>
      <c r="AM302" s="203">
        <v>0</v>
      </c>
      <c r="AN302" s="203">
        <v>0</v>
      </c>
      <c r="AO302" s="203">
        <v>0</v>
      </c>
      <c r="AP302" s="203">
        <v>0</v>
      </c>
      <c r="AQ302" s="203">
        <v>6.2352941176470589</v>
      </c>
      <c r="AR302" s="203">
        <v>21.20000000000001</v>
      </c>
      <c r="AS302" s="203">
        <v>26.18823529411765</v>
      </c>
      <c r="AT302" s="203">
        <v>0</v>
      </c>
      <c r="AU302" s="203">
        <v>0</v>
      </c>
      <c r="AV302" s="203">
        <v>0</v>
      </c>
      <c r="AW302" s="203">
        <v>2.058252427184466</v>
      </c>
      <c r="AX302" s="203">
        <v>112.86000000000001</v>
      </c>
      <c r="AY302" s="203">
        <v>10</v>
      </c>
      <c r="AZ302" s="203">
        <v>12.2222222222222</v>
      </c>
      <c r="BA302" s="203">
        <v>96.762393307593285</v>
      </c>
      <c r="BB302" s="203">
        <v>0</v>
      </c>
      <c r="BC302" s="203">
        <v>0</v>
      </c>
      <c r="BD302" s="203">
        <v>0</v>
      </c>
      <c r="BE302" s="203">
        <v>0</v>
      </c>
      <c r="BF302" s="203">
        <v>0</v>
      </c>
      <c r="BG302" s="203">
        <v>1.5045035726732701</v>
      </c>
      <c r="BH302" s="203">
        <v>0</v>
      </c>
      <c r="BI302" s="203">
        <v>0</v>
      </c>
      <c r="BJ302" s="203">
        <v>1</v>
      </c>
      <c r="BK302" s="203">
        <v>0</v>
      </c>
      <c r="BL302" s="203"/>
      <c r="BM302" s="203"/>
      <c r="BN302" s="203"/>
      <c r="BO302" s="449">
        <v>0</v>
      </c>
      <c r="BP302" s="449">
        <v>0</v>
      </c>
      <c r="BQ302" s="449">
        <v>0</v>
      </c>
      <c r="BR302" s="203"/>
    </row>
    <row r="303" spans="1:70" ht="15" x14ac:dyDescent="0.25">
      <c r="A303" s="177">
        <v>1001</v>
      </c>
      <c r="B303" s="176" t="s">
        <v>16</v>
      </c>
      <c r="C303" s="176" t="s">
        <v>16</v>
      </c>
      <c r="D303" s="175" t="s">
        <v>521</v>
      </c>
      <c r="E303" s="202" t="s">
        <v>790</v>
      </c>
      <c r="F303" s="200" t="s">
        <v>788</v>
      </c>
      <c r="G303" s="201" t="s">
        <v>16</v>
      </c>
      <c r="H303" s="201" t="s">
        <v>16</v>
      </c>
      <c r="I303" s="201" t="s">
        <v>16</v>
      </c>
      <c r="J303" s="201" t="s">
        <v>16</v>
      </c>
      <c r="K303" s="201" t="s">
        <v>16</v>
      </c>
      <c r="L303" s="201" t="s">
        <v>16</v>
      </c>
      <c r="M303" s="201" t="s">
        <v>16</v>
      </c>
      <c r="N303" s="201" t="s">
        <v>16</v>
      </c>
      <c r="O303" s="201" t="s">
        <v>16</v>
      </c>
      <c r="P303" s="201" t="s">
        <v>16</v>
      </c>
      <c r="Q303" s="201" t="s">
        <v>16</v>
      </c>
      <c r="R303" s="201" t="s">
        <v>16</v>
      </c>
      <c r="S303" s="201" t="s">
        <v>16</v>
      </c>
      <c r="T303" s="201" t="s">
        <v>16</v>
      </c>
      <c r="U303" s="201" t="s">
        <v>16</v>
      </c>
      <c r="V303" s="201" t="s">
        <v>16</v>
      </c>
      <c r="W303" s="201" t="s">
        <v>16</v>
      </c>
      <c r="X303" s="201" t="s">
        <v>16</v>
      </c>
      <c r="Y303" s="201" t="s">
        <v>16</v>
      </c>
      <c r="Z303" s="201" t="s">
        <v>16</v>
      </c>
      <c r="AA303" s="201" t="s">
        <v>16</v>
      </c>
      <c r="AB303" s="201" t="s">
        <v>16</v>
      </c>
      <c r="AC303" s="201" t="s">
        <v>16</v>
      </c>
      <c r="AD303" s="201" t="s">
        <v>16</v>
      </c>
      <c r="AE303" s="201" t="s">
        <v>16</v>
      </c>
      <c r="AF303" s="201" t="s">
        <v>16</v>
      </c>
      <c r="AG303" s="201" t="s">
        <v>16</v>
      </c>
      <c r="AH303" s="201" t="s">
        <v>16</v>
      </c>
      <c r="AI303" s="201" t="s">
        <v>16</v>
      </c>
      <c r="AJ303" s="201" t="s">
        <v>16</v>
      </c>
      <c r="AK303" s="201" t="s">
        <v>16</v>
      </c>
      <c r="AL303" s="201" t="s">
        <v>16</v>
      </c>
      <c r="AM303" s="201" t="s">
        <v>16</v>
      </c>
      <c r="AN303" s="201" t="s">
        <v>16</v>
      </c>
      <c r="AO303" s="201" t="s">
        <v>16</v>
      </c>
      <c r="AP303" s="201" t="s">
        <v>16</v>
      </c>
      <c r="AQ303" s="201" t="s">
        <v>16</v>
      </c>
      <c r="AR303" s="201" t="s">
        <v>16</v>
      </c>
      <c r="AS303" s="201" t="s">
        <v>16</v>
      </c>
      <c r="AT303" s="201" t="s">
        <v>16</v>
      </c>
      <c r="AU303" s="201" t="s">
        <v>16</v>
      </c>
      <c r="AV303" s="201" t="s">
        <v>16</v>
      </c>
      <c r="AW303" s="201" t="s">
        <v>16</v>
      </c>
      <c r="AX303" s="201" t="s">
        <v>16</v>
      </c>
      <c r="AY303" s="201" t="s">
        <v>16</v>
      </c>
      <c r="AZ303" s="201" t="s">
        <v>16</v>
      </c>
      <c r="BA303" s="201" t="s">
        <v>16</v>
      </c>
      <c r="BB303" s="201" t="s">
        <v>16</v>
      </c>
      <c r="BC303" s="201" t="s">
        <v>16</v>
      </c>
      <c r="BD303" s="201" t="s">
        <v>16</v>
      </c>
      <c r="BE303" s="201" t="s">
        <v>16</v>
      </c>
      <c r="BF303" s="201" t="s">
        <v>16</v>
      </c>
      <c r="BG303" s="201" t="s">
        <v>16</v>
      </c>
      <c r="BH303" s="201" t="s">
        <v>16</v>
      </c>
      <c r="BI303" s="201" t="s">
        <v>16</v>
      </c>
      <c r="BJ303" s="201" t="s">
        <v>16</v>
      </c>
      <c r="BK303" s="201" t="s">
        <v>16</v>
      </c>
      <c r="BL303" s="201"/>
      <c r="BM303" s="201">
        <v>24</v>
      </c>
      <c r="BN303" s="201"/>
      <c r="BO303" s="449">
        <v>0</v>
      </c>
      <c r="BP303" s="449">
        <v>0</v>
      </c>
      <c r="BQ303" s="449">
        <v>0</v>
      </c>
      <c r="BR303" s="201"/>
    </row>
    <row r="304" spans="1:70" ht="15" x14ac:dyDescent="0.25">
      <c r="A304" s="177">
        <v>195</v>
      </c>
      <c r="B304" s="176" t="s">
        <v>16</v>
      </c>
      <c r="C304" s="176" t="s">
        <v>16</v>
      </c>
      <c r="D304" s="175" t="s">
        <v>482</v>
      </c>
      <c r="E304" s="202" t="s">
        <v>790</v>
      </c>
      <c r="F304" s="200" t="s">
        <v>788</v>
      </c>
      <c r="G304" s="201" t="s">
        <v>16</v>
      </c>
      <c r="H304" s="201" t="s">
        <v>16</v>
      </c>
      <c r="I304" s="201" t="s">
        <v>16</v>
      </c>
      <c r="J304" s="201" t="s">
        <v>16</v>
      </c>
      <c r="K304" s="201" t="s">
        <v>16</v>
      </c>
      <c r="L304" s="201" t="s">
        <v>16</v>
      </c>
      <c r="M304" s="201" t="s">
        <v>16</v>
      </c>
      <c r="N304" s="201" t="s">
        <v>16</v>
      </c>
      <c r="O304" s="201" t="s">
        <v>16</v>
      </c>
      <c r="P304" s="201" t="s">
        <v>16</v>
      </c>
      <c r="Q304" s="201" t="s">
        <v>16</v>
      </c>
      <c r="R304" s="201" t="s">
        <v>16</v>
      </c>
      <c r="S304" s="201" t="s">
        <v>16</v>
      </c>
      <c r="T304" s="201" t="s">
        <v>16</v>
      </c>
      <c r="U304" s="201" t="s">
        <v>16</v>
      </c>
      <c r="V304" s="201" t="s">
        <v>16</v>
      </c>
      <c r="W304" s="201" t="s">
        <v>16</v>
      </c>
      <c r="X304" s="201" t="s">
        <v>16</v>
      </c>
      <c r="Y304" s="201" t="s">
        <v>16</v>
      </c>
      <c r="Z304" s="201" t="s">
        <v>16</v>
      </c>
      <c r="AA304" s="201" t="s">
        <v>16</v>
      </c>
      <c r="AB304" s="201" t="s">
        <v>16</v>
      </c>
      <c r="AC304" s="201" t="s">
        <v>16</v>
      </c>
      <c r="AD304" s="201" t="s">
        <v>16</v>
      </c>
      <c r="AE304" s="201" t="s">
        <v>16</v>
      </c>
      <c r="AF304" s="201" t="s">
        <v>16</v>
      </c>
      <c r="AG304" s="201" t="s">
        <v>16</v>
      </c>
      <c r="AH304" s="201" t="s">
        <v>16</v>
      </c>
      <c r="AI304" s="201" t="s">
        <v>16</v>
      </c>
      <c r="AJ304" s="201" t="s">
        <v>16</v>
      </c>
      <c r="AK304" s="201" t="s">
        <v>16</v>
      </c>
      <c r="AL304" s="201" t="s">
        <v>16</v>
      </c>
      <c r="AM304" s="201" t="s">
        <v>16</v>
      </c>
      <c r="AN304" s="201" t="s">
        <v>16</v>
      </c>
      <c r="AO304" s="201" t="s">
        <v>16</v>
      </c>
      <c r="AP304" s="201" t="s">
        <v>16</v>
      </c>
      <c r="AQ304" s="201" t="s">
        <v>16</v>
      </c>
      <c r="AR304" s="201" t="s">
        <v>16</v>
      </c>
      <c r="AS304" s="201" t="s">
        <v>16</v>
      </c>
      <c r="AT304" s="201" t="s">
        <v>16</v>
      </c>
      <c r="AU304" s="201" t="s">
        <v>16</v>
      </c>
      <c r="AV304" s="201" t="s">
        <v>16</v>
      </c>
      <c r="AW304" s="201" t="s">
        <v>16</v>
      </c>
      <c r="AX304" s="201" t="s">
        <v>16</v>
      </c>
      <c r="AY304" s="201" t="s">
        <v>16</v>
      </c>
      <c r="AZ304" s="201" t="s">
        <v>16</v>
      </c>
      <c r="BA304" s="201" t="s">
        <v>16</v>
      </c>
      <c r="BB304" s="201" t="s">
        <v>16</v>
      </c>
      <c r="BC304" s="201" t="s">
        <v>16</v>
      </c>
      <c r="BD304" s="201" t="s">
        <v>16</v>
      </c>
      <c r="BE304" s="201" t="s">
        <v>16</v>
      </c>
      <c r="BF304" s="201" t="s">
        <v>16</v>
      </c>
      <c r="BG304" s="201" t="s">
        <v>16</v>
      </c>
      <c r="BH304" s="201" t="s">
        <v>16</v>
      </c>
      <c r="BI304" s="201" t="s">
        <v>16</v>
      </c>
      <c r="BJ304" s="201" t="s">
        <v>16</v>
      </c>
      <c r="BK304" s="201" t="s">
        <v>16</v>
      </c>
      <c r="BL304" s="201"/>
      <c r="BM304" s="201">
        <v>135</v>
      </c>
      <c r="BN304" s="201"/>
      <c r="BO304" s="449">
        <v>0</v>
      </c>
      <c r="BP304" s="449">
        <v>0</v>
      </c>
      <c r="BQ304" s="449">
        <v>0</v>
      </c>
      <c r="BR304" s="201"/>
    </row>
    <row r="305" spans="1:70" ht="15" x14ac:dyDescent="0.25">
      <c r="A305" s="177">
        <v>196</v>
      </c>
      <c r="B305" s="176" t="s">
        <v>16</v>
      </c>
      <c r="C305" s="176" t="s">
        <v>16</v>
      </c>
      <c r="D305" s="175" t="s">
        <v>483</v>
      </c>
      <c r="E305" s="202" t="s">
        <v>790</v>
      </c>
      <c r="F305" s="200" t="s">
        <v>788</v>
      </c>
      <c r="G305" s="201" t="s">
        <v>16</v>
      </c>
      <c r="H305" s="201" t="s">
        <v>16</v>
      </c>
      <c r="I305" s="201" t="s">
        <v>16</v>
      </c>
      <c r="J305" s="201" t="s">
        <v>16</v>
      </c>
      <c r="K305" s="201" t="s">
        <v>16</v>
      </c>
      <c r="L305" s="201" t="s">
        <v>16</v>
      </c>
      <c r="M305" s="201" t="s">
        <v>16</v>
      </c>
      <c r="N305" s="201" t="s">
        <v>16</v>
      </c>
      <c r="O305" s="201" t="s">
        <v>16</v>
      </c>
      <c r="P305" s="201" t="s">
        <v>16</v>
      </c>
      <c r="Q305" s="201" t="s">
        <v>16</v>
      </c>
      <c r="R305" s="201" t="s">
        <v>16</v>
      </c>
      <c r="S305" s="201" t="s">
        <v>16</v>
      </c>
      <c r="T305" s="201" t="s">
        <v>16</v>
      </c>
      <c r="U305" s="201" t="s">
        <v>16</v>
      </c>
      <c r="V305" s="201" t="s">
        <v>16</v>
      </c>
      <c r="W305" s="201" t="s">
        <v>16</v>
      </c>
      <c r="X305" s="201" t="s">
        <v>16</v>
      </c>
      <c r="Y305" s="201" t="s">
        <v>16</v>
      </c>
      <c r="Z305" s="201" t="s">
        <v>16</v>
      </c>
      <c r="AA305" s="201" t="s">
        <v>16</v>
      </c>
      <c r="AB305" s="201" t="s">
        <v>16</v>
      </c>
      <c r="AC305" s="201" t="s">
        <v>16</v>
      </c>
      <c r="AD305" s="201" t="s">
        <v>16</v>
      </c>
      <c r="AE305" s="201" t="s">
        <v>16</v>
      </c>
      <c r="AF305" s="201" t="s">
        <v>16</v>
      </c>
      <c r="AG305" s="201" t="s">
        <v>16</v>
      </c>
      <c r="AH305" s="201" t="s">
        <v>16</v>
      </c>
      <c r="AI305" s="201" t="s">
        <v>16</v>
      </c>
      <c r="AJ305" s="201" t="s">
        <v>16</v>
      </c>
      <c r="AK305" s="201" t="s">
        <v>16</v>
      </c>
      <c r="AL305" s="201" t="s">
        <v>16</v>
      </c>
      <c r="AM305" s="201" t="s">
        <v>16</v>
      </c>
      <c r="AN305" s="201" t="s">
        <v>16</v>
      </c>
      <c r="AO305" s="201" t="s">
        <v>16</v>
      </c>
      <c r="AP305" s="201" t="s">
        <v>16</v>
      </c>
      <c r="AQ305" s="201" t="s">
        <v>16</v>
      </c>
      <c r="AR305" s="201" t="s">
        <v>16</v>
      </c>
      <c r="AS305" s="201" t="s">
        <v>16</v>
      </c>
      <c r="AT305" s="201" t="s">
        <v>16</v>
      </c>
      <c r="AU305" s="201" t="s">
        <v>16</v>
      </c>
      <c r="AV305" s="201" t="s">
        <v>16</v>
      </c>
      <c r="AW305" s="201" t="s">
        <v>16</v>
      </c>
      <c r="AX305" s="201" t="s">
        <v>16</v>
      </c>
      <c r="AY305" s="201" t="s">
        <v>16</v>
      </c>
      <c r="AZ305" s="201" t="s">
        <v>16</v>
      </c>
      <c r="BA305" s="201" t="s">
        <v>16</v>
      </c>
      <c r="BB305" s="201" t="s">
        <v>16</v>
      </c>
      <c r="BC305" s="201" t="s">
        <v>16</v>
      </c>
      <c r="BD305" s="201" t="s">
        <v>16</v>
      </c>
      <c r="BE305" s="201" t="s">
        <v>16</v>
      </c>
      <c r="BF305" s="201" t="s">
        <v>16</v>
      </c>
      <c r="BG305" s="201" t="s">
        <v>16</v>
      </c>
      <c r="BH305" s="201" t="s">
        <v>16</v>
      </c>
      <c r="BI305" s="201" t="s">
        <v>16</v>
      </c>
      <c r="BJ305" s="201" t="s">
        <v>16</v>
      </c>
      <c r="BK305" s="201" t="s">
        <v>16</v>
      </c>
      <c r="BL305" s="201"/>
      <c r="BM305" s="201">
        <v>100</v>
      </c>
      <c r="BN305" s="201"/>
      <c r="BO305" s="449">
        <v>0</v>
      </c>
      <c r="BP305" s="449">
        <v>0</v>
      </c>
      <c r="BQ305" s="449">
        <v>0</v>
      </c>
      <c r="BR305" s="201"/>
    </row>
    <row r="306" spans="1:70" ht="15" x14ac:dyDescent="0.25">
      <c r="A306" s="177">
        <v>393</v>
      </c>
      <c r="B306" s="176" t="s">
        <v>16</v>
      </c>
      <c r="C306" s="176" t="s">
        <v>16</v>
      </c>
      <c r="D306" s="175" t="s">
        <v>520</v>
      </c>
      <c r="E306" s="202" t="s">
        <v>790</v>
      </c>
      <c r="F306" s="200" t="s">
        <v>788</v>
      </c>
      <c r="G306" s="201" t="s">
        <v>16</v>
      </c>
      <c r="H306" s="201" t="s">
        <v>16</v>
      </c>
      <c r="I306" s="201" t="s">
        <v>16</v>
      </c>
      <c r="J306" s="201" t="s">
        <v>16</v>
      </c>
      <c r="K306" s="201" t="s">
        <v>16</v>
      </c>
      <c r="L306" s="201" t="s">
        <v>16</v>
      </c>
      <c r="M306" s="201" t="s">
        <v>16</v>
      </c>
      <c r="N306" s="201" t="s">
        <v>16</v>
      </c>
      <c r="O306" s="201" t="s">
        <v>16</v>
      </c>
      <c r="P306" s="201" t="s">
        <v>16</v>
      </c>
      <c r="Q306" s="201" t="s">
        <v>16</v>
      </c>
      <c r="R306" s="201" t="s">
        <v>16</v>
      </c>
      <c r="S306" s="201" t="s">
        <v>16</v>
      </c>
      <c r="T306" s="201" t="s">
        <v>16</v>
      </c>
      <c r="U306" s="201" t="s">
        <v>16</v>
      </c>
      <c r="V306" s="201" t="s">
        <v>16</v>
      </c>
      <c r="W306" s="201" t="s">
        <v>16</v>
      </c>
      <c r="X306" s="201" t="s">
        <v>16</v>
      </c>
      <c r="Y306" s="201" t="s">
        <v>16</v>
      </c>
      <c r="Z306" s="201" t="s">
        <v>16</v>
      </c>
      <c r="AA306" s="201" t="s">
        <v>16</v>
      </c>
      <c r="AB306" s="201" t="s">
        <v>16</v>
      </c>
      <c r="AC306" s="201" t="s">
        <v>16</v>
      </c>
      <c r="AD306" s="201" t="s">
        <v>16</v>
      </c>
      <c r="AE306" s="201" t="s">
        <v>16</v>
      </c>
      <c r="AF306" s="201" t="s">
        <v>16</v>
      </c>
      <c r="AG306" s="201" t="s">
        <v>16</v>
      </c>
      <c r="AH306" s="201" t="s">
        <v>16</v>
      </c>
      <c r="AI306" s="201" t="s">
        <v>16</v>
      </c>
      <c r="AJ306" s="201" t="s">
        <v>16</v>
      </c>
      <c r="AK306" s="201" t="s">
        <v>16</v>
      </c>
      <c r="AL306" s="201" t="s">
        <v>16</v>
      </c>
      <c r="AM306" s="201" t="s">
        <v>16</v>
      </c>
      <c r="AN306" s="201" t="s">
        <v>16</v>
      </c>
      <c r="AO306" s="201" t="s">
        <v>16</v>
      </c>
      <c r="AP306" s="201" t="s">
        <v>16</v>
      </c>
      <c r="AQ306" s="201" t="s">
        <v>16</v>
      </c>
      <c r="AR306" s="201" t="s">
        <v>16</v>
      </c>
      <c r="AS306" s="201" t="s">
        <v>16</v>
      </c>
      <c r="AT306" s="201" t="s">
        <v>16</v>
      </c>
      <c r="AU306" s="201" t="s">
        <v>16</v>
      </c>
      <c r="AV306" s="201" t="s">
        <v>16</v>
      </c>
      <c r="AW306" s="201" t="s">
        <v>16</v>
      </c>
      <c r="AX306" s="201" t="s">
        <v>16</v>
      </c>
      <c r="AY306" s="201" t="s">
        <v>16</v>
      </c>
      <c r="AZ306" s="201" t="s">
        <v>16</v>
      </c>
      <c r="BA306" s="201" t="s">
        <v>16</v>
      </c>
      <c r="BB306" s="201" t="s">
        <v>16</v>
      </c>
      <c r="BC306" s="201" t="s">
        <v>16</v>
      </c>
      <c r="BD306" s="201" t="s">
        <v>16</v>
      </c>
      <c r="BE306" s="201" t="s">
        <v>16</v>
      </c>
      <c r="BF306" s="201" t="s">
        <v>16</v>
      </c>
      <c r="BG306" s="201" t="s">
        <v>16</v>
      </c>
      <c r="BH306" s="201" t="s">
        <v>16</v>
      </c>
      <c r="BI306" s="201" t="s">
        <v>16</v>
      </c>
      <c r="BJ306" s="201" t="s">
        <v>16</v>
      </c>
      <c r="BK306" s="201" t="s">
        <v>16</v>
      </c>
      <c r="BL306" s="201"/>
      <c r="BM306" s="201">
        <v>160</v>
      </c>
      <c r="BN306" s="201"/>
      <c r="BO306" s="449">
        <v>0</v>
      </c>
      <c r="BP306" s="449">
        <v>0</v>
      </c>
      <c r="BQ306" s="449">
        <v>0</v>
      </c>
      <c r="BR306" s="201"/>
    </row>
    <row r="307" spans="1:70" ht="15" x14ac:dyDescent="0.25">
      <c r="A307" s="177">
        <v>395</v>
      </c>
      <c r="B307" s="176" t="s">
        <v>16</v>
      </c>
      <c r="C307" s="176" t="s">
        <v>16</v>
      </c>
      <c r="D307" s="175" t="s">
        <v>484</v>
      </c>
      <c r="E307" s="202" t="s">
        <v>790</v>
      </c>
      <c r="F307" s="200" t="s">
        <v>788</v>
      </c>
      <c r="G307" s="201" t="s">
        <v>16</v>
      </c>
      <c r="H307" s="201" t="s">
        <v>16</v>
      </c>
      <c r="I307" s="201" t="s">
        <v>16</v>
      </c>
      <c r="J307" s="201" t="s">
        <v>16</v>
      </c>
      <c r="K307" s="201" t="s">
        <v>16</v>
      </c>
      <c r="L307" s="201" t="s">
        <v>16</v>
      </c>
      <c r="M307" s="201" t="s">
        <v>16</v>
      </c>
      <c r="N307" s="201" t="s">
        <v>16</v>
      </c>
      <c r="O307" s="201" t="s">
        <v>16</v>
      </c>
      <c r="P307" s="201" t="s">
        <v>16</v>
      </c>
      <c r="Q307" s="201" t="s">
        <v>16</v>
      </c>
      <c r="R307" s="201" t="s">
        <v>16</v>
      </c>
      <c r="S307" s="201" t="s">
        <v>16</v>
      </c>
      <c r="T307" s="201" t="s">
        <v>16</v>
      </c>
      <c r="U307" s="201" t="s">
        <v>16</v>
      </c>
      <c r="V307" s="201" t="s">
        <v>16</v>
      </c>
      <c r="W307" s="201" t="s">
        <v>16</v>
      </c>
      <c r="X307" s="201" t="s">
        <v>16</v>
      </c>
      <c r="Y307" s="201" t="s">
        <v>16</v>
      </c>
      <c r="Z307" s="201" t="s">
        <v>16</v>
      </c>
      <c r="AA307" s="201" t="s">
        <v>16</v>
      </c>
      <c r="AB307" s="201" t="s">
        <v>16</v>
      </c>
      <c r="AC307" s="201" t="s">
        <v>16</v>
      </c>
      <c r="AD307" s="201" t="s">
        <v>16</v>
      </c>
      <c r="AE307" s="201" t="s">
        <v>16</v>
      </c>
      <c r="AF307" s="201" t="s">
        <v>16</v>
      </c>
      <c r="AG307" s="201" t="s">
        <v>16</v>
      </c>
      <c r="AH307" s="201" t="s">
        <v>16</v>
      </c>
      <c r="AI307" s="201" t="s">
        <v>16</v>
      </c>
      <c r="AJ307" s="201" t="s">
        <v>16</v>
      </c>
      <c r="AK307" s="201" t="s">
        <v>16</v>
      </c>
      <c r="AL307" s="201" t="s">
        <v>16</v>
      </c>
      <c r="AM307" s="201" t="s">
        <v>16</v>
      </c>
      <c r="AN307" s="201" t="s">
        <v>16</v>
      </c>
      <c r="AO307" s="201" t="s">
        <v>16</v>
      </c>
      <c r="AP307" s="201" t="s">
        <v>16</v>
      </c>
      <c r="AQ307" s="201" t="s">
        <v>16</v>
      </c>
      <c r="AR307" s="201" t="s">
        <v>16</v>
      </c>
      <c r="AS307" s="201" t="s">
        <v>16</v>
      </c>
      <c r="AT307" s="201" t="s">
        <v>16</v>
      </c>
      <c r="AU307" s="201" t="s">
        <v>16</v>
      </c>
      <c r="AV307" s="201" t="s">
        <v>16</v>
      </c>
      <c r="AW307" s="201" t="s">
        <v>16</v>
      </c>
      <c r="AX307" s="201" t="s">
        <v>16</v>
      </c>
      <c r="AY307" s="201" t="s">
        <v>16</v>
      </c>
      <c r="AZ307" s="201" t="s">
        <v>16</v>
      </c>
      <c r="BA307" s="201" t="s">
        <v>16</v>
      </c>
      <c r="BB307" s="201" t="s">
        <v>16</v>
      </c>
      <c r="BC307" s="201" t="s">
        <v>16</v>
      </c>
      <c r="BD307" s="201" t="s">
        <v>16</v>
      </c>
      <c r="BE307" s="201" t="s">
        <v>16</v>
      </c>
      <c r="BF307" s="201" t="s">
        <v>16</v>
      </c>
      <c r="BG307" s="201" t="s">
        <v>16</v>
      </c>
      <c r="BH307" s="201" t="s">
        <v>16</v>
      </c>
      <c r="BI307" s="201" t="s">
        <v>16</v>
      </c>
      <c r="BJ307" s="201" t="s">
        <v>16</v>
      </c>
      <c r="BK307" s="201" t="s">
        <v>16</v>
      </c>
      <c r="BL307" s="201"/>
      <c r="BM307" s="201">
        <v>84.5</v>
      </c>
      <c r="BN307" s="201"/>
      <c r="BO307" s="449">
        <v>0</v>
      </c>
      <c r="BP307" s="449">
        <v>0</v>
      </c>
      <c r="BQ307" s="449">
        <v>0</v>
      </c>
      <c r="BR307" s="201" t="s">
        <v>789</v>
      </c>
    </row>
    <row r="308" spans="1:70" ht="15" x14ac:dyDescent="0.25">
      <c r="A308" s="177">
        <v>396</v>
      </c>
      <c r="B308" s="176" t="s">
        <v>16</v>
      </c>
      <c r="C308" s="176" t="s">
        <v>16</v>
      </c>
      <c r="D308" s="175" t="s">
        <v>485</v>
      </c>
      <c r="E308" s="202" t="s">
        <v>790</v>
      </c>
      <c r="F308" s="200">
        <v>0</v>
      </c>
      <c r="G308" s="201" t="s">
        <v>16</v>
      </c>
      <c r="H308" s="201" t="s">
        <v>16</v>
      </c>
      <c r="I308" s="201" t="s">
        <v>16</v>
      </c>
      <c r="J308" s="201" t="s">
        <v>16</v>
      </c>
      <c r="K308" s="201" t="s">
        <v>16</v>
      </c>
      <c r="L308" s="201" t="s">
        <v>16</v>
      </c>
      <c r="M308" s="201" t="s">
        <v>16</v>
      </c>
      <c r="N308" s="201" t="s">
        <v>16</v>
      </c>
      <c r="O308" s="201" t="s">
        <v>16</v>
      </c>
      <c r="P308" s="201" t="s">
        <v>16</v>
      </c>
      <c r="Q308" s="201" t="s">
        <v>16</v>
      </c>
      <c r="R308" s="201" t="s">
        <v>16</v>
      </c>
      <c r="S308" s="201" t="s">
        <v>16</v>
      </c>
      <c r="T308" s="201" t="s">
        <v>16</v>
      </c>
      <c r="U308" s="201" t="s">
        <v>16</v>
      </c>
      <c r="V308" s="201" t="s">
        <v>16</v>
      </c>
      <c r="W308" s="201" t="s">
        <v>16</v>
      </c>
      <c r="X308" s="201" t="s">
        <v>16</v>
      </c>
      <c r="Y308" s="201" t="s">
        <v>16</v>
      </c>
      <c r="Z308" s="201" t="s">
        <v>16</v>
      </c>
      <c r="AA308" s="201" t="s">
        <v>16</v>
      </c>
      <c r="AB308" s="201" t="s">
        <v>16</v>
      </c>
      <c r="AC308" s="201" t="s">
        <v>16</v>
      </c>
      <c r="AD308" s="201" t="s">
        <v>16</v>
      </c>
      <c r="AE308" s="201" t="s">
        <v>16</v>
      </c>
      <c r="AF308" s="201" t="s">
        <v>16</v>
      </c>
      <c r="AG308" s="201" t="s">
        <v>16</v>
      </c>
      <c r="AH308" s="201" t="s">
        <v>16</v>
      </c>
      <c r="AI308" s="201" t="s">
        <v>16</v>
      </c>
      <c r="AJ308" s="201" t="s">
        <v>16</v>
      </c>
      <c r="AK308" s="201" t="s">
        <v>16</v>
      </c>
      <c r="AL308" s="201" t="s">
        <v>16</v>
      </c>
      <c r="AM308" s="201" t="s">
        <v>16</v>
      </c>
      <c r="AN308" s="201" t="s">
        <v>16</v>
      </c>
      <c r="AO308" s="201" t="s">
        <v>16</v>
      </c>
      <c r="AP308" s="201" t="s">
        <v>16</v>
      </c>
      <c r="AQ308" s="201" t="s">
        <v>16</v>
      </c>
      <c r="AR308" s="201" t="s">
        <v>16</v>
      </c>
      <c r="AS308" s="201" t="s">
        <v>16</v>
      </c>
      <c r="AT308" s="201" t="s">
        <v>16</v>
      </c>
      <c r="AU308" s="201" t="s">
        <v>16</v>
      </c>
      <c r="AV308" s="201" t="s">
        <v>16</v>
      </c>
      <c r="AW308" s="201" t="s">
        <v>16</v>
      </c>
      <c r="AX308" s="201" t="s">
        <v>16</v>
      </c>
      <c r="AY308" s="201" t="s">
        <v>16</v>
      </c>
      <c r="AZ308" s="201" t="s">
        <v>16</v>
      </c>
      <c r="BA308" s="201" t="s">
        <v>16</v>
      </c>
      <c r="BB308" s="201" t="s">
        <v>16</v>
      </c>
      <c r="BC308" s="201" t="s">
        <v>16</v>
      </c>
      <c r="BD308" s="201" t="s">
        <v>16</v>
      </c>
      <c r="BE308" s="201" t="s">
        <v>16</v>
      </c>
      <c r="BF308" s="201" t="s">
        <v>16</v>
      </c>
      <c r="BG308" s="201" t="s">
        <v>16</v>
      </c>
      <c r="BH308" s="201" t="s">
        <v>16</v>
      </c>
      <c r="BI308" s="201" t="s">
        <v>16</v>
      </c>
      <c r="BJ308" s="201" t="s">
        <v>16</v>
      </c>
      <c r="BK308" s="201" t="s">
        <v>16</v>
      </c>
      <c r="BL308" s="201"/>
      <c r="BM308" s="201">
        <v>110</v>
      </c>
      <c r="BN308" s="201"/>
      <c r="BO308" s="449">
        <v>0</v>
      </c>
      <c r="BP308" s="449">
        <v>0</v>
      </c>
      <c r="BQ308" s="449">
        <v>0</v>
      </c>
      <c r="BR308" s="201"/>
    </row>
    <row r="309" spans="1:70" ht="15" x14ac:dyDescent="0.25">
      <c r="A309" s="177">
        <v>575</v>
      </c>
      <c r="B309" s="176" t="s">
        <v>16</v>
      </c>
      <c r="C309" s="176" t="s">
        <v>16</v>
      </c>
      <c r="D309" s="175" t="s">
        <v>486</v>
      </c>
      <c r="E309" s="202" t="s">
        <v>790</v>
      </c>
      <c r="F309" s="200" t="s">
        <v>788</v>
      </c>
      <c r="G309" s="201" t="s">
        <v>16</v>
      </c>
      <c r="H309" s="201" t="s">
        <v>16</v>
      </c>
      <c r="I309" s="201" t="s">
        <v>16</v>
      </c>
      <c r="J309" s="201" t="s">
        <v>16</v>
      </c>
      <c r="K309" s="201" t="s">
        <v>16</v>
      </c>
      <c r="L309" s="201" t="s">
        <v>16</v>
      </c>
      <c r="M309" s="201" t="s">
        <v>16</v>
      </c>
      <c r="N309" s="201" t="s">
        <v>16</v>
      </c>
      <c r="O309" s="201" t="s">
        <v>16</v>
      </c>
      <c r="P309" s="201" t="s">
        <v>16</v>
      </c>
      <c r="Q309" s="201" t="s">
        <v>16</v>
      </c>
      <c r="R309" s="201" t="s">
        <v>16</v>
      </c>
      <c r="S309" s="201" t="s">
        <v>16</v>
      </c>
      <c r="T309" s="201" t="s">
        <v>16</v>
      </c>
      <c r="U309" s="201" t="s">
        <v>16</v>
      </c>
      <c r="V309" s="201" t="s">
        <v>16</v>
      </c>
      <c r="W309" s="201" t="s">
        <v>16</v>
      </c>
      <c r="X309" s="201" t="s">
        <v>16</v>
      </c>
      <c r="Y309" s="201" t="s">
        <v>16</v>
      </c>
      <c r="Z309" s="201" t="s">
        <v>16</v>
      </c>
      <c r="AA309" s="201" t="s">
        <v>16</v>
      </c>
      <c r="AB309" s="201" t="s">
        <v>16</v>
      </c>
      <c r="AC309" s="201" t="s">
        <v>16</v>
      </c>
      <c r="AD309" s="201" t="s">
        <v>16</v>
      </c>
      <c r="AE309" s="201" t="s">
        <v>16</v>
      </c>
      <c r="AF309" s="201" t="s">
        <v>16</v>
      </c>
      <c r="AG309" s="201" t="s">
        <v>16</v>
      </c>
      <c r="AH309" s="201" t="s">
        <v>16</v>
      </c>
      <c r="AI309" s="201" t="s">
        <v>16</v>
      </c>
      <c r="AJ309" s="201" t="s">
        <v>16</v>
      </c>
      <c r="AK309" s="201" t="s">
        <v>16</v>
      </c>
      <c r="AL309" s="201" t="s">
        <v>16</v>
      </c>
      <c r="AM309" s="201" t="s">
        <v>16</v>
      </c>
      <c r="AN309" s="201" t="s">
        <v>16</v>
      </c>
      <c r="AO309" s="201" t="s">
        <v>16</v>
      </c>
      <c r="AP309" s="201" t="s">
        <v>16</v>
      </c>
      <c r="AQ309" s="201" t="s">
        <v>16</v>
      </c>
      <c r="AR309" s="201" t="s">
        <v>16</v>
      </c>
      <c r="AS309" s="201" t="s">
        <v>16</v>
      </c>
      <c r="AT309" s="201" t="s">
        <v>16</v>
      </c>
      <c r="AU309" s="201" t="s">
        <v>16</v>
      </c>
      <c r="AV309" s="201" t="s">
        <v>16</v>
      </c>
      <c r="AW309" s="201" t="s">
        <v>16</v>
      </c>
      <c r="AX309" s="201" t="s">
        <v>16</v>
      </c>
      <c r="AY309" s="201" t="s">
        <v>16</v>
      </c>
      <c r="AZ309" s="201" t="s">
        <v>16</v>
      </c>
      <c r="BA309" s="201" t="s">
        <v>16</v>
      </c>
      <c r="BB309" s="201" t="s">
        <v>16</v>
      </c>
      <c r="BC309" s="201" t="s">
        <v>16</v>
      </c>
      <c r="BD309" s="201" t="s">
        <v>16</v>
      </c>
      <c r="BE309" s="201" t="s">
        <v>16</v>
      </c>
      <c r="BF309" s="201" t="s">
        <v>16</v>
      </c>
      <c r="BG309" s="201" t="s">
        <v>16</v>
      </c>
      <c r="BH309" s="201" t="s">
        <v>16</v>
      </c>
      <c r="BI309" s="201" t="s">
        <v>16</v>
      </c>
      <c r="BJ309" s="201" t="s">
        <v>16</v>
      </c>
      <c r="BK309" s="201" t="s">
        <v>16</v>
      </c>
      <c r="BL309" s="201"/>
      <c r="BM309" s="201">
        <v>130</v>
      </c>
      <c r="BN309" s="201"/>
      <c r="BO309" s="449">
        <v>0</v>
      </c>
      <c r="BP309" s="449">
        <v>0</v>
      </c>
      <c r="BQ309" s="449">
        <v>0</v>
      </c>
      <c r="BR309" s="201"/>
    </row>
    <row r="310" spans="1:70" ht="15" x14ac:dyDescent="0.25">
      <c r="A310" s="177">
        <v>576</v>
      </c>
      <c r="B310" s="176" t="s">
        <v>16</v>
      </c>
      <c r="C310" s="176" t="s">
        <v>16</v>
      </c>
      <c r="D310" s="175" t="s">
        <v>487</v>
      </c>
      <c r="E310" s="202" t="s">
        <v>790</v>
      </c>
      <c r="F310" s="200">
        <v>0</v>
      </c>
      <c r="G310" s="201" t="s">
        <v>16</v>
      </c>
      <c r="H310" s="201" t="s">
        <v>16</v>
      </c>
      <c r="I310" s="201" t="s">
        <v>16</v>
      </c>
      <c r="J310" s="201" t="s">
        <v>16</v>
      </c>
      <c r="K310" s="201" t="s">
        <v>16</v>
      </c>
      <c r="L310" s="201" t="s">
        <v>16</v>
      </c>
      <c r="M310" s="201" t="s">
        <v>16</v>
      </c>
      <c r="N310" s="201" t="s">
        <v>16</v>
      </c>
      <c r="O310" s="201" t="s">
        <v>16</v>
      </c>
      <c r="P310" s="201" t="s">
        <v>16</v>
      </c>
      <c r="Q310" s="201" t="s">
        <v>16</v>
      </c>
      <c r="R310" s="201" t="s">
        <v>16</v>
      </c>
      <c r="S310" s="201" t="s">
        <v>16</v>
      </c>
      <c r="T310" s="201" t="s">
        <v>16</v>
      </c>
      <c r="U310" s="201" t="s">
        <v>16</v>
      </c>
      <c r="V310" s="201" t="s">
        <v>16</v>
      </c>
      <c r="W310" s="201" t="s">
        <v>16</v>
      </c>
      <c r="X310" s="201" t="s">
        <v>16</v>
      </c>
      <c r="Y310" s="201" t="s">
        <v>16</v>
      </c>
      <c r="Z310" s="201" t="s">
        <v>16</v>
      </c>
      <c r="AA310" s="201" t="s">
        <v>16</v>
      </c>
      <c r="AB310" s="201" t="s">
        <v>16</v>
      </c>
      <c r="AC310" s="201" t="s">
        <v>16</v>
      </c>
      <c r="AD310" s="201" t="s">
        <v>16</v>
      </c>
      <c r="AE310" s="201" t="s">
        <v>16</v>
      </c>
      <c r="AF310" s="201" t="s">
        <v>16</v>
      </c>
      <c r="AG310" s="201" t="s">
        <v>16</v>
      </c>
      <c r="AH310" s="201" t="s">
        <v>16</v>
      </c>
      <c r="AI310" s="201" t="s">
        <v>16</v>
      </c>
      <c r="AJ310" s="201" t="s">
        <v>16</v>
      </c>
      <c r="AK310" s="201" t="s">
        <v>16</v>
      </c>
      <c r="AL310" s="201" t="s">
        <v>16</v>
      </c>
      <c r="AM310" s="201" t="s">
        <v>16</v>
      </c>
      <c r="AN310" s="201" t="s">
        <v>16</v>
      </c>
      <c r="AO310" s="201" t="s">
        <v>16</v>
      </c>
      <c r="AP310" s="201" t="s">
        <v>16</v>
      </c>
      <c r="AQ310" s="201" t="s">
        <v>16</v>
      </c>
      <c r="AR310" s="201" t="s">
        <v>16</v>
      </c>
      <c r="AS310" s="201" t="s">
        <v>16</v>
      </c>
      <c r="AT310" s="201" t="s">
        <v>16</v>
      </c>
      <c r="AU310" s="201" t="s">
        <v>16</v>
      </c>
      <c r="AV310" s="201" t="s">
        <v>16</v>
      </c>
      <c r="AW310" s="201" t="s">
        <v>16</v>
      </c>
      <c r="AX310" s="201" t="s">
        <v>16</v>
      </c>
      <c r="AY310" s="201" t="s">
        <v>16</v>
      </c>
      <c r="AZ310" s="201" t="s">
        <v>16</v>
      </c>
      <c r="BA310" s="201" t="s">
        <v>16</v>
      </c>
      <c r="BB310" s="201" t="s">
        <v>16</v>
      </c>
      <c r="BC310" s="201" t="s">
        <v>16</v>
      </c>
      <c r="BD310" s="201" t="s">
        <v>16</v>
      </c>
      <c r="BE310" s="201" t="s">
        <v>16</v>
      </c>
      <c r="BF310" s="201" t="s">
        <v>16</v>
      </c>
      <c r="BG310" s="201" t="s">
        <v>16</v>
      </c>
      <c r="BH310" s="201" t="s">
        <v>16</v>
      </c>
      <c r="BI310" s="201" t="s">
        <v>16</v>
      </c>
      <c r="BJ310" s="201" t="s">
        <v>16</v>
      </c>
      <c r="BK310" s="201" t="s">
        <v>16</v>
      </c>
      <c r="BL310" s="201"/>
      <c r="BM310" s="201">
        <v>111</v>
      </c>
      <c r="BN310" s="201"/>
      <c r="BO310" s="449">
        <v>0</v>
      </c>
      <c r="BP310" s="449">
        <v>0</v>
      </c>
      <c r="BQ310" s="449">
        <v>0</v>
      </c>
      <c r="BR310" s="201"/>
    </row>
    <row r="311" spans="1:70" ht="15" x14ac:dyDescent="0.25">
      <c r="A311" s="177">
        <v>579</v>
      </c>
      <c r="B311" s="176" t="s">
        <v>16</v>
      </c>
      <c r="C311" s="176" t="s">
        <v>16</v>
      </c>
      <c r="D311" s="175" t="s">
        <v>488</v>
      </c>
      <c r="E311" s="202" t="s">
        <v>790</v>
      </c>
      <c r="F311" s="200">
        <v>0</v>
      </c>
      <c r="G311" s="201" t="s">
        <v>16</v>
      </c>
      <c r="H311" s="201" t="s">
        <v>16</v>
      </c>
      <c r="I311" s="201" t="s">
        <v>16</v>
      </c>
      <c r="J311" s="201" t="s">
        <v>16</v>
      </c>
      <c r="K311" s="201" t="s">
        <v>16</v>
      </c>
      <c r="L311" s="201" t="s">
        <v>16</v>
      </c>
      <c r="M311" s="201" t="s">
        <v>16</v>
      </c>
      <c r="N311" s="201" t="s">
        <v>16</v>
      </c>
      <c r="O311" s="201" t="s">
        <v>16</v>
      </c>
      <c r="P311" s="201" t="s">
        <v>16</v>
      </c>
      <c r="Q311" s="201" t="s">
        <v>16</v>
      </c>
      <c r="R311" s="201" t="s">
        <v>16</v>
      </c>
      <c r="S311" s="201" t="s">
        <v>16</v>
      </c>
      <c r="T311" s="201" t="s">
        <v>16</v>
      </c>
      <c r="U311" s="201" t="s">
        <v>16</v>
      </c>
      <c r="V311" s="201" t="s">
        <v>16</v>
      </c>
      <c r="W311" s="201" t="s">
        <v>16</v>
      </c>
      <c r="X311" s="201" t="s">
        <v>16</v>
      </c>
      <c r="Y311" s="201" t="s">
        <v>16</v>
      </c>
      <c r="Z311" s="201" t="s">
        <v>16</v>
      </c>
      <c r="AA311" s="201" t="s">
        <v>16</v>
      </c>
      <c r="AB311" s="201" t="s">
        <v>16</v>
      </c>
      <c r="AC311" s="201" t="s">
        <v>16</v>
      </c>
      <c r="AD311" s="201" t="s">
        <v>16</v>
      </c>
      <c r="AE311" s="201" t="s">
        <v>16</v>
      </c>
      <c r="AF311" s="201" t="s">
        <v>16</v>
      </c>
      <c r="AG311" s="201" t="s">
        <v>16</v>
      </c>
      <c r="AH311" s="201" t="s">
        <v>16</v>
      </c>
      <c r="AI311" s="201" t="s">
        <v>16</v>
      </c>
      <c r="AJ311" s="201" t="s">
        <v>16</v>
      </c>
      <c r="AK311" s="201" t="s">
        <v>16</v>
      </c>
      <c r="AL311" s="201" t="s">
        <v>16</v>
      </c>
      <c r="AM311" s="201" t="s">
        <v>16</v>
      </c>
      <c r="AN311" s="201" t="s">
        <v>16</v>
      </c>
      <c r="AO311" s="201" t="s">
        <v>16</v>
      </c>
      <c r="AP311" s="201" t="s">
        <v>16</v>
      </c>
      <c r="AQ311" s="201" t="s">
        <v>16</v>
      </c>
      <c r="AR311" s="201" t="s">
        <v>16</v>
      </c>
      <c r="AS311" s="201" t="s">
        <v>16</v>
      </c>
      <c r="AT311" s="201" t="s">
        <v>16</v>
      </c>
      <c r="AU311" s="201" t="s">
        <v>16</v>
      </c>
      <c r="AV311" s="201" t="s">
        <v>16</v>
      </c>
      <c r="AW311" s="201" t="s">
        <v>16</v>
      </c>
      <c r="AX311" s="201" t="s">
        <v>16</v>
      </c>
      <c r="AY311" s="201" t="s">
        <v>16</v>
      </c>
      <c r="AZ311" s="201" t="s">
        <v>16</v>
      </c>
      <c r="BA311" s="201" t="s">
        <v>16</v>
      </c>
      <c r="BB311" s="201" t="s">
        <v>16</v>
      </c>
      <c r="BC311" s="201" t="s">
        <v>16</v>
      </c>
      <c r="BD311" s="201" t="s">
        <v>16</v>
      </c>
      <c r="BE311" s="201" t="s">
        <v>16</v>
      </c>
      <c r="BF311" s="201" t="s">
        <v>16</v>
      </c>
      <c r="BG311" s="201" t="s">
        <v>16</v>
      </c>
      <c r="BH311" s="201" t="s">
        <v>16</v>
      </c>
      <c r="BI311" s="201" t="s">
        <v>16</v>
      </c>
      <c r="BJ311" s="201" t="s">
        <v>16</v>
      </c>
      <c r="BK311" s="201" t="s">
        <v>16</v>
      </c>
      <c r="BL311" s="201"/>
      <c r="BM311" s="201">
        <v>68</v>
      </c>
      <c r="BN311" s="201"/>
      <c r="BO311" s="449">
        <v>0</v>
      </c>
      <c r="BP311" s="449">
        <v>0</v>
      </c>
      <c r="BQ311" s="449">
        <v>0</v>
      </c>
      <c r="BR311" s="201"/>
    </row>
    <row r="312" spans="1:70" ht="15" x14ac:dyDescent="0.25">
      <c r="A312" s="177">
        <v>176</v>
      </c>
      <c r="B312" s="176" t="s">
        <v>16</v>
      </c>
      <c r="C312" s="176" t="s">
        <v>16</v>
      </c>
      <c r="D312" s="175" t="s">
        <v>489</v>
      </c>
      <c r="E312" s="202" t="s">
        <v>790</v>
      </c>
      <c r="F312" s="200">
        <v>0</v>
      </c>
      <c r="G312" s="201" t="s">
        <v>16</v>
      </c>
      <c r="H312" s="201" t="s">
        <v>16</v>
      </c>
      <c r="I312" s="201" t="s">
        <v>16</v>
      </c>
      <c r="J312" s="201" t="s">
        <v>16</v>
      </c>
      <c r="K312" s="201" t="s">
        <v>16</v>
      </c>
      <c r="L312" s="201" t="s">
        <v>16</v>
      </c>
      <c r="M312" s="201" t="s">
        <v>16</v>
      </c>
      <c r="N312" s="201" t="s">
        <v>16</v>
      </c>
      <c r="O312" s="201" t="s">
        <v>16</v>
      </c>
      <c r="P312" s="201" t="s">
        <v>16</v>
      </c>
      <c r="Q312" s="201" t="s">
        <v>16</v>
      </c>
      <c r="R312" s="201" t="s">
        <v>16</v>
      </c>
      <c r="S312" s="201" t="s">
        <v>16</v>
      </c>
      <c r="T312" s="201" t="s">
        <v>16</v>
      </c>
      <c r="U312" s="201" t="s">
        <v>16</v>
      </c>
      <c r="V312" s="201" t="s">
        <v>16</v>
      </c>
      <c r="W312" s="201" t="s">
        <v>16</v>
      </c>
      <c r="X312" s="201" t="s">
        <v>16</v>
      </c>
      <c r="Y312" s="201" t="s">
        <v>16</v>
      </c>
      <c r="Z312" s="201" t="s">
        <v>16</v>
      </c>
      <c r="AA312" s="201" t="s">
        <v>16</v>
      </c>
      <c r="AB312" s="201" t="s">
        <v>16</v>
      </c>
      <c r="AC312" s="201" t="s">
        <v>16</v>
      </c>
      <c r="AD312" s="201" t="s">
        <v>16</v>
      </c>
      <c r="AE312" s="201" t="s">
        <v>16</v>
      </c>
      <c r="AF312" s="201" t="s">
        <v>16</v>
      </c>
      <c r="AG312" s="201" t="s">
        <v>16</v>
      </c>
      <c r="AH312" s="201" t="s">
        <v>16</v>
      </c>
      <c r="AI312" s="201" t="s">
        <v>16</v>
      </c>
      <c r="AJ312" s="201" t="s">
        <v>16</v>
      </c>
      <c r="AK312" s="201" t="s">
        <v>16</v>
      </c>
      <c r="AL312" s="201" t="s">
        <v>16</v>
      </c>
      <c r="AM312" s="201" t="s">
        <v>16</v>
      </c>
      <c r="AN312" s="201" t="s">
        <v>16</v>
      </c>
      <c r="AO312" s="201" t="s">
        <v>16</v>
      </c>
      <c r="AP312" s="201" t="s">
        <v>16</v>
      </c>
      <c r="AQ312" s="201" t="s">
        <v>16</v>
      </c>
      <c r="AR312" s="201" t="s">
        <v>16</v>
      </c>
      <c r="AS312" s="201" t="s">
        <v>16</v>
      </c>
      <c r="AT312" s="201" t="s">
        <v>16</v>
      </c>
      <c r="AU312" s="201" t="s">
        <v>16</v>
      </c>
      <c r="AV312" s="201" t="s">
        <v>16</v>
      </c>
      <c r="AW312" s="201" t="s">
        <v>16</v>
      </c>
      <c r="AX312" s="201" t="s">
        <v>16</v>
      </c>
      <c r="AY312" s="201" t="s">
        <v>16</v>
      </c>
      <c r="AZ312" s="201" t="s">
        <v>16</v>
      </c>
      <c r="BA312" s="201" t="s">
        <v>16</v>
      </c>
      <c r="BB312" s="201" t="s">
        <v>16</v>
      </c>
      <c r="BC312" s="201" t="s">
        <v>16</v>
      </c>
      <c r="BD312" s="201" t="s">
        <v>16</v>
      </c>
      <c r="BE312" s="201" t="s">
        <v>16</v>
      </c>
      <c r="BF312" s="201" t="s">
        <v>16</v>
      </c>
      <c r="BG312" s="201" t="s">
        <v>16</v>
      </c>
      <c r="BH312" s="201" t="s">
        <v>16</v>
      </c>
      <c r="BI312" s="201" t="s">
        <v>16</v>
      </c>
      <c r="BJ312" s="201" t="s">
        <v>16</v>
      </c>
      <c r="BK312" s="201" t="s">
        <v>16</v>
      </c>
      <c r="BL312" s="201"/>
      <c r="BM312" s="201"/>
      <c r="BN312" s="201">
        <v>24</v>
      </c>
      <c r="BO312" s="449">
        <v>0</v>
      </c>
      <c r="BP312" s="449">
        <v>0</v>
      </c>
      <c r="BQ312" s="449">
        <v>0</v>
      </c>
      <c r="BR312" s="201"/>
    </row>
    <row r="313" spans="1:70" ht="15" x14ac:dyDescent="0.25">
      <c r="A313" s="177">
        <v>187</v>
      </c>
      <c r="B313" s="176" t="s">
        <v>16</v>
      </c>
      <c r="C313" s="176" t="s">
        <v>16</v>
      </c>
      <c r="D313" s="175" t="s">
        <v>519</v>
      </c>
      <c r="E313" s="202" t="s">
        <v>490</v>
      </c>
      <c r="F313" s="200">
        <v>0</v>
      </c>
      <c r="G313" s="201" t="s">
        <v>16</v>
      </c>
      <c r="H313" s="201" t="s">
        <v>16</v>
      </c>
      <c r="I313" s="201" t="s">
        <v>16</v>
      </c>
      <c r="J313" s="201" t="s">
        <v>16</v>
      </c>
      <c r="K313" s="201" t="s">
        <v>16</v>
      </c>
      <c r="L313" s="201" t="s">
        <v>16</v>
      </c>
      <c r="M313" s="201" t="s">
        <v>16</v>
      </c>
      <c r="N313" s="201" t="s">
        <v>16</v>
      </c>
      <c r="O313" s="201" t="s">
        <v>16</v>
      </c>
      <c r="P313" s="201" t="s">
        <v>16</v>
      </c>
      <c r="Q313" s="201" t="s">
        <v>16</v>
      </c>
      <c r="R313" s="201" t="s">
        <v>16</v>
      </c>
      <c r="S313" s="201" t="s">
        <v>16</v>
      </c>
      <c r="T313" s="201" t="s">
        <v>16</v>
      </c>
      <c r="U313" s="201" t="s">
        <v>16</v>
      </c>
      <c r="V313" s="201" t="s">
        <v>16</v>
      </c>
      <c r="W313" s="201" t="s">
        <v>16</v>
      </c>
      <c r="X313" s="201" t="s">
        <v>16</v>
      </c>
      <c r="Y313" s="201" t="s">
        <v>16</v>
      </c>
      <c r="Z313" s="201" t="s">
        <v>16</v>
      </c>
      <c r="AA313" s="201" t="s">
        <v>16</v>
      </c>
      <c r="AB313" s="201" t="s">
        <v>16</v>
      </c>
      <c r="AC313" s="201" t="s">
        <v>16</v>
      </c>
      <c r="AD313" s="201" t="s">
        <v>16</v>
      </c>
      <c r="AE313" s="201" t="s">
        <v>16</v>
      </c>
      <c r="AF313" s="201" t="s">
        <v>16</v>
      </c>
      <c r="AG313" s="201" t="s">
        <v>16</v>
      </c>
      <c r="AH313" s="201" t="s">
        <v>16</v>
      </c>
      <c r="AI313" s="201" t="s">
        <v>16</v>
      </c>
      <c r="AJ313" s="201" t="s">
        <v>16</v>
      </c>
      <c r="AK313" s="201" t="s">
        <v>16</v>
      </c>
      <c r="AL313" s="201" t="s">
        <v>16</v>
      </c>
      <c r="AM313" s="201" t="s">
        <v>16</v>
      </c>
      <c r="AN313" s="201" t="s">
        <v>16</v>
      </c>
      <c r="AO313" s="201" t="s">
        <v>16</v>
      </c>
      <c r="AP313" s="201" t="s">
        <v>16</v>
      </c>
      <c r="AQ313" s="201" t="s">
        <v>16</v>
      </c>
      <c r="AR313" s="201" t="s">
        <v>16</v>
      </c>
      <c r="AS313" s="201" t="s">
        <v>16</v>
      </c>
      <c r="AT313" s="201" t="s">
        <v>16</v>
      </c>
      <c r="AU313" s="201" t="s">
        <v>16</v>
      </c>
      <c r="AV313" s="201" t="s">
        <v>16</v>
      </c>
      <c r="AW313" s="201" t="s">
        <v>16</v>
      </c>
      <c r="AX313" s="201" t="s">
        <v>16</v>
      </c>
      <c r="AY313" s="201" t="s">
        <v>16</v>
      </c>
      <c r="AZ313" s="201" t="s">
        <v>16</v>
      </c>
      <c r="BA313" s="201" t="s">
        <v>16</v>
      </c>
      <c r="BB313" s="201" t="s">
        <v>16</v>
      </c>
      <c r="BC313" s="201" t="s">
        <v>16</v>
      </c>
      <c r="BD313" s="201" t="s">
        <v>16</v>
      </c>
      <c r="BE313" s="201" t="s">
        <v>16</v>
      </c>
      <c r="BF313" s="201" t="s">
        <v>16</v>
      </c>
      <c r="BG313" s="201" t="s">
        <v>16</v>
      </c>
      <c r="BH313" s="201" t="s">
        <v>16</v>
      </c>
      <c r="BI313" s="201" t="s">
        <v>16</v>
      </c>
      <c r="BJ313" s="201" t="s">
        <v>16</v>
      </c>
      <c r="BK313" s="201" t="s">
        <v>16</v>
      </c>
      <c r="BL313" s="201"/>
      <c r="BM313" s="201"/>
      <c r="BN313" s="201">
        <v>50</v>
      </c>
      <c r="BO313" s="449">
        <v>0</v>
      </c>
      <c r="BP313" s="449">
        <v>0</v>
      </c>
      <c r="BQ313" s="449">
        <v>0</v>
      </c>
      <c r="BR313" s="201"/>
    </row>
    <row r="314" spans="1:70" ht="15" x14ac:dyDescent="0.25">
      <c r="A314" s="177">
        <v>189</v>
      </c>
      <c r="B314" s="176" t="s">
        <v>16</v>
      </c>
      <c r="C314" s="176" t="s">
        <v>16</v>
      </c>
      <c r="D314" s="175" t="s">
        <v>491</v>
      </c>
      <c r="E314" s="202" t="s">
        <v>490</v>
      </c>
      <c r="F314" s="200">
        <v>0</v>
      </c>
      <c r="G314" s="201" t="s">
        <v>16</v>
      </c>
      <c r="H314" s="201" t="s">
        <v>16</v>
      </c>
      <c r="I314" s="201" t="s">
        <v>16</v>
      </c>
      <c r="J314" s="201" t="s">
        <v>16</v>
      </c>
      <c r="K314" s="201" t="s">
        <v>16</v>
      </c>
      <c r="L314" s="201" t="s">
        <v>16</v>
      </c>
      <c r="M314" s="201" t="s">
        <v>16</v>
      </c>
      <c r="N314" s="201" t="s">
        <v>16</v>
      </c>
      <c r="O314" s="201" t="s">
        <v>16</v>
      </c>
      <c r="P314" s="201" t="s">
        <v>16</v>
      </c>
      <c r="Q314" s="201" t="s">
        <v>16</v>
      </c>
      <c r="R314" s="201" t="s">
        <v>16</v>
      </c>
      <c r="S314" s="201" t="s">
        <v>16</v>
      </c>
      <c r="T314" s="201" t="s">
        <v>16</v>
      </c>
      <c r="U314" s="201" t="s">
        <v>16</v>
      </c>
      <c r="V314" s="201" t="s">
        <v>16</v>
      </c>
      <c r="W314" s="201" t="s">
        <v>16</v>
      </c>
      <c r="X314" s="201" t="s">
        <v>16</v>
      </c>
      <c r="Y314" s="201" t="s">
        <v>16</v>
      </c>
      <c r="Z314" s="201" t="s">
        <v>16</v>
      </c>
      <c r="AA314" s="201" t="s">
        <v>16</v>
      </c>
      <c r="AB314" s="201" t="s">
        <v>16</v>
      </c>
      <c r="AC314" s="201" t="s">
        <v>16</v>
      </c>
      <c r="AD314" s="201" t="s">
        <v>16</v>
      </c>
      <c r="AE314" s="201" t="s">
        <v>16</v>
      </c>
      <c r="AF314" s="201" t="s">
        <v>16</v>
      </c>
      <c r="AG314" s="201" t="s">
        <v>16</v>
      </c>
      <c r="AH314" s="201" t="s">
        <v>16</v>
      </c>
      <c r="AI314" s="201" t="s">
        <v>16</v>
      </c>
      <c r="AJ314" s="201" t="s">
        <v>16</v>
      </c>
      <c r="AK314" s="201" t="s">
        <v>16</v>
      </c>
      <c r="AL314" s="201" t="s">
        <v>16</v>
      </c>
      <c r="AM314" s="201" t="s">
        <v>16</v>
      </c>
      <c r="AN314" s="201" t="s">
        <v>16</v>
      </c>
      <c r="AO314" s="201" t="s">
        <v>16</v>
      </c>
      <c r="AP314" s="201" t="s">
        <v>16</v>
      </c>
      <c r="AQ314" s="201" t="s">
        <v>16</v>
      </c>
      <c r="AR314" s="201" t="s">
        <v>16</v>
      </c>
      <c r="AS314" s="201" t="s">
        <v>16</v>
      </c>
      <c r="AT314" s="201" t="s">
        <v>16</v>
      </c>
      <c r="AU314" s="201" t="s">
        <v>16</v>
      </c>
      <c r="AV314" s="201" t="s">
        <v>16</v>
      </c>
      <c r="AW314" s="201" t="s">
        <v>16</v>
      </c>
      <c r="AX314" s="201" t="s">
        <v>16</v>
      </c>
      <c r="AY314" s="201" t="s">
        <v>16</v>
      </c>
      <c r="AZ314" s="201" t="s">
        <v>16</v>
      </c>
      <c r="BA314" s="201" t="s">
        <v>16</v>
      </c>
      <c r="BB314" s="201" t="s">
        <v>16</v>
      </c>
      <c r="BC314" s="201" t="s">
        <v>16</v>
      </c>
      <c r="BD314" s="201" t="s">
        <v>16</v>
      </c>
      <c r="BE314" s="201" t="s">
        <v>16</v>
      </c>
      <c r="BF314" s="201" t="s">
        <v>16</v>
      </c>
      <c r="BG314" s="201" t="s">
        <v>16</v>
      </c>
      <c r="BH314" s="201" t="s">
        <v>16</v>
      </c>
      <c r="BI314" s="201" t="s">
        <v>16</v>
      </c>
      <c r="BJ314" s="201" t="s">
        <v>16</v>
      </c>
      <c r="BK314" s="201" t="s">
        <v>16</v>
      </c>
      <c r="BL314" s="201"/>
      <c r="BM314" s="201"/>
      <c r="BN314" s="201">
        <v>12</v>
      </c>
      <c r="BO314" s="449">
        <v>0</v>
      </c>
      <c r="BP314" s="449">
        <v>0</v>
      </c>
      <c r="BQ314" s="449">
        <v>0</v>
      </c>
      <c r="BR314" s="201"/>
    </row>
    <row r="315" spans="1:70" ht="15" x14ac:dyDescent="0.25">
      <c r="A315" s="177">
        <v>190</v>
      </c>
      <c r="B315" s="176" t="s">
        <v>16</v>
      </c>
      <c r="C315" s="176" t="s">
        <v>16</v>
      </c>
      <c r="D315" s="175" t="s">
        <v>492</v>
      </c>
      <c r="E315" s="202" t="s">
        <v>490</v>
      </c>
      <c r="F315" s="200">
        <v>0</v>
      </c>
      <c r="G315" s="201" t="s">
        <v>16</v>
      </c>
      <c r="H315" s="201" t="s">
        <v>16</v>
      </c>
      <c r="I315" s="201" t="s">
        <v>16</v>
      </c>
      <c r="J315" s="201" t="s">
        <v>16</v>
      </c>
      <c r="K315" s="201" t="s">
        <v>16</v>
      </c>
      <c r="L315" s="201" t="s">
        <v>16</v>
      </c>
      <c r="M315" s="201" t="s">
        <v>16</v>
      </c>
      <c r="N315" s="201" t="s">
        <v>16</v>
      </c>
      <c r="O315" s="201" t="s">
        <v>16</v>
      </c>
      <c r="P315" s="201" t="s">
        <v>16</v>
      </c>
      <c r="Q315" s="201" t="s">
        <v>16</v>
      </c>
      <c r="R315" s="201" t="s">
        <v>16</v>
      </c>
      <c r="S315" s="201" t="s">
        <v>16</v>
      </c>
      <c r="T315" s="201" t="s">
        <v>16</v>
      </c>
      <c r="U315" s="201" t="s">
        <v>16</v>
      </c>
      <c r="V315" s="201" t="s">
        <v>16</v>
      </c>
      <c r="W315" s="201" t="s">
        <v>16</v>
      </c>
      <c r="X315" s="201" t="s">
        <v>16</v>
      </c>
      <c r="Y315" s="201" t="s">
        <v>16</v>
      </c>
      <c r="Z315" s="201" t="s">
        <v>16</v>
      </c>
      <c r="AA315" s="201" t="s">
        <v>16</v>
      </c>
      <c r="AB315" s="201" t="s">
        <v>16</v>
      </c>
      <c r="AC315" s="201" t="s">
        <v>16</v>
      </c>
      <c r="AD315" s="201" t="s">
        <v>16</v>
      </c>
      <c r="AE315" s="201" t="s">
        <v>16</v>
      </c>
      <c r="AF315" s="201" t="s">
        <v>16</v>
      </c>
      <c r="AG315" s="201" t="s">
        <v>16</v>
      </c>
      <c r="AH315" s="201" t="s">
        <v>16</v>
      </c>
      <c r="AI315" s="201" t="s">
        <v>16</v>
      </c>
      <c r="AJ315" s="201" t="s">
        <v>16</v>
      </c>
      <c r="AK315" s="201" t="s">
        <v>16</v>
      </c>
      <c r="AL315" s="201" t="s">
        <v>16</v>
      </c>
      <c r="AM315" s="201" t="s">
        <v>16</v>
      </c>
      <c r="AN315" s="201" t="s">
        <v>16</v>
      </c>
      <c r="AO315" s="201" t="s">
        <v>16</v>
      </c>
      <c r="AP315" s="201" t="s">
        <v>16</v>
      </c>
      <c r="AQ315" s="201" t="s">
        <v>16</v>
      </c>
      <c r="AR315" s="201" t="s">
        <v>16</v>
      </c>
      <c r="AS315" s="201" t="s">
        <v>16</v>
      </c>
      <c r="AT315" s="201" t="s">
        <v>16</v>
      </c>
      <c r="AU315" s="201" t="s">
        <v>16</v>
      </c>
      <c r="AV315" s="201" t="s">
        <v>16</v>
      </c>
      <c r="AW315" s="201" t="s">
        <v>16</v>
      </c>
      <c r="AX315" s="201" t="s">
        <v>16</v>
      </c>
      <c r="AY315" s="201" t="s">
        <v>16</v>
      </c>
      <c r="AZ315" s="201" t="s">
        <v>16</v>
      </c>
      <c r="BA315" s="201" t="s">
        <v>16</v>
      </c>
      <c r="BB315" s="201" t="s">
        <v>16</v>
      </c>
      <c r="BC315" s="201" t="s">
        <v>16</v>
      </c>
      <c r="BD315" s="201" t="s">
        <v>16</v>
      </c>
      <c r="BE315" s="201" t="s">
        <v>16</v>
      </c>
      <c r="BF315" s="201" t="s">
        <v>16</v>
      </c>
      <c r="BG315" s="201" t="s">
        <v>16</v>
      </c>
      <c r="BH315" s="201" t="s">
        <v>16</v>
      </c>
      <c r="BI315" s="201" t="s">
        <v>16</v>
      </c>
      <c r="BJ315" s="201" t="s">
        <v>16</v>
      </c>
      <c r="BK315" s="201" t="s">
        <v>16</v>
      </c>
      <c r="BL315" s="201"/>
      <c r="BM315" s="201"/>
      <c r="BN315" s="201">
        <v>24</v>
      </c>
      <c r="BO315" s="449">
        <v>0</v>
      </c>
      <c r="BP315" s="449">
        <v>0</v>
      </c>
      <c r="BQ315" s="449">
        <v>0</v>
      </c>
      <c r="BR315" s="201"/>
    </row>
    <row r="316" spans="1:70" ht="15" x14ac:dyDescent="0.25">
      <c r="A316" s="177">
        <v>351</v>
      </c>
      <c r="B316" s="176" t="s">
        <v>16</v>
      </c>
      <c r="C316" s="176" t="s">
        <v>16</v>
      </c>
      <c r="D316" s="175" t="s">
        <v>493</v>
      </c>
      <c r="E316" s="202" t="s">
        <v>490</v>
      </c>
      <c r="F316" s="200">
        <v>0</v>
      </c>
      <c r="G316" s="201" t="s">
        <v>16</v>
      </c>
      <c r="H316" s="201" t="s">
        <v>16</v>
      </c>
      <c r="I316" s="201" t="s">
        <v>16</v>
      </c>
      <c r="J316" s="201" t="s">
        <v>16</v>
      </c>
      <c r="K316" s="201" t="s">
        <v>16</v>
      </c>
      <c r="L316" s="201" t="s">
        <v>16</v>
      </c>
      <c r="M316" s="201" t="s">
        <v>16</v>
      </c>
      <c r="N316" s="201" t="s">
        <v>16</v>
      </c>
      <c r="O316" s="201" t="s">
        <v>16</v>
      </c>
      <c r="P316" s="201" t="s">
        <v>16</v>
      </c>
      <c r="Q316" s="201" t="s">
        <v>16</v>
      </c>
      <c r="R316" s="201" t="s">
        <v>16</v>
      </c>
      <c r="S316" s="201" t="s">
        <v>16</v>
      </c>
      <c r="T316" s="201" t="s">
        <v>16</v>
      </c>
      <c r="U316" s="201" t="s">
        <v>16</v>
      </c>
      <c r="V316" s="201" t="s">
        <v>16</v>
      </c>
      <c r="W316" s="201" t="s">
        <v>16</v>
      </c>
      <c r="X316" s="201" t="s">
        <v>16</v>
      </c>
      <c r="Y316" s="201" t="s">
        <v>16</v>
      </c>
      <c r="Z316" s="201" t="s">
        <v>16</v>
      </c>
      <c r="AA316" s="201" t="s">
        <v>16</v>
      </c>
      <c r="AB316" s="201" t="s">
        <v>16</v>
      </c>
      <c r="AC316" s="201" t="s">
        <v>16</v>
      </c>
      <c r="AD316" s="201" t="s">
        <v>16</v>
      </c>
      <c r="AE316" s="201" t="s">
        <v>16</v>
      </c>
      <c r="AF316" s="201" t="s">
        <v>16</v>
      </c>
      <c r="AG316" s="201" t="s">
        <v>16</v>
      </c>
      <c r="AH316" s="201" t="s">
        <v>16</v>
      </c>
      <c r="AI316" s="201" t="s">
        <v>16</v>
      </c>
      <c r="AJ316" s="201" t="s">
        <v>16</v>
      </c>
      <c r="AK316" s="201" t="s">
        <v>16</v>
      </c>
      <c r="AL316" s="201" t="s">
        <v>16</v>
      </c>
      <c r="AM316" s="201" t="s">
        <v>16</v>
      </c>
      <c r="AN316" s="201" t="s">
        <v>16</v>
      </c>
      <c r="AO316" s="201" t="s">
        <v>16</v>
      </c>
      <c r="AP316" s="201" t="s">
        <v>16</v>
      </c>
      <c r="AQ316" s="201" t="s">
        <v>16</v>
      </c>
      <c r="AR316" s="201" t="s">
        <v>16</v>
      </c>
      <c r="AS316" s="201" t="s">
        <v>16</v>
      </c>
      <c r="AT316" s="201" t="s">
        <v>16</v>
      </c>
      <c r="AU316" s="201" t="s">
        <v>16</v>
      </c>
      <c r="AV316" s="201" t="s">
        <v>16</v>
      </c>
      <c r="AW316" s="201" t="s">
        <v>16</v>
      </c>
      <c r="AX316" s="201" t="s">
        <v>16</v>
      </c>
      <c r="AY316" s="201" t="s">
        <v>16</v>
      </c>
      <c r="AZ316" s="201" t="s">
        <v>16</v>
      </c>
      <c r="BA316" s="201" t="s">
        <v>16</v>
      </c>
      <c r="BB316" s="201" t="s">
        <v>16</v>
      </c>
      <c r="BC316" s="201" t="s">
        <v>16</v>
      </c>
      <c r="BD316" s="201" t="s">
        <v>16</v>
      </c>
      <c r="BE316" s="201" t="s">
        <v>16</v>
      </c>
      <c r="BF316" s="201" t="s">
        <v>16</v>
      </c>
      <c r="BG316" s="201" t="s">
        <v>16</v>
      </c>
      <c r="BH316" s="201" t="s">
        <v>16</v>
      </c>
      <c r="BI316" s="201" t="s">
        <v>16</v>
      </c>
      <c r="BJ316" s="201" t="s">
        <v>16</v>
      </c>
      <c r="BK316" s="201" t="s">
        <v>16</v>
      </c>
      <c r="BL316" s="201"/>
      <c r="BM316" s="201"/>
      <c r="BN316" s="201">
        <v>24</v>
      </c>
      <c r="BO316" s="449">
        <v>0</v>
      </c>
      <c r="BP316" s="449">
        <v>0</v>
      </c>
      <c r="BQ316" s="449">
        <v>0</v>
      </c>
      <c r="BR316" s="201"/>
    </row>
    <row r="317" spans="1:70" ht="15" x14ac:dyDescent="0.25">
      <c r="A317" s="177">
        <v>352</v>
      </c>
      <c r="B317" s="176" t="s">
        <v>16</v>
      </c>
      <c r="C317" s="176" t="s">
        <v>16</v>
      </c>
      <c r="D317" s="175" t="s">
        <v>494</v>
      </c>
      <c r="E317" s="202" t="s">
        <v>490</v>
      </c>
      <c r="F317" s="200">
        <v>0</v>
      </c>
      <c r="G317" s="201" t="s">
        <v>16</v>
      </c>
      <c r="H317" s="201" t="s">
        <v>16</v>
      </c>
      <c r="I317" s="201" t="s">
        <v>16</v>
      </c>
      <c r="J317" s="201" t="s">
        <v>16</v>
      </c>
      <c r="K317" s="201" t="s">
        <v>16</v>
      </c>
      <c r="L317" s="201" t="s">
        <v>16</v>
      </c>
      <c r="M317" s="201" t="s">
        <v>16</v>
      </c>
      <c r="N317" s="201" t="s">
        <v>16</v>
      </c>
      <c r="O317" s="201" t="s">
        <v>16</v>
      </c>
      <c r="P317" s="201" t="s">
        <v>16</v>
      </c>
      <c r="Q317" s="201" t="s">
        <v>16</v>
      </c>
      <c r="R317" s="201" t="s">
        <v>16</v>
      </c>
      <c r="S317" s="201" t="s">
        <v>16</v>
      </c>
      <c r="T317" s="201" t="s">
        <v>16</v>
      </c>
      <c r="U317" s="201" t="s">
        <v>16</v>
      </c>
      <c r="V317" s="201" t="s">
        <v>16</v>
      </c>
      <c r="W317" s="201" t="s">
        <v>16</v>
      </c>
      <c r="X317" s="201" t="s">
        <v>16</v>
      </c>
      <c r="Y317" s="201" t="s">
        <v>16</v>
      </c>
      <c r="Z317" s="201" t="s">
        <v>16</v>
      </c>
      <c r="AA317" s="201" t="s">
        <v>16</v>
      </c>
      <c r="AB317" s="201" t="s">
        <v>16</v>
      </c>
      <c r="AC317" s="201" t="s">
        <v>16</v>
      </c>
      <c r="AD317" s="201" t="s">
        <v>16</v>
      </c>
      <c r="AE317" s="201" t="s">
        <v>16</v>
      </c>
      <c r="AF317" s="201" t="s">
        <v>16</v>
      </c>
      <c r="AG317" s="201" t="s">
        <v>16</v>
      </c>
      <c r="AH317" s="201" t="s">
        <v>16</v>
      </c>
      <c r="AI317" s="201" t="s">
        <v>16</v>
      </c>
      <c r="AJ317" s="201" t="s">
        <v>16</v>
      </c>
      <c r="AK317" s="201" t="s">
        <v>16</v>
      </c>
      <c r="AL317" s="201" t="s">
        <v>16</v>
      </c>
      <c r="AM317" s="201" t="s">
        <v>16</v>
      </c>
      <c r="AN317" s="201" t="s">
        <v>16</v>
      </c>
      <c r="AO317" s="201" t="s">
        <v>16</v>
      </c>
      <c r="AP317" s="201" t="s">
        <v>16</v>
      </c>
      <c r="AQ317" s="201" t="s">
        <v>16</v>
      </c>
      <c r="AR317" s="201" t="s">
        <v>16</v>
      </c>
      <c r="AS317" s="201" t="s">
        <v>16</v>
      </c>
      <c r="AT317" s="201" t="s">
        <v>16</v>
      </c>
      <c r="AU317" s="201" t="s">
        <v>16</v>
      </c>
      <c r="AV317" s="201" t="s">
        <v>16</v>
      </c>
      <c r="AW317" s="201" t="s">
        <v>16</v>
      </c>
      <c r="AX317" s="201" t="s">
        <v>16</v>
      </c>
      <c r="AY317" s="201" t="s">
        <v>16</v>
      </c>
      <c r="AZ317" s="201" t="s">
        <v>16</v>
      </c>
      <c r="BA317" s="201" t="s">
        <v>16</v>
      </c>
      <c r="BB317" s="201" t="s">
        <v>16</v>
      </c>
      <c r="BC317" s="201" t="s">
        <v>16</v>
      </c>
      <c r="BD317" s="201" t="s">
        <v>16</v>
      </c>
      <c r="BE317" s="201" t="s">
        <v>16</v>
      </c>
      <c r="BF317" s="201" t="s">
        <v>16</v>
      </c>
      <c r="BG317" s="201" t="s">
        <v>16</v>
      </c>
      <c r="BH317" s="201" t="s">
        <v>16</v>
      </c>
      <c r="BI317" s="201" t="s">
        <v>16</v>
      </c>
      <c r="BJ317" s="201" t="s">
        <v>16</v>
      </c>
      <c r="BK317" s="201" t="s">
        <v>16</v>
      </c>
      <c r="BL317" s="201"/>
      <c r="BM317" s="201"/>
      <c r="BN317" s="201">
        <v>16</v>
      </c>
      <c r="BO317" s="449">
        <v>0</v>
      </c>
      <c r="BP317" s="449">
        <v>0</v>
      </c>
      <c r="BQ317" s="449">
        <v>0</v>
      </c>
      <c r="BR317" s="201" t="s">
        <v>789</v>
      </c>
    </row>
    <row r="318" spans="1:70" ht="15" x14ac:dyDescent="0.25">
      <c r="A318" s="177">
        <v>353</v>
      </c>
      <c r="B318" s="176" t="s">
        <v>16</v>
      </c>
      <c r="C318" s="176" t="s">
        <v>16</v>
      </c>
      <c r="D318" s="175" t="s">
        <v>495</v>
      </c>
      <c r="E318" s="202" t="s">
        <v>490</v>
      </c>
      <c r="F318" s="200">
        <v>0</v>
      </c>
      <c r="G318" s="201" t="s">
        <v>16</v>
      </c>
      <c r="H318" s="201" t="s">
        <v>16</v>
      </c>
      <c r="I318" s="201" t="s">
        <v>16</v>
      </c>
      <c r="J318" s="201" t="s">
        <v>16</v>
      </c>
      <c r="K318" s="201" t="s">
        <v>16</v>
      </c>
      <c r="L318" s="201" t="s">
        <v>16</v>
      </c>
      <c r="M318" s="201" t="s">
        <v>16</v>
      </c>
      <c r="N318" s="201" t="s">
        <v>16</v>
      </c>
      <c r="O318" s="201" t="s">
        <v>16</v>
      </c>
      <c r="P318" s="201" t="s">
        <v>16</v>
      </c>
      <c r="Q318" s="201" t="s">
        <v>16</v>
      </c>
      <c r="R318" s="201" t="s">
        <v>16</v>
      </c>
      <c r="S318" s="201" t="s">
        <v>16</v>
      </c>
      <c r="T318" s="201" t="s">
        <v>16</v>
      </c>
      <c r="U318" s="201" t="s">
        <v>16</v>
      </c>
      <c r="V318" s="201" t="s">
        <v>16</v>
      </c>
      <c r="W318" s="201" t="s">
        <v>16</v>
      </c>
      <c r="X318" s="201" t="s">
        <v>16</v>
      </c>
      <c r="Y318" s="201" t="s">
        <v>16</v>
      </c>
      <c r="Z318" s="201" t="s">
        <v>16</v>
      </c>
      <c r="AA318" s="201" t="s">
        <v>16</v>
      </c>
      <c r="AB318" s="201" t="s">
        <v>16</v>
      </c>
      <c r="AC318" s="201" t="s">
        <v>16</v>
      </c>
      <c r="AD318" s="201" t="s">
        <v>16</v>
      </c>
      <c r="AE318" s="201" t="s">
        <v>16</v>
      </c>
      <c r="AF318" s="201" t="s">
        <v>16</v>
      </c>
      <c r="AG318" s="201" t="s">
        <v>16</v>
      </c>
      <c r="AH318" s="201" t="s">
        <v>16</v>
      </c>
      <c r="AI318" s="201" t="s">
        <v>16</v>
      </c>
      <c r="AJ318" s="201" t="s">
        <v>16</v>
      </c>
      <c r="AK318" s="201" t="s">
        <v>16</v>
      </c>
      <c r="AL318" s="201" t="s">
        <v>16</v>
      </c>
      <c r="AM318" s="201" t="s">
        <v>16</v>
      </c>
      <c r="AN318" s="201" t="s">
        <v>16</v>
      </c>
      <c r="AO318" s="201" t="s">
        <v>16</v>
      </c>
      <c r="AP318" s="201" t="s">
        <v>16</v>
      </c>
      <c r="AQ318" s="201" t="s">
        <v>16</v>
      </c>
      <c r="AR318" s="201" t="s">
        <v>16</v>
      </c>
      <c r="AS318" s="201" t="s">
        <v>16</v>
      </c>
      <c r="AT318" s="201" t="s">
        <v>16</v>
      </c>
      <c r="AU318" s="201" t="s">
        <v>16</v>
      </c>
      <c r="AV318" s="201" t="s">
        <v>16</v>
      </c>
      <c r="AW318" s="201" t="s">
        <v>16</v>
      </c>
      <c r="AX318" s="201" t="s">
        <v>16</v>
      </c>
      <c r="AY318" s="201" t="s">
        <v>16</v>
      </c>
      <c r="AZ318" s="201" t="s">
        <v>16</v>
      </c>
      <c r="BA318" s="201" t="s">
        <v>16</v>
      </c>
      <c r="BB318" s="201" t="s">
        <v>16</v>
      </c>
      <c r="BC318" s="201" t="s">
        <v>16</v>
      </c>
      <c r="BD318" s="201" t="s">
        <v>16</v>
      </c>
      <c r="BE318" s="201" t="s">
        <v>16</v>
      </c>
      <c r="BF318" s="201" t="s">
        <v>16</v>
      </c>
      <c r="BG318" s="201" t="s">
        <v>16</v>
      </c>
      <c r="BH318" s="201" t="s">
        <v>16</v>
      </c>
      <c r="BI318" s="201" t="s">
        <v>16</v>
      </c>
      <c r="BJ318" s="201" t="s">
        <v>16</v>
      </c>
      <c r="BK318" s="201" t="s">
        <v>16</v>
      </c>
      <c r="BL318" s="201"/>
      <c r="BM318" s="201"/>
      <c r="BN318" s="201">
        <v>20</v>
      </c>
      <c r="BO318" s="449">
        <v>0</v>
      </c>
      <c r="BP318" s="449">
        <v>0</v>
      </c>
      <c r="BQ318" s="449">
        <v>0</v>
      </c>
      <c r="BR318" s="201"/>
    </row>
    <row r="319" spans="1:70" ht="15" x14ac:dyDescent="0.25">
      <c r="A319" s="177">
        <v>367</v>
      </c>
      <c r="B319" s="176" t="s">
        <v>16</v>
      </c>
      <c r="C319" s="176" t="s">
        <v>16</v>
      </c>
      <c r="D319" s="175" t="s">
        <v>496</v>
      </c>
      <c r="E319" s="202" t="s">
        <v>490</v>
      </c>
      <c r="F319" s="200" t="s">
        <v>788</v>
      </c>
      <c r="G319" s="201" t="s">
        <v>16</v>
      </c>
      <c r="H319" s="201" t="s">
        <v>16</v>
      </c>
      <c r="I319" s="201" t="s">
        <v>16</v>
      </c>
      <c r="J319" s="201" t="s">
        <v>16</v>
      </c>
      <c r="K319" s="201" t="s">
        <v>16</v>
      </c>
      <c r="L319" s="201" t="s">
        <v>16</v>
      </c>
      <c r="M319" s="201" t="s">
        <v>16</v>
      </c>
      <c r="N319" s="201" t="s">
        <v>16</v>
      </c>
      <c r="O319" s="201" t="s">
        <v>16</v>
      </c>
      <c r="P319" s="201" t="s">
        <v>16</v>
      </c>
      <c r="Q319" s="201" t="s">
        <v>16</v>
      </c>
      <c r="R319" s="201" t="s">
        <v>16</v>
      </c>
      <c r="S319" s="201" t="s">
        <v>16</v>
      </c>
      <c r="T319" s="201" t="s">
        <v>16</v>
      </c>
      <c r="U319" s="201" t="s">
        <v>16</v>
      </c>
      <c r="V319" s="201" t="s">
        <v>16</v>
      </c>
      <c r="W319" s="201" t="s">
        <v>16</v>
      </c>
      <c r="X319" s="201" t="s">
        <v>16</v>
      </c>
      <c r="Y319" s="201" t="s">
        <v>16</v>
      </c>
      <c r="Z319" s="201" t="s">
        <v>16</v>
      </c>
      <c r="AA319" s="201" t="s">
        <v>16</v>
      </c>
      <c r="AB319" s="201" t="s">
        <v>16</v>
      </c>
      <c r="AC319" s="201" t="s">
        <v>16</v>
      </c>
      <c r="AD319" s="201" t="s">
        <v>16</v>
      </c>
      <c r="AE319" s="201" t="s">
        <v>16</v>
      </c>
      <c r="AF319" s="201" t="s">
        <v>16</v>
      </c>
      <c r="AG319" s="201" t="s">
        <v>16</v>
      </c>
      <c r="AH319" s="201" t="s">
        <v>16</v>
      </c>
      <c r="AI319" s="201" t="s">
        <v>16</v>
      </c>
      <c r="AJ319" s="201" t="s">
        <v>16</v>
      </c>
      <c r="AK319" s="201" t="s">
        <v>16</v>
      </c>
      <c r="AL319" s="201" t="s">
        <v>16</v>
      </c>
      <c r="AM319" s="201" t="s">
        <v>16</v>
      </c>
      <c r="AN319" s="201" t="s">
        <v>16</v>
      </c>
      <c r="AO319" s="201" t="s">
        <v>16</v>
      </c>
      <c r="AP319" s="201" t="s">
        <v>16</v>
      </c>
      <c r="AQ319" s="201" t="s">
        <v>16</v>
      </c>
      <c r="AR319" s="201" t="s">
        <v>16</v>
      </c>
      <c r="AS319" s="201" t="s">
        <v>16</v>
      </c>
      <c r="AT319" s="201" t="s">
        <v>16</v>
      </c>
      <c r="AU319" s="201" t="s">
        <v>16</v>
      </c>
      <c r="AV319" s="201" t="s">
        <v>16</v>
      </c>
      <c r="AW319" s="201" t="s">
        <v>16</v>
      </c>
      <c r="AX319" s="201" t="s">
        <v>16</v>
      </c>
      <c r="AY319" s="201" t="s">
        <v>16</v>
      </c>
      <c r="AZ319" s="201" t="s">
        <v>16</v>
      </c>
      <c r="BA319" s="201" t="s">
        <v>16</v>
      </c>
      <c r="BB319" s="201" t="s">
        <v>16</v>
      </c>
      <c r="BC319" s="201" t="s">
        <v>16</v>
      </c>
      <c r="BD319" s="201" t="s">
        <v>16</v>
      </c>
      <c r="BE319" s="201" t="s">
        <v>16</v>
      </c>
      <c r="BF319" s="201" t="s">
        <v>16</v>
      </c>
      <c r="BG319" s="201" t="s">
        <v>16</v>
      </c>
      <c r="BH319" s="201" t="s">
        <v>16</v>
      </c>
      <c r="BI319" s="201" t="s">
        <v>16</v>
      </c>
      <c r="BJ319" s="201" t="s">
        <v>16</v>
      </c>
      <c r="BK319" s="201" t="s">
        <v>16</v>
      </c>
      <c r="BL319" s="201"/>
      <c r="BM319" s="201"/>
      <c r="BN319" s="201">
        <v>90</v>
      </c>
      <c r="BO319" s="449">
        <v>0</v>
      </c>
      <c r="BP319" s="449">
        <v>0</v>
      </c>
      <c r="BQ319" s="449">
        <v>0</v>
      </c>
      <c r="BR319" s="201"/>
    </row>
    <row r="320" spans="1:70" ht="15" x14ac:dyDescent="0.25">
      <c r="A320" s="177">
        <v>389</v>
      </c>
      <c r="B320" s="176" t="s">
        <v>16</v>
      </c>
      <c r="C320" s="176" t="s">
        <v>16</v>
      </c>
      <c r="D320" s="175" t="s">
        <v>497</v>
      </c>
      <c r="E320" s="202" t="s">
        <v>490</v>
      </c>
      <c r="F320" s="200" t="s">
        <v>788</v>
      </c>
      <c r="G320" s="201" t="s">
        <v>16</v>
      </c>
      <c r="H320" s="201" t="s">
        <v>16</v>
      </c>
      <c r="I320" s="201" t="s">
        <v>16</v>
      </c>
      <c r="J320" s="201" t="s">
        <v>16</v>
      </c>
      <c r="K320" s="201" t="s">
        <v>16</v>
      </c>
      <c r="L320" s="201" t="s">
        <v>16</v>
      </c>
      <c r="M320" s="201" t="s">
        <v>16</v>
      </c>
      <c r="N320" s="201" t="s">
        <v>16</v>
      </c>
      <c r="O320" s="201" t="s">
        <v>16</v>
      </c>
      <c r="P320" s="201" t="s">
        <v>16</v>
      </c>
      <c r="Q320" s="201" t="s">
        <v>16</v>
      </c>
      <c r="R320" s="201" t="s">
        <v>16</v>
      </c>
      <c r="S320" s="201" t="s">
        <v>16</v>
      </c>
      <c r="T320" s="201" t="s">
        <v>16</v>
      </c>
      <c r="U320" s="201" t="s">
        <v>16</v>
      </c>
      <c r="V320" s="201" t="s">
        <v>16</v>
      </c>
      <c r="W320" s="201" t="s">
        <v>16</v>
      </c>
      <c r="X320" s="201" t="s">
        <v>16</v>
      </c>
      <c r="Y320" s="201" t="s">
        <v>16</v>
      </c>
      <c r="Z320" s="201" t="s">
        <v>16</v>
      </c>
      <c r="AA320" s="201" t="s">
        <v>16</v>
      </c>
      <c r="AB320" s="201" t="s">
        <v>16</v>
      </c>
      <c r="AC320" s="201" t="s">
        <v>16</v>
      </c>
      <c r="AD320" s="201" t="s">
        <v>16</v>
      </c>
      <c r="AE320" s="201" t="s">
        <v>16</v>
      </c>
      <c r="AF320" s="201" t="s">
        <v>16</v>
      </c>
      <c r="AG320" s="201" t="s">
        <v>16</v>
      </c>
      <c r="AH320" s="201" t="s">
        <v>16</v>
      </c>
      <c r="AI320" s="201" t="s">
        <v>16</v>
      </c>
      <c r="AJ320" s="201" t="s">
        <v>16</v>
      </c>
      <c r="AK320" s="201" t="s">
        <v>16</v>
      </c>
      <c r="AL320" s="201" t="s">
        <v>16</v>
      </c>
      <c r="AM320" s="201" t="s">
        <v>16</v>
      </c>
      <c r="AN320" s="201" t="s">
        <v>16</v>
      </c>
      <c r="AO320" s="201" t="s">
        <v>16</v>
      </c>
      <c r="AP320" s="201" t="s">
        <v>16</v>
      </c>
      <c r="AQ320" s="201" t="s">
        <v>16</v>
      </c>
      <c r="AR320" s="201" t="s">
        <v>16</v>
      </c>
      <c r="AS320" s="201" t="s">
        <v>16</v>
      </c>
      <c r="AT320" s="201" t="s">
        <v>16</v>
      </c>
      <c r="AU320" s="201" t="s">
        <v>16</v>
      </c>
      <c r="AV320" s="201" t="s">
        <v>16</v>
      </c>
      <c r="AW320" s="201" t="s">
        <v>16</v>
      </c>
      <c r="AX320" s="201" t="s">
        <v>16</v>
      </c>
      <c r="AY320" s="201" t="s">
        <v>16</v>
      </c>
      <c r="AZ320" s="201" t="s">
        <v>16</v>
      </c>
      <c r="BA320" s="201" t="s">
        <v>16</v>
      </c>
      <c r="BB320" s="201" t="s">
        <v>16</v>
      </c>
      <c r="BC320" s="201" t="s">
        <v>16</v>
      </c>
      <c r="BD320" s="201" t="s">
        <v>16</v>
      </c>
      <c r="BE320" s="201" t="s">
        <v>16</v>
      </c>
      <c r="BF320" s="201" t="s">
        <v>16</v>
      </c>
      <c r="BG320" s="201" t="s">
        <v>16</v>
      </c>
      <c r="BH320" s="201" t="s">
        <v>16</v>
      </c>
      <c r="BI320" s="201" t="s">
        <v>16</v>
      </c>
      <c r="BJ320" s="201" t="s">
        <v>16</v>
      </c>
      <c r="BK320" s="201" t="s">
        <v>16</v>
      </c>
      <c r="BL320" s="201"/>
      <c r="BM320" s="201"/>
      <c r="BN320" s="201">
        <v>32</v>
      </c>
      <c r="BO320" s="449">
        <v>0</v>
      </c>
      <c r="BP320" s="449">
        <v>0</v>
      </c>
      <c r="BQ320" s="449">
        <v>0</v>
      </c>
      <c r="BR320" s="201"/>
    </row>
    <row r="321" spans="1:70" ht="15" x14ac:dyDescent="0.25">
      <c r="A321" s="177">
        <v>577</v>
      </c>
      <c r="B321" s="176" t="s">
        <v>16</v>
      </c>
      <c r="C321" s="176" t="s">
        <v>16</v>
      </c>
      <c r="D321" s="175" t="s">
        <v>498</v>
      </c>
      <c r="E321" s="202" t="s">
        <v>490</v>
      </c>
      <c r="F321" s="200">
        <v>0</v>
      </c>
      <c r="G321" s="201" t="s">
        <v>16</v>
      </c>
      <c r="H321" s="201" t="s">
        <v>16</v>
      </c>
      <c r="I321" s="201" t="s">
        <v>16</v>
      </c>
      <c r="J321" s="201" t="s">
        <v>16</v>
      </c>
      <c r="K321" s="201" t="s">
        <v>16</v>
      </c>
      <c r="L321" s="201" t="s">
        <v>16</v>
      </c>
      <c r="M321" s="201" t="s">
        <v>16</v>
      </c>
      <c r="N321" s="201" t="s">
        <v>16</v>
      </c>
      <c r="O321" s="201" t="s">
        <v>16</v>
      </c>
      <c r="P321" s="201" t="s">
        <v>16</v>
      </c>
      <c r="Q321" s="201" t="s">
        <v>16</v>
      </c>
      <c r="R321" s="201" t="s">
        <v>16</v>
      </c>
      <c r="S321" s="201" t="s">
        <v>16</v>
      </c>
      <c r="T321" s="201" t="s">
        <v>16</v>
      </c>
      <c r="U321" s="201" t="s">
        <v>16</v>
      </c>
      <c r="V321" s="201" t="s">
        <v>16</v>
      </c>
      <c r="W321" s="201" t="s">
        <v>16</v>
      </c>
      <c r="X321" s="201" t="s">
        <v>16</v>
      </c>
      <c r="Y321" s="201" t="s">
        <v>16</v>
      </c>
      <c r="Z321" s="201" t="s">
        <v>16</v>
      </c>
      <c r="AA321" s="201" t="s">
        <v>16</v>
      </c>
      <c r="AB321" s="201" t="s">
        <v>16</v>
      </c>
      <c r="AC321" s="201" t="s">
        <v>16</v>
      </c>
      <c r="AD321" s="201" t="s">
        <v>16</v>
      </c>
      <c r="AE321" s="201" t="s">
        <v>16</v>
      </c>
      <c r="AF321" s="201" t="s">
        <v>16</v>
      </c>
      <c r="AG321" s="201" t="s">
        <v>16</v>
      </c>
      <c r="AH321" s="201" t="s">
        <v>16</v>
      </c>
      <c r="AI321" s="201" t="s">
        <v>16</v>
      </c>
      <c r="AJ321" s="201" t="s">
        <v>16</v>
      </c>
      <c r="AK321" s="201" t="s">
        <v>16</v>
      </c>
      <c r="AL321" s="201" t="s">
        <v>16</v>
      </c>
      <c r="AM321" s="201" t="s">
        <v>16</v>
      </c>
      <c r="AN321" s="201" t="s">
        <v>16</v>
      </c>
      <c r="AO321" s="201" t="s">
        <v>16</v>
      </c>
      <c r="AP321" s="201" t="s">
        <v>16</v>
      </c>
      <c r="AQ321" s="201" t="s">
        <v>16</v>
      </c>
      <c r="AR321" s="201" t="s">
        <v>16</v>
      </c>
      <c r="AS321" s="201" t="s">
        <v>16</v>
      </c>
      <c r="AT321" s="201" t="s">
        <v>16</v>
      </c>
      <c r="AU321" s="201" t="s">
        <v>16</v>
      </c>
      <c r="AV321" s="201" t="s">
        <v>16</v>
      </c>
      <c r="AW321" s="201" t="s">
        <v>16</v>
      </c>
      <c r="AX321" s="201" t="s">
        <v>16</v>
      </c>
      <c r="AY321" s="201" t="s">
        <v>16</v>
      </c>
      <c r="AZ321" s="201" t="s">
        <v>16</v>
      </c>
      <c r="BA321" s="201" t="s">
        <v>16</v>
      </c>
      <c r="BB321" s="201" t="s">
        <v>16</v>
      </c>
      <c r="BC321" s="201" t="s">
        <v>16</v>
      </c>
      <c r="BD321" s="201" t="s">
        <v>16</v>
      </c>
      <c r="BE321" s="201" t="s">
        <v>16</v>
      </c>
      <c r="BF321" s="201" t="s">
        <v>16</v>
      </c>
      <c r="BG321" s="201" t="s">
        <v>16</v>
      </c>
      <c r="BH321" s="201" t="s">
        <v>16</v>
      </c>
      <c r="BI321" s="201" t="s">
        <v>16</v>
      </c>
      <c r="BJ321" s="201" t="s">
        <v>16</v>
      </c>
      <c r="BK321" s="201" t="s">
        <v>16</v>
      </c>
      <c r="BL321" s="201"/>
      <c r="BM321" s="201"/>
      <c r="BN321" s="201">
        <v>24</v>
      </c>
      <c r="BO321" s="449">
        <v>0</v>
      </c>
      <c r="BP321" s="449">
        <v>0</v>
      </c>
      <c r="BQ321" s="449">
        <v>0</v>
      </c>
      <c r="BR321" s="201"/>
    </row>
    <row r="322" spans="1:70" ht="15" x14ac:dyDescent="0.25">
      <c r="A322" s="177">
        <v>580</v>
      </c>
      <c r="B322" s="176" t="s">
        <v>16</v>
      </c>
      <c r="C322" s="176" t="s">
        <v>16</v>
      </c>
      <c r="D322" s="175" t="s">
        <v>499</v>
      </c>
      <c r="E322" s="202" t="s">
        <v>490</v>
      </c>
      <c r="F322" s="200">
        <v>0</v>
      </c>
      <c r="G322" s="201" t="s">
        <v>16</v>
      </c>
      <c r="H322" s="201" t="s">
        <v>16</v>
      </c>
      <c r="I322" s="201" t="s">
        <v>16</v>
      </c>
      <c r="J322" s="201" t="s">
        <v>16</v>
      </c>
      <c r="K322" s="201" t="s">
        <v>16</v>
      </c>
      <c r="L322" s="201" t="s">
        <v>16</v>
      </c>
      <c r="M322" s="201" t="s">
        <v>16</v>
      </c>
      <c r="N322" s="201" t="s">
        <v>16</v>
      </c>
      <c r="O322" s="201" t="s">
        <v>16</v>
      </c>
      <c r="P322" s="201" t="s">
        <v>16</v>
      </c>
      <c r="Q322" s="201" t="s">
        <v>16</v>
      </c>
      <c r="R322" s="201" t="s">
        <v>16</v>
      </c>
      <c r="S322" s="201" t="s">
        <v>16</v>
      </c>
      <c r="T322" s="201" t="s">
        <v>16</v>
      </c>
      <c r="U322" s="201" t="s">
        <v>16</v>
      </c>
      <c r="V322" s="201" t="s">
        <v>16</v>
      </c>
      <c r="W322" s="201" t="s">
        <v>16</v>
      </c>
      <c r="X322" s="201" t="s">
        <v>16</v>
      </c>
      <c r="Y322" s="201" t="s">
        <v>16</v>
      </c>
      <c r="Z322" s="201" t="s">
        <v>16</v>
      </c>
      <c r="AA322" s="201" t="s">
        <v>16</v>
      </c>
      <c r="AB322" s="201" t="s">
        <v>16</v>
      </c>
      <c r="AC322" s="201" t="s">
        <v>16</v>
      </c>
      <c r="AD322" s="201" t="s">
        <v>16</v>
      </c>
      <c r="AE322" s="201" t="s">
        <v>16</v>
      </c>
      <c r="AF322" s="201" t="s">
        <v>16</v>
      </c>
      <c r="AG322" s="201" t="s">
        <v>16</v>
      </c>
      <c r="AH322" s="201" t="s">
        <v>16</v>
      </c>
      <c r="AI322" s="201" t="s">
        <v>16</v>
      </c>
      <c r="AJ322" s="201" t="s">
        <v>16</v>
      </c>
      <c r="AK322" s="201" t="s">
        <v>16</v>
      </c>
      <c r="AL322" s="201" t="s">
        <v>16</v>
      </c>
      <c r="AM322" s="201" t="s">
        <v>16</v>
      </c>
      <c r="AN322" s="201" t="s">
        <v>16</v>
      </c>
      <c r="AO322" s="201" t="s">
        <v>16</v>
      </c>
      <c r="AP322" s="201" t="s">
        <v>16</v>
      </c>
      <c r="AQ322" s="201" t="s">
        <v>16</v>
      </c>
      <c r="AR322" s="201" t="s">
        <v>16</v>
      </c>
      <c r="AS322" s="201" t="s">
        <v>16</v>
      </c>
      <c r="AT322" s="201" t="s">
        <v>16</v>
      </c>
      <c r="AU322" s="201" t="s">
        <v>16</v>
      </c>
      <c r="AV322" s="201" t="s">
        <v>16</v>
      </c>
      <c r="AW322" s="201" t="s">
        <v>16</v>
      </c>
      <c r="AX322" s="201" t="s">
        <v>16</v>
      </c>
      <c r="AY322" s="201" t="s">
        <v>16</v>
      </c>
      <c r="AZ322" s="201" t="s">
        <v>16</v>
      </c>
      <c r="BA322" s="201" t="s">
        <v>16</v>
      </c>
      <c r="BB322" s="201" t="s">
        <v>16</v>
      </c>
      <c r="BC322" s="201" t="s">
        <v>16</v>
      </c>
      <c r="BD322" s="201" t="s">
        <v>16</v>
      </c>
      <c r="BE322" s="201" t="s">
        <v>16</v>
      </c>
      <c r="BF322" s="201" t="s">
        <v>16</v>
      </c>
      <c r="BG322" s="201" t="s">
        <v>16</v>
      </c>
      <c r="BH322" s="201" t="s">
        <v>16</v>
      </c>
      <c r="BI322" s="201" t="s">
        <v>16</v>
      </c>
      <c r="BJ322" s="201" t="s">
        <v>16</v>
      </c>
      <c r="BK322" s="201" t="s">
        <v>16</v>
      </c>
      <c r="BL322" s="201"/>
      <c r="BM322" s="201"/>
      <c r="BN322" s="201">
        <v>44</v>
      </c>
      <c r="BO322" s="449">
        <v>0</v>
      </c>
      <c r="BP322" s="449">
        <v>0</v>
      </c>
      <c r="BQ322" s="449">
        <v>0</v>
      </c>
      <c r="BR322" s="201"/>
    </row>
    <row r="323" spans="1:70" ht="15" x14ac:dyDescent="0.25">
      <c r="A323" s="177">
        <v>584</v>
      </c>
      <c r="B323" s="176" t="s">
        <v>16</v>
      </c>
      <c r="C323" s="176" t="s">
        <v>16</v>
      </c>
      <c r="D323" s="175" t="s">
        <v>500</v>
      </c>
      <c r="E323" s="202" t="s">
        <v>490</v>
      </c>
      <c r="F323" s="200">
        <v>0</v>
      </c>
      <c r="G323" s="201" t="s">
        <v>16</v>
      </c>
      <c r="H323" s="201" t="s">
        <v>16</v>
      </c>
      <c r="I323" s="201" t="s">
        <v>16</v>
      </c>
      <c r="J323" s="201" t="s">
        <v>16</v>
      </c>
      <c r="K323" s="201" t="s">
        <v>16</v>
      </c>
      <c r="L323" s="201" t="s">
        <v>16</v>
      </c>
      <c r="M323" s="201" t="s">
        <v>16</v>
      </c>
      <c r="N323" s="201" t="s">
        <v>16</v>
      </c>
      <c r="O323" s="201" t="s">
        <v>16</v>
      </c>
      <c r="P323" s="201" t="s">
        <v>16</v>
      </c>
      <c r="Q323" s="201" t="s">
        <v>16</v>
      </c>
      <c r="R323" s="201" t="s">
        <v>16</v>
      </c>
      <c r="S323" s="201" t="s">
        <v>16</v>
      </c>
      <c r="T323" s="201" t="s">
        <v>16</v>
      </c>
      <c r="U323" s="201" t="s">
        <v>16</v>
      </c>
      <c r="V323" s="201" t="s">
        <v>16</v>
      </c>
      <c r="W323" s="201" t="s">
        <v>16</v>
      </c>
      <c r="X323" s="201" t="s">
        <v>16</v>
      </c>
      <c r="Y323" s="201" t="s">
        <v>16</v>
      </c>
      <c r="Z323" s="201" t="s">
        <v>16</v>
      </c>
      <c r="AA323" s="201" t="s">
        <v>16</v>
      </c>
      <c r="AB323" s="201" t="s">
        <v>16</v>
      </c>
      <c r="AC323" s="201" t="s">
        <v>16</v>
      </c>
      <c r="AD323" s="201" t="s">
        <v>16</v>
      </c>
      <c r="AE323" s="201" t="s">
        <v>16</v>
      </c>
      <c r="AF323" s="201" t="s">
        <v>16</v>
      </c>
      <c r="AG323" s="201" t="s">
        <v>16</v>
      </c>
      <c r="AH323" s="201" t="s">
        <v>16</v>
      </c>
      <c r="AI323" s="201" t="s">
        <v>16</v>
      </c>
      <c r="AJ323" s="201" t="s">
        <v>16</v>
      </c>
      <c r="AK323" s="201" t="s">
        <v>16</v>
      </c>
      <c r="AL323" s="201" t="s">
        <v>16</v>
      </c>
      <c r="AM323" s="201" t="s">
        <v>16</v>
      </c>
      <c r="AN323" s="201" t="s">
        <v>16</v>
      </c>
      <c r="AO323" s="201" t="s">
        <v>16</v>
      </c>
      <c r="AP323" s="201" t="s">
        <v>16</v>
      </c>
      <c r="AQ323" s="201" t="s">
        <v>16</v>
      </c>
      <c r="AR323" s="201" t="s">
        <v>16</v>
      </c>
      <c r="AS323" s="201" t="s">
        <v>16</v>
      </c>
      <c r="AT323" s="201" t="s">
        <v>16</v>
      </c>
      <c r="AU323" s="201" t="s">
        <v>16</v>
      </c>
      <c r="AV323" s="201" t="s">
        <v>16</v>
      </c>
      <c r="AW323" s="201" t="s">
        <v>16</v>
      </c>
      <c r="AX323" s="201" t="s">
        <v>16</v>
      </c>
      <c r="AY323" s="201" t="s">
        <v>16</v>
      </c>
      <c r="AZ323" s="201" t="s">
        <v>16</v>
      </c>
      <c r="BA323" s="201" t="s">
        <v>16</v>
      </c>
      <c r="BB323" s="201" t="s">
        <v>16</v>
      </c>
      <c r="BC323" s="201" t="s">
        <v>16</v>
      </c>
      <c r="BD323" s="201" t="s">
        <v>16</v>
      </c>
      <c r="BE323" s="201" t="s">
        <v>16</v>
      </c>
      <c r="BF323" s="201" t="s">
        <v>16</v>
      </c>
      <c r="BG323" s="201" t="s">
        <v>16</v>
      </c>
      <c r="BH323" s="201" t="s">
        <v>16</v>
      </c>
      <c r="BI323" s="201" t="s">
        <v>16</v>
      </c>
      <c r="BJ323" s="201" t="s">
        <v>16</v>
      </c>
      <c r="BK323" s="201" t="s">
        <v>16</v>
      </c>
      <c r="BL323" s="201"/>
      <c r="BM323" s="201"/>
      <c r="BN323" s="201">
        <v>60</v>
      </c>
      <c r="BO323" s="449">
        <v>0</v>
      </c>
      <c r="BP323" s="449">
        <v>0</v>
      </c>
      <c r="BQ323" s="449">
        <v>0</v>
      </c>
      <c r="BR323" s="201"/>
    </row>
    <row r="324" spans="1:70" ht="15" x14ac:dyDescent="0.25">
      <c r="A324" s="177">
        <v>597</v>
      </c>
      <c r="B324" s="176" t="s">
        <v>16</v>
      </c>
      <c r="C324" s="176" t="s">
        <v>16</v>
      </c>
      <c r="D324" s="175" t="s">
        <v>501</v>
      </c>
      <c r="E324" s="202" t="s">
        <v>490</v>
      </c>
      <c r="F324" s="200">
        <v>0</v>
      </c>
      <c r="G324" s="201" t="s">
        <v>16</v>
      </c>
      <c r="H324" s="201" t="s">
        <v>16</v>
      </c>
      <c r="I324" s="201" t="s">
        <v>16</v>
      </c>
      <c r="J324" s="201" t="s">
        <v>16</v>
      </c>
      <c r="K324" s="201" t="s">
        <v>16</v>
      </c>
      <c r="L324" s="201" t="s">
        <v>16</v>
      </c>
      <c r="M324" s="201" t="s">
        <v>16</v>
      </c>
      <c r="N324" s="201" t="s">
        <v>16</v>
      </c>
      <c r="O324" s="201" t="s">
        <v>16</v>
      </c>
      <c r="P324" s="201" t="s">
        <v>16</v>
      </c>
      <c r="Q324" s="201" t="s">
        <v>16</v>
      </c>
      <c r="R324" s="201" t="s">
        <v>16</v>
      </c>
      <c r="S324" s="201" t="s">
        <v>16</v>
      </c>
      <c r="T324" s="201" t="s">
        <v>16</v>
      </c>
      <c r="U324" s="201" t="s">
        <v>16</v>
      </c>
      <c r="V324" s="201" t="s">
        <v>16</v>
      </c>
      <c r="W324" s="201" t="s">
        <v>16</v>
      </c>
      <c r="X324" s="201" t="s">
        <v>16</v>
      </c>
      <c r="Y324" s="201" t="s">
        <v>16</v>
      </c>
      <c r="Z324" s="201" t="s">
        <v>16</v>
      </c>
      <c r="AA324" s="201" t="s">
        <v>16</v>
      </c>
      <c r="AB324" s="201" t="s">
        <v>16</v>
      </c>
      <c r="AC324" s="201" t="s">
        <v>16</v>
      </c>
      <c r="AD324" s="201" t="s">
        <v>16</v>
      </c>
      <c r="AE324" s="201" t="s">
        <v>16</v>
      </c>
      <c r="AF324" s="201" t="s">
        <v>16</v>
      </c>
      <c r="AG324" s="201" t="s">
        <v>16</v>
      </c>
      <c r="AH324" s="201" t="s">
        <v>16</v>
      </c>
      <c r="AI324" s="201" t="s">
        <v>16</v>
      </c>
      <c r="AJ324" s="201" t="s">
        <v>16</v>
      </c>
      <c r="AK324" s="201" t="s">
        <v>16</v>
      </c>
      <c r="AL324" s="201" t="s">
        <v>16</v>
      </c>
      <c r="AM324" s="201" t="s">
        <v>16</v>
      </c>
      <c r="AN324" s="201" t="s">
        <v>16</v>
      </c>
      <c r="AO324" s="201" t="s">
        <v>16</v>
      </c>
      <c r="AP324" s="201" t="s">
        <v>16</v>
      </c>
      <c r="AQ324" s="201" t="s">
        <v>16</v>
      </c>
      <c r="AR324" s="201" t="s">
        <v>16</v>
      </c>
      <c r="AS324" s="201" t="s">
        <v>16</v>
      </c>
      <c r="AT324" s="201" t="s">
        <v>16</v>
      </c>
      <c r="AU324" s="201" t="s">
        <v>16</v>
      </c>
      <c r="AV324" s="201" t="s">
        <v>16</v>
      </c>
      <c r="AW324" s="201" t="s">
        <v>16</v>
      </c>
      <c r="AX324" s="201" t="s">
        <v>16</v>
      </c>
      <c r="AY324" s="201" t="s">
        <v>16</v>
      </c>
      <c r="AZ324" s="201" t="s">
        <v>16</v>
      </c>
      <c r="BA324" s="201" t="s">
        <v>16</v>
      </c>
      <c r="BB324" s="201" t="s">
        <v>16</v>
      </c>
      <c r="BC324" s="201" t="s">
        <v>16</v>
      </c>
      <c r="BD324" s="201" t="s">
        <v>16</v>
      </c>
      <c r="BE324" s="201" t="s">
        <v>16</v>
      </c>
      <c r="BF324" s="201" t="s">
        <v>16</v>
      </c>
      <c r="BG324" s="201" t="s">
        <v>16</v>
      </c>
      <c r="BH324" s="201" t="s">
        <v>16</v>
      </c>
      <c r="BI324" s="201" t="s">
        <v>16</v>
      </c>
      <c r="BJ324" s="201" t="s">
        <v>16</v>
      </c>
      <c r="BK324" s="201" t="s">
        <v>16</v>
      </c>
      <c r="BL324" s="201"/>
      <c r="BM324" s="201"/>
      <c r="BN324" s="201">
        <v>12</v>
      </c>
      <c r="BO324" s="449">
        <v>0</v>
      </c>
      <c r="BP324" s="449">
        <v>0</v>
      </c>
      <c r="BQ324" s="449">
        <v>0</v>
      </c>
      <c r="BR324" s="201"/>
    </row>
    <row r="325" spans="1:70" ht="15" x14ac:dyDescent="0.25">
      <c r="A325" s="177">
        <v>598</v>
      </c>
      <c r="B325" s="176" t="s">
        <v>16</v>
      </c>
      <c r="C325" s="176" t="s">
        <v>16</v>
      </c>
      <c r="D325" s="175" t="s">
        <v>502</v>
      </c>
      <c r="E325" s="202" t="s">
        <v>490</v>
      </c>
      <c r="F325" s="200">
        <v>0</v>
      </c>
      <c r="G325" s="201" t="s">
        <v>16</v>
      </c>
      <c r="H325" s="201" t="s">
        <v>16</v>
      </c>
      <c r="I325" s="201" t="s">
        <v>16</v>
      </c>
      <c r="J325" s="201" t="s">
        <v>16</v>
      </c>
      <c r="K325" s="201" t="s">
        <v>16</v>
      </c>
      <c r="L325" s="201" t="s">
        <v>16</v>
      </c>
      <c r="M325" s="201" t="s">
        <v>16</v>
      </c>
      <c r="N325" s="201" t="s">
        <v>16</v>
      </c>
      <c r="O325" s="201" t="s">
        <v>16</v>
      </c>
      <c r="P325" s="201" t="s">
        <v>16</v>
      </c>
      <c r="Q325" s="201" t="s">
        <v>16</v>
      </c>
      <c r="R325" s="201" t="s">
        <v>16</v>
      </c>
      <c r="S325" s="201" t="s">
        <v>16</v>
      </c>
      <c r="T325" s="201" t="s">
        <v>16</v>
      </c>
      <c r="U325" s="201" t="s">
        <v>16</v>
      </c>
      <c r="V325" s="201" t="s">
        <v>16</v>
      </c>
      <c r="W325" s="201" t="s">
        <v>16</v>
      </c>
      <c r="X325" s="201" t="s">
        <v>16</v>
      </c>
      <c r="Y325" s="201" t="s">
        <v>16</v>
      </c>
      <c r="Z325" s="201" t="s">
        <v>16</v>
      </c>
      <c r="AA325" s="201" t="s">
        <v>16</v>
      </c>
      <c r="AB325" s="201" t="s">
        <v>16</v>
      </c>
      <c r="AC325" s="201" t="s">
        <v>16</v>
      </c>
      <c r="AD325" s="201" t="s">
        <v>16</v>
      </c>
      <c r="AE325" s="201" t="s">
        <v>16</v>
      </c>
      <c r="AF325" s="201" t="s">
        <v>16</v>
      </c>
      <c r="AG325" s="201" t="s">
        <v>16</v>
      </c>
      <c r="AH325" s="201" t="s">
        <v>16</v>
      </c>
      <c r="AI325" s="201" t="s">
        <v>16</v>
      </c>
      <c r="AJ325" s="201" t="s">
        <v>16</v>
      </c>
      <c r="AK325" s="201" t="s">
        <v>16</v>
      </c>
      <c r="AL325" s="201" t="s">
        <v>16</v>
      </c>
      <c r="AM325" s="201" t="s">
        <v>16</v>
      </c>
      <c r="AN325" s="201" t="s">
        <v>16</v>
      </c>
      <c r="AO325" s="201" t="s">
        <v>16</v>
      </c>
      <c r="AP325" s="201" t="s">
        <v>16</v>
      </c>
      <c r="AQ325" s="201" t="s">
        <v>16</v>
      </c>
      <c r="AR325" s="201" t="s">
        <v>16</v>
      </c>
      <c r="AS325" s="201" t="s">
        <v>16</v>
      </c>
      <c r="AT325" s="201" t="s">
        <v>16</v>
      </c>
      <c r="AU325" s="201" t="s">
        <v>16</v>
      </c>
      <c r="AV325" s="201" t="s">
        <v>16</v>
      </c>
      <c r="AW325" s="201" t="s">
        <v>16</v>
      </c>
      <c r="AX325" s="201" t="s">
        <v>16</v>
      </c>
      <c r="AY325" s="201" t="s">
        <v>16</v>
      </c>
      <c r="AZ325" s="201" t="s">
        <v>16</v>
      </c>
      <c r="BA325" s="201" t="s">
        <v>16</v>
      </c>
      <c r="BB325" s="201" t="s">
        <v>16</v>
      </c>
      <c r="BC325" s="201" t="s">
        <v>16</v>
      </c>
      <c r="BD325" s="201" t="s">
        <v>16</v>
      </c>
      <c r="BE325" s="201" t="s">
        <v>16</v>
      </c>
      <c r="BF325" s="201" t="s">
        <v>16</v>
      </c>
      <c r="BG325" s="201" t="s">
        <v>16</v>
      </c>
      <c r="BH325" s="201" t="s">
        <v>16</v>
      </c>
      <c r="BI325" s="201" t="s">
        <v>16</v>
      </c>
      <c r="BJ325" s="201" t="s">
        <v>16</v>
      </c>
      <c r="BK325" s="201" t="s">
        <v>16</v>
      </c>
      <c r="BL325" s="201"/>
      <c r="BM325" s="201"/>
      <c r="BN325" s="201"/>
      <c r="BO325" s="449">
        <v>0</v>
      </c>
      <c r="BP325" s="449">
        <v>0</v>
      </c>
      <c r="BQ325" s="449">
        <v>0</v>
      </c>
      <c r="BR325" s="201" t="s">
        <v>787</v>
      </c>
    </row>
    <row r="326" spans="1:70" ht="15" x14ac:dyDescent="0.25">
      <c r="A326" s="177">
        <v>266</v>
      </c>
      <c r="B326" s="176" t="s">
        <v>16</v>
      </c>
      <c r="C326" s="176" t="s">
        <v>16</v>
      </c>
      <c r="D326" s="175" t="s">
        <v>503</v>
      </c>
      <c r="E326" s="202" t="s">
        <v>786</v>
      </c>
      <c r="F326" s="200">
        <v>0</v>
      </c>
      <c r="G326" s="201" t="s">
        <v>16</v>
      </c>
      <c r="H326" s="201" t="s">
        <v>16</v>
      </c>
      <c r="I326" s="201" t="s">
        <v>16</v>
      </c>
      <c r="J326" s="201" t="s">
        <v>16</v>
      </c>
      <c r="K326" s="201" t="s">
        <v>16</v>
      </c>
      <c r="L326" s="201" t="s">
        <v>16</v>
      </c>
      <c r="M326" s="201" t="s">
        <v>16</v>
      </c>
      <c r="N326" s="201" t="s">
        <v>16</v>
      </c>
      <c r="O326" s="201" t="s">
        <v>16</v>
      </c>
      <c r="P326" s="201" t="s">
        <v>16</v>
      </c>
      <c r="Q326" s="201" t="s">
        <v>16</v>
      </c>
      <c r="R326" s="201" t="s">
        <v>16</v>
      </c>
      <c r="S326" s="201" t="s">
        <v>16</v>
      </c>
      <c r="T326" s="201" t="s">
        <v>16</v>
      </c>
      <c r="U326" s="201" t="s">
        <v>16</v>
      </c>
      <c r="V326" s="201" t="s">
        <v>16</v>
      </c>
      <c r="W326" s="201" t="s">
        <v>16</v>
      </c>
      <c r="X326" s="201" t="s">
        <v>16</v>
      </c>
      <c r="Y326" s="201" t="s">
        <v>16</v>
      </c>
      <c r="Z326" s="201" t="s">
        <v>16</v>
      </c>
      <c r="AA326" s="201" t="s">
        <v>16</v>
      </c>
      <c r="AB326" s="201" t="s">
        <v>16</v>
      </c>
      <c r="AC326" s="201" t="s">
        <v>16</v>
      </c>
      <c r="AD326" s="201" t="s">
        <v>16</v>
      </c>
      <c r="AE326" s="201" t="s">
        <v>16</v>
      </c>
      <c r="AF326" s="201" t="s">
        <v>16</v>
      </c>
      <c r="AG326" s="201" t="s">
        <v>16</v>
      </c>
      <c r="AH326" s="201" t="s">
        <v>16</v>
      </c>
      <c r="AI326" s="201" t="s">
        <v>16</v>
      </c>
      <c r="AJ326" s="201" t="s">
        <v>16</v>
      </c>
      <c r="AK326" s="201" t="s">
        <v>16</v>
      </c>
      <c r="AL326" s="201" t="s">
        <v>16</v>
      </c>
      <c r="AM326" s="201" t="s">
        <v>16</v>
      </c>
      <c r="AN326" s="201" t="s">
        <v>16</v>
      </c>
      <c r="AO326" s="201" t="s">
        <v>16</v>
      </c>
      <c r="AP326" s="201" t="s">
        <v>16</v>
      </c>
      <c r="AQ326" s="201" t="s">
        <v>16</v>
      </c>
      <c r="AR326" s="201" t="s">
        <v>16</v>
      </c>
      <c r="AS326" s="201" t="s">
        <v>16</v>
      </c>
      <c r="AT326" s="201" t="s">
        <v>16</v>
      </c>
      <c r="AU326" s="201" t="s">
        <v>16</v>
      </c>
      <c r="AV326" s="201" t="s">
        <v>16</v>
      </c>
      <c r="AW326" s="201" t="s">
        <v>16</v>
      </c>
      <c r="AX326" s="201" t="s">
        <v>16</v>
      </c>
      <c r="AY326" s="201" t="s">
        <v>16</v>
      </c>
      <c r="AZ326" s="201" t="s">
        <v>16</v>
      </c>
      <c r="BA326" s="201" t="s">
        <v>16</v>
      </c>
      <c r="BB326" s="201" t="s">
        <v>16</v>
      </c>
      <c r="BC326" s="201" t="s">
        <v>16</v>
      </c>
      <c r="BD326" s="201" t="s">
        <v>16</v>
      </c>
      <c r="BE326" s="201" t="s">
        <v>16</v>
      </c>
      <c r="BF326" s="201" t="s">
        <v>16</v>
      </c>
      <c r="BG326" s="201" t="s">
        <v>16</v>
      </c>
      <c r="BH326" s="201" t="s">
        <v>16</v>
      </c>
      <c r="BI326" s="201" t="s">
        <v>16</v>
      </c>
      <c r="BJ326" s="201" t="s">
        <v>16</v>
      </c>
      <c r="BK326" s="201" t="s">
        <v>16</v>
      </c>
      <c r="BL326" s="201"/>
      <c r="BM326" s="201"/>
      <c r="BN326" s="201"/>
      <c r="BO326" s="449">
        <v>104</v>
      </c>
      <c r="BP326" s="449">
        <v>104</v>
      </c>
      <c r="BQ326" s="449">
        <v>104</v>
      </c>
      <c r="BR326" s="200" t="s">
        <v>785</v>
      </c>
    </row>
    <row r="327" spans="1:70" x14ac:dyDescent="0.2">
      <c r="A327" s="177">
        <v>0</v>
      </c>
      <c r="F327" s="196">
        <v>0</v>
      </c>
      <c r="G327" s="196">
        <v>0</v>
      </c>
      <c r="H327" s="196">
        <v>0</v>
      </c>
      <c r="I327" s="196">
        <v>0</v>
      </c>
      <c r="J327" s="196">
        <v>0</v>
      </c>
      <c r="K327" s="196">
        <v>0</v>
      </c>
      <c r="L327" s="196">
        <v>0</v>
      </c>
      <c r="M327" s="196">
        <v>0</v>
      </c>
      <c r="N327" s="196">
        <v>0</v>
      </c>
      <c r="O327" s="196">
        <v>0</v>
      </c>
      <c r="P327" s="196">
        <v>0</v>
      </c>
      <c r="Q327" s="196">
        <v>0</v>
      </c>
      <c r="R327" s="196">
        <v>0</v>
      </c>
      <c r="S327" s="196">
        <v>0</v>
      </c>
      <c r="T327" s="196">
        <v>0</v>
      </c>
      <c r="U327" s="196">
        <v>0</v>
      </c>
      <c r="V327" s="196">
        <v>0</v>
      </c>
      <c r="W327" s="196">
        <v>0</v>
      </c>
      <c r="X327" s="196">
        <v>0</v>
      </c>
      <c r="Y327" s="196">
        <v>0</v>
      </c>
      <c r="Z327" s="196">
        <v>0</v>
      </c>
      <c r="AA327" s="196">
        <v>0</v>
      </c>
      <c r="AB327" s="196">
        <v>0</v>
      </c>
      <c r="AC327" s="196">
        <v>0</v>
      </c>
      <c r="AD327" s="196">
        <v>0</v>
      </c>
      <c r="AE327" s="196">
        <v>0</v>
      </c>
      <c r="AF327" s="196">
        <v>0</v>
      </c>
      <c r="AG327" s="196">
        <v>0</v>
      </c>
      <c r="AH327" s="196">
        <v>0</v>
      </c>
      <c r="AI327" s="196">
        <v>0</v>
      </c>
      <c r="AJ327" s="196">
        <v>0</v>
      </c>
      <c r="AK327" s="196">
        <v>0</v>
      </c>
      <c r="AL327" s="196">
        <v>0</v>
      </c>
      <c r="AM327" s="196">
        <v>0</v>
      </c>
      <c r="AN327" s="196">
        <v>0</v>
      </c>
      <c r="AO327" s="196">
        <v>0</v>
      </c>
      <c r="AP327" s="196">
        <v>0</v>
      </c>
      <c r="AQ327" s="196">
        <v>0</v>
      </c>
      <c r="AR327" s="196">
        <v>0</v>
      </c>
      <c r="AS327" s="196">
        <v>0</v>
      </c>
      <c r="AT327" s="196">
        <v>0</v>
      </c>
      <c r="AU327" s="196">
        <v>0</v>
      </c>
      <c r="AV327" s="196">
        <v>0</v>
      </c>
      <c r="AW327" s="196">
        <v>0</v>
      </c>
      <c r="AX327" s="196">
        <v>0</v>
      </c>
      <c r="AY327" s="196">
        <v>0</v>
      </c>
      <c r="AZ327" s="196">
        <v>0</v>
      </c>
      <c r="BA327" s="196">
        <v>0</v>
      </c>
      <c r="BB327" s="196">
        <v>0</v>
      </c>
      <c r="BC327" s="196">
        <v>0</v>
      </c>
      <c r="BD327" s="196">
        <v>0</v>
      </c>
      <c r="BE327" s="196">
        <v>0</v>
      </c>
      <c r="BF327" s="196">
        <v>0</v>
      </c>
      <c r="BG327" s="196">
        <v>0</v>
      </c>
      <c r="BH327" s="196">
        <v>0</v>
      </c>
      <c r="BI327" s="196">
        <v>0</v>
      </c>
      <c r="BJ327" s="196">
        <v>0</v>
      </c>
      <c r="BK327" s="196">
        <v>0</v>
      </c>
      <c r="BL327" s="196">
        <v>0</v>
      </c>
      <c r="BM327" s="196">
        <v>0</v>
      </c>
      <c r="BN327" s="196">
        <v>0</v>
      </c>
      <c r="BO327" s="450">
        <v>0</v>
      </c>
    </row>
  </sheetData>
  <autoFilter ref="A4:BR326" xr:uid="{00000000-0009-0000-0000-000007000000}"/>
  <mergeCells count="1">
    <mergeCell ref="B5:C5"/>
  </mergeCells>
  <pageMargins left="0.7" right="0.7" top="0.75" bottom="0.75" header="0.3" footer="0.3"/>
  <pageSetup paperSize="9"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9">
    <tabColor rgb="FF0066CC"/>
  </sheetPr>
  <dimension ref="A1:AB687"/>
  <sheetViews>
    <sheetView topLeftCell="D1" zoomScale="80" zoomScaleNormal="80" workbookViewId="0">
      <selection activeCell="I48" sqref="I48"/>
    </sheetView>
  </sheetViews>
  <sheetFormatPr defaultRowHeight="15" x14ac:dyDescent="0.25"/>
  <cols>
    <col min="1" max="1" width="10.33203125" style="169" customWidth="1"/>
    <col min="2" max="2" width="11" style="167" customWidth="1"/>
    <col min="3" max="3" width="59.83203125" style="167" customWidth="1"/>
    <col min="4" max="4" width="16.1640625" style="186" customWidth="1"/>
    <col min="5" max="5" width="15.83203125" style="161" bestFit="1" customWidth="1"/>
    <col min="6" max="6" width="13.5" style="161" customWidth="1"/>
    <col min="7" max="12" width="12.5" style="161" customWidth="1"/>
    <col min="13" max="13" width="13.1640625" style="161" customWidth="1"/>
    <col min="14" max="14" width="13" style="161" customWidth="1"/>
    <col min="15" max="16" width="12.5" style="161" customWidth="1"/>
    <col min="17" max="17" width="16.1640625" style="161" bestFit="1" customWidth="1"/>
    <col min="18" max="19" width="14.83203125" style="161" bestFit="1" customWidth="1"/>
    <col min="20" max="20" width="15.5" style="226" customWidth="1"/>
    <col min="21" max="21" width="15.83203125" style="226" bestFit="1" customWidth="1"/>
    <col min="22" max="23" width="15" style="169" customWidth="1"/>
    <col min="24" max="24" width="16.1640625" style="169" bestFit="1" customWidth="1"/>
    <col min="25" max="25" width="14.83203125" style="169" customWidth="1"/>
    <col min="26" max="26" width="16.1640625" style="169" customWidth="1"/>
    <col min="27" max="27" width="9.33203125" style="169"/>
    <col min="28" max="16384" width="9.33203125" style="144"/>
  </cols>
  <sheetData>
    <row r="1" spans="1:28" x14ac:dyDescent="0.25">
      <c r="B1" s="584" t="s">
        <v>901</v>
      </c>
      <c r="C1" s="585"/>
      <c r="D1" s="585"/>
      <c r="E1" s="585"/>
      <c r="F1" s="585"/>
      <c r="G1" s="585"/>
      <c r="H1" s="585"/>
      <c r="I1" s="585"/>
      <c r="J1" s="586"/>
      <c r="K1" s="169"/>
      <c r="L1" s="169"/>
      <c r="M1" s="169"/>
      <c r="N1" s="169"/>
      <c r="O1" s="169"/>
      <c r="P1" s="169"/>
      <c r="Q1" s="169"/>
      <c r="R1" s="169"/>
      <c r="S1" s="169"/>
      <c r="T1" s="169"/>
      <c r="U1" s="169"/>
    </row>
    <row r="2" spans="1:28" ht="15.75" thickBot="1" x14ac:dyDescent="0.3">
      <c r="B2" s="587"/>
      <c r="C2" s="588"/>
      <c r="D2" s="588"/>
      <c r="E2" s="588"/>
      <c r="F2" s="588"/>
      <c r="G2" s="588"/>
      <c r="H2" s="588"/>
      <c r="I2" s="588"/>
      <c r="J2" s="589"/>
      <c r="K2" s="169"/>
      <c r="L2" s="169"/>
      <c r="M2" s="169"/>
      <c r="N2" s="169"/>
      <c r="O2" s="169"/>
      <c r="P2" s="169"/>
      <c r="Q2" s="169"/>
      <c r="R2" s="169"/>
      <c r="S2" s="169"/>
      <c r="T2" s="169"/>
      <c r="U2" s="169"/>
    </row>
    <row r="3" spans="1:28" x14ac:dyDescent="0.25">
      <c r="B3" s="265"/>
      <c r="C3" s="265"/>
      <c r="D3" s="265"/>
      <c r="E3" s="265"/>
      <c r="F3" s="265"/>
      <c r="G3" s="265"/>
      <c r="H3" s="265"/>
      <c r="I3" s="265"/>
      <c r="J3" s="265"/>
      <c r="K3" s="169"/>
      <c r="L3" s="169"/>
      <c r="M3" s="169"/>
      <c r="N3" s="169"/>
      <c r="O3" s="169"/>
      <c r="P3" s="169"/>
      <c r="Q3" s="169"/>
      <c r="R3" s="169"/>
      <c r="S3" s="169"/>
      <c r="T3" s="169"/>
      <c r="U3" s="169"/>
    </row>
    <row r="4" spans="1:28" x14ac:dyDescent="0.25">
      <c r="B4" s="265"/>
      <c r="C4" s="265"/>
      <c r="D4" s="265"/>
      <c r="E4" s="265"/>
      <c r="F4" s="267" t="s">
        <v>900</v>
      </c>
      <c r="G4" s="265"/>
      <c r="H4" s="265"/>
      <c r="I4" s="265"/>
      <c r="J4" s="265"/>
      <c r="K4" s="265"/>
      <c r="L4" s="265"/>
      <c r="M4" s="169"/>
      <c r="N4" s="169"/>
      <c r="O4" s="169"/>
      <c r="P4" s="169"/>
      <c r="Q4" s="169"/>
      <c r="R4" s="169"/>
      <c r="S4" s="169"/>
      <c r="T4" s="169"/>
      <c r="U4" s="169"/>
    </row>
    <row r="5" spans="1:28" x14ac:dyDescent="0.25">
      <c r="B5" s="169"/>
      <c r="C5" s="169"/>
      <c r="D5" s="169"/>
      <c r="E5" s="169"/>
      <c r="F5" s="169"/>
      <c r="G5" s="169"/>
      <c r="H5" s="169"/>
      <c r="I5" s="169"/>
      <c r="J5" s="169"/>
      <c r="K5" s="169"/>
      <c r="L5" s="169"/>
      <c r="M5" s="169"/>
      <c r="N5" s="169"/>
      <c r="O5" s="169"/>
      <c r="P5" s="169"/>
      <c r="Q5" s="169"/>
      <c r="R5" s="169"/>
      <c r="S5" s="169"/>
      <c r="T5" s="169"/>
      <c r="U5" s="169"/>
    </row>
    <row r="6" spans="1:28" x14ac:dyDescent="0.25">
      <c r="B6" s="266"/>
      <c r="C6" s="265"/>
      <c r="D6" s="590" t="s">
        <v>899</v>
      </c>
      <c r="E6" s="590"/>
      <c r="F6" s="591" t="s">
        <v>898</v>
      </c>
      <c r="G6" s="592"/>
      <c r="H6" s="591" t="s">
        <v>897</v>
      </c>
      <c r="I6" s="592"/>
      <c r="J6" s="591" t="s">
        <v>896</v>
      </c>
      <c r="K6" s="592"/>
      <c r="L6" s="591" t="s">
        <v>895</v>
      </c>
      <c r="M6" s="592"/>
      <c r="N6" s="591" t="s">
        <v>894</v>
      </c>
      <c r="O6" s="592"/>
      <c r="P6" s="591" t="s">
        <v>893</v>
      </c>
      <c r="Q6" s="592"/>
      <c r="R6" s="591" t="s">
        <v>892</v>
      </c>
      <c r="S6" s="592"/>
      <c r="T6" s="597" t="s">
        <v>891</v>
      </c>
      <c r="U6" s="597"/>
      <c r="V6" s="591" t="s">
        <v>890</v>
      </c>
      <c r="W6" s="592"/>
      <c r="X6" s="593" t="s">
        <v>889</v>
      </c>
      <c r="Y6" s="594"/>
      <c r="Z6" s="593" t="s">
        <v>888</v>
      </c>
      <c r="AA6" s="594"/>
      <c r="AB6" s="144" t="s">
        <v>887</v>
      </c>
    </row>
    <row r="7" spans="1:28" x14ac:dyDescent="0.25">
      <c r="B7" s="169"/>
      <c r="C7" s="169"/>
      <c r="D7" s="263" t="s">
        <v>46</v>
      </c>
      <c r="E7" s="264" t="s">
        <v>791</v>
      </c>
      <c r="F7" s="263" t="s">
        <v>46</v>
      </c>
      <c r="G7" s="264" t="s">
        <v>791</v>
      </c>
      <c r="H7" s="263" t="s">
        <v>46</v>
      </c>
      <c r="I7" s="264" t="s">
        <v>791</v>
      </c>
      <c r="J7" s="263" t="s">
        <v>46</v>
      </c>
      <c r="K7" s="264" t="s">
        <v>791</v>
      </c>
      <c r="L7" s="263" t="s">
        <v>46</v>
      </c>
      <c r="M7" s="264" t="s">
        <v>791</v>
      </c>
      <c r="N7" s="263" t="s">
        <v>46</v>
      </c>
      <c r="O7" s="264" t="s">
        <v>791</v>
      </c>
      <c r="P7" s="263" t="s">
        <v>46</v>
      </c>
      <c r="Q7" s="264" t="s">
        <v>791</v>
      </c>
      <c r="R7" s="263" t="s">
        <v>46</v>
      </c>
      <c r="S7" s="264" t="s">
        <v>791</v>
      </c>
      <c r="T7" s="263" t="s">
        <v>46</v>
      </c>
      <c r="U7" s="264" t="s">
        <v>791</v>
      </c>
      <c r="V7" s="264" t="s">
        <v>46</v>
      </c>
      <c r="W7" s="264" t="s">
        <v>791</v>
      </c>
      <c r="X7" s="263" t="s">
        <v>46</v>
      </c>
      <c r="Y7" s="263" t="s">
        <v>791</v>
      </c>
      <c r="Z7" s="263" t="s">
        <v>46</v>
      </c>
      <c r="AA7" s="263" t="s">
        <v>791</v>
      </c>
    </row>
    <row r="8" spans="1:28" x14ac:dyDescent="0.25">
      <c r="A8" s="255"/>
      <c r="B8" s="595" t="s">
        <v>886</v>
      </c>
      <c r="C8" s="595"/>
      <c r="D8" s="247">
        <v>37045</v>
      </c>
      <c r="E8" s="261"/>
      <c r="F8" s="253">
        <v>14.67</v>
      </c>
      <c r="G8" s="260"/>
      <c r="H8" s="252"/>
      <c r="I8" s="260"/>
      <c r="J8" s="253"/>
      <c r="K8" s="260"/>
      <c r="L8" s="253"/>
      <c r="M8" s="260"/>
      <c r="N8" s="253">
        <v>1.5</v>
      </c>
      <c r="O8" s="260"/>
      <c r="P8" s="253">
        <v>1.91</v>
      </c>
      <c r="Q8" s="260"/>
      <c r="R8" s="253">
        <v>12.18</v>
      </c>
      <c r="S8" s="260"/>
      <c r="T8" s="253"/>
      <c r="U8" s="260"/>
      <c r="V8" s="253"/>
      <c r="W8" s="260"/>
      <c r="X8" s="227">
        <v>30.259999999999998</v>
      </c>
      <c r="Y8" s="257"/>
      <c r="Z8" s="250">
        <v>1120981.7</v>
      </c>
      <c r="AA8" s="256"/>
      <c r="AB8" s="144">
        <v>16.62</v>
      </c>
    </row>
    <row r="9" spans="1:28" x14ac:dyDescent="0.25">
      <c r="A9" s="255"/>
      <c r="B9" s="595" t="s">
        <v>885</v>
      </c>
      <c r="C9" s="595"/>
      <c r="D9" s="261"/>
      <c r="E9" s="247">
        <v>7020</v>
      </c>
      <c r="F9" s="260"/>
      <c r="G9" s="253">
        <v>14.67</v>
      </c>
      <c r="H9" s="260"/>
      <c r="I9" s="252"/>
      <c r="J9" s="260"/>
      <c r="K9" s="253"/>
      <c r="L9" s="260"/>
      <c r="M9" s="253"/>
      <c r="N9" s="260"/>
      <c r="O9" s="253">
        <v>1.5</v>
      </c>
      <c r="P9" s="260"/>
      <c r="Q9" s="253">
        <v>1.91</v>
      </c>
      <c r="R9" s="260"/>
      <c r="S9" s="253">
        <v>12.18</v>
      </c>
      <c r="T9" s="260"/>
      <c r="U9" s="253"/>
      <c r="V9" s="260"/>
      <c r="W9" s="253"/>
      <c r="X9" s="257"/>
      <c r="Y9" s="227">
        <v>30.259999999999998</v>
      </c>
      <c r="Z9" s="256"/>
      <c r="AA9" s="250">
        <v>212425.19999999998</v>
      </c>
    </row>
    <row r="10" spans="1:28" x14ac:dyDescent="0.25">
      <c r="A10" s="255"/>
      <c r="B10" s="596" t="s">
        <v>884</v>
      </c>
      <c r="C10" s="596"/>
      <c r="D10" s="247">
        <v>4281.4997867928359</v>
      </c>
      <c r="E10" s="262"/>
      <c r="F10" s="251"/>
      <c r="G10" s="258"/>
      <c r="H10" s="252"/>
      <c r="I10" s="258"/>
      <c r="J10" s="251"/>
      <c r="K10" s="258"/>
      <c r="L10" s="251"/>
      <c r="M10" s="258"/>
      <c r="N10" s="251"/>
      <c r="O10" s="258"/>
      <c r="P10" s="251"/>
      <c r="Q10" s="258"/>
      <c r="R10" s="251"/>
      <c r="S10" s="258"/>
      <c r="T10" s="251"/>
      <c r="U10" s="258"/>
      <c r="V10" s="251"/>
      <c r="W10" s="258"/>
      <c r="X10" s="227">
        <v>0</v>
      </c>
      <c r="Y10" s="257"/>
      <c r="Z10" s="250">
        <v>0</v>
      </c>
      <c r="AA10" s="256"/>
    </row>
    <row r="11" spans="1:28" x14ac:dyDescent="0.25">
      <c r="A11" s="255"/>
      <c r="B11" s="596" t="s">
        <v>883</v>
      </c>
      <c r="C11" s="596"/>
      <c r="D11" s="262"/>
      <c r="E11" s="247">
        <v>1386.9086338885327</v>
      </c>
      <c r="F11" s="258"/>
      <c r="G11" s="251"/>
      <c r="H11" s="258"/>
      <c r="I11" s="252"/>
      <c r="J11" s="258"/>
      <c r="K11" s="251"/>
      <c r="L11" s="258"/>
      <c r="M11" s="251"/>
      <c r="N11" s="258"/>
      <c r="O11" s="251"/>
      <c r="P11" s="258"/>
      <c r="Q11" s="251"/>
      <c r="R11" s="258"/>
      <c r="S11" s="251"/>
      <c r="T11" s="258"/>
      <c r="U11" s="251"/>
      <c r="V11" s="258"/>
      <c r="W11" s="251"/>
      <c r="X11" s="257"/>
      <c r="Y11" s="227">
        <v>0</v>
      </c>
      <c r="Z11" s="256"/>
      <c r="AA11" s="250">
        <v>0</v>
      </c>
    </row>
    <row r="12" spans="1:28" x14ac:dyDescent="0.25">
      <c r="A12" s="255"/>
      <c r="B12" s="595" t="s">
        <v>882</v>
      </c>
      <c r="C12" s="595"/>
      <c r="D12" s="247">
        <v>2828.7995680818262</v>
      </c>
      <c r="E12" s="247">
        <v>618.54128318385733</v>
      </c>
      <c r="F12" s="253"/>
      <c r="G12" s="253"/>
      <c r="H12" s="252"/>
      <c r="I12" s="252"/>
      <c r="J12" s="253"/>
      <c r="K12" s="253"/>
      <c r="L12" s="253"/>
      <c r="M12" s="253"/>
      <c r="N12" s="253"/>
      <c r="O12" s="253"/>
      <c r="P12" s="253"/>
      <c r="Q12" s="253"/>
      <c r="R12" s="253"/>
      <c r="S12" s="253"/>
      <c r="T12" s="253"/>
      <c r="U12" s="253"/>
      <c r="V12" s="253"/>
      <c r="W12" s="253"/>
      <c r="X12" s="227">
        <v>0</v>
      </c>
      <c r="Y12" s="227">
        <v>0</v>
      </c>
      <c r="Z12" s="250">
        <v>0</v>
      </c>
      <c r="AA12" s="250">
        <v>0</v>
      </c>
    </row>
    <row r="13" spans="1:28" x14ac:dyDescent="0.25">
      <c r="A13" s="255"/>
      <c r="B13" s="595" t="s">
        <v>881</v>
      </c>
      <c r="C13" s="595"/>
      <c r="D13" s="247">
        <v>1871.4866209582817</v>
      </c>
      <c r="E13" s="247">
        <v>352.01755023438187</v>
      </c>
      <c r="F13" s="253"/>
      <c r="G13" s="253"/>
      <c r="H13" s="252"/>
      <c r="I13" s="252"/>
      <c r="J13" s="253"/>
      <c r="K13" s="253"/>
      <c r="L13" s="253"/>
      <c r="M13" s="253"/>
      <c r="N13" s="253"/>
      <c r="O13" s="253"/>
      <c r="P13" s="253"/>
      <c r="Q13" s="253"/>
      <c r="R13" s="253"/>
      <c r="S13" s="253"/>
      <c r="T13" s="253"/>
      <c r="U13" s="253"/>
      <c r="V13" s="253"/>
      <c r="W13" s="253"/>
      <c r="X13" s="227">
        <v>0</v>
      </c>
      <c r="Y13" s="227">
        <v>0</v>
      </c>
      <c r="Z13" s="250">
        <v>0</v>
      </c>
      <c r="AA13" s="250">
        <v>0</v>
      </c>
    </row>
    <row r="14" spans="1:28" x14ac:dyDescent="0.25">
      <c r="A14" s="255"/>
      <c r="B14" s="595" t="s">
        <v>880</v>
      </c>
      <c r="C14" s="595"/>
      <c r="D14" s="247">
        <v>1940.9488064513207</v>
      </c>
      <c r="E14" s="247">
        <v>308.88258796493727</v>
      </c>
      <c r="F14" s="253"/>
      <c r="G14" s="253"/>
      <c r="H14" s="252"/>
      <c r="I14" s="252"/>
      <c r="J14" s="253"/>
      <c r="K14" s="253"/>
      <c r="L14" s="253"/>
      <c r="M14" s="253"/>
      <c r="N14" s="253"/>
      <c r="O14" s="253"/>
      <c r="P14" s="253"/>
      <c r="Q14" s="253"/>
      <c r="R14" s="253"/>
      <c r="S14" s="253"/>
      <c r="T14" s="253"/>
      <c r="U14" s="253"/>
      <c r="V14" s="253"/>
      <c r="W14" s="253"/>
      <c r="X14" s="227">
        <v>0</v>
      </c>
      <c r="Y14" s="227">
        <v>0</v>
      </c>
      <c r="Z14" s="250">
        <v>0</v>
      </c>
      <c r="AA14" s="250">
        <v>0</v>
      </c>
    </row>
    <row r="15" spans="1:28" x14ac:dyDescent="0.25">
      <c r="A15" s="255"/>
      <c r="B15" s="595" t="s">
        <v>879</v>
      </c>
      <c r="C15" s="595"/>
      <c r="D15" s="247">
        <v>1009.1918399214874</v>
      </c>
      <c r="E15" s="247">
        <v>97.004261363636346</v>
      </c>
      <c r="F15" s="253"/>
      <c r="G15" s="253"/>
      <c r="H15" s="252"/>
      <c r="I15" s="252"/>
      <c r="J15" s="253"/>
      <c r="K15" s="253"/>
      <c r="L15" s="253"/>
      <c r="M15" s="253"/>
      <c r="N15" s="253"/>
      <c r="O15" s="253"/>
      <c r="P15" s="253"/>
      <c r="Q15" s="253"/>
      <c r="R15" s="253"/>
      <c r="S15" s="253"/>
      <c r="T15" s="253"/>
      <c r="U15" s="253"/>
      <c r="V15" s="253"/>
      <c r="W15" s="253"/>
      <c r="X15" s="227">
        <v>0</v>
      </c>
      <c r="Y15" s="227">
        <v>0</v>
      </c>
      <c r="Z15" s="250">
        <v>0</v>
      </c>
      <c r="AA15" s="250">
        <v>0</v>
      </c>
    </row>
    <row r="16" spans="1:28" x14ac:dyDescent="0.25">
      <c r="A16" s="255"/>
      <c r="B16" s="595" t="s">
        <v>878</v>
      </c>
      <c r="C16" s="595"/>
      <c r="D16" s="247">
        <v>892.81916927961288</v>
      </c>
      <c r="E16" s="247">
        <v>44.005681818181841</v>
      </c>
      <c r="F16" s="253"/>
      <c r="G16" s="253"/>
      <c r="H16" s="252"/>
      <c r="I16" s="252"/>
      <c r="J16" s="253"/>
      <c r="K16" s="253"/>
      <c r="L16" s="253"/>
      <c r="M16" s="253"/>
      <c r="N16" s="253"/>
      <c r="O16" s="253"/>
      <c r="P16" s="253"/>
      <c r="Q16" s="253"/>
      <c r="R16" s="253"/>
      <c r="S16" s="253"/>
      <c r="T16" s="253"/>
      <c r="U16" s="253"/>
      <c r="V16" s="253"/>
      <c r="W16" s="253"/>
      <c r="X16" s="227">
        <v>0</v>
      </c>
      <c r="Y16" s="227">
        <v>0</v>
      </c>
      <c r="Z16" s="250">
        <v>0</v>
      </c>
      <c r="AA16" s="250">
        <v>0</v>
      </c>
    </row>
    <row r="17" spans="1:27" x14ac:dyDescent="0.25">
      <c r="A17" s="255"/>
      <c r="B17" s="595" t="s">
        <v>877</v>
      </c>
      <c r="C17" s="595"/>
      <c r="D17" s="247">
        <v>203.00539817892772</v>
      </c>
      <c r="E17" s="247">
        <v>5.0000000000000018</v>
      </c>
      <c r="F17" s="253"/>
      <c r="G17" s="253"/>
      <c r="H17" s="252"/>
      <c r="I17" s="252"/>
      <c r="J17" s="253"/>
      <c r="K17" s="253"/>
      <c r="L17" s="253"/>
      <c r="M17" s="253"/>
      <c r="N17" s="253"/>
      <c r="O17" s="253"/>
      <c r="P17" s="253"/>
      <c r="Q17" s="253"/>
      <c r="R17" s="253"/>
      <c r="S17" s="253"/>
      <c r="T17" s="253"/>
      <c r="U17" s="253"/>
      <c r="V17" s="253"/>
      <c r="W17" s="253"/>
      <c r="X17" s="227">
        <v>0</v>
      </c>
      <c r="Y17" s="227">
        <v>0</v>
      </c>
      <c r="Z17" s="250">
        <v>0</v>
      </c>
      <c r="AA17" s="250">
        <v>0</v>
      </c>
    </row>
    <row r="18" spans="1:27" x14ac:dyDescent="0.25">
      <c r="A18" s="255"/>
      <c r="B18" s="598" t="s">
        <v>876</v>
      </c>
      <c r="C18" s="598"/>
      <c r="D18" s="247">
        <v>123.96573917343227</v>
      </c>
      <c r="E18" s="247">
        <v>70.293823120393014</v>
      </c>
      <c r="F18" s="251"/>
      <c r="G18" s="253"/>
      <c r="H18" s="252"/>
      <c r="I18" s="252"/>
      <c r="J18" s="251"/>
      <c r="K18" s="251"/>
      <c r="L18" s="251"/>
      <c r="M18" s="251"/>
      <c r="N18" s="251"/>
      <c r="O18" s="251"/>
      <c r="P18" s="251"/>
      <c r="Q18" s="251"/>
      <c r="R18" s="251"/>
      <c r="S18" s="251"/>
      <c r="T18" s="251"/>
      <c r="U18" s="251"/>
      <c r="V18" s="251"/>
      <c r="W18" s="251"/>
      <c r="X18" s="227">
        <v>0</v>
      </c>
      <c r="Y18" s="227">
        <v>0</v>
      </c>
      <c r="Z18" s="250">
        <v>0</v>
      </c>
      <c r="AA18" s="250">
        <v>0</v>
      </c>
    </row>
    <row r="19" spans="1:27" x14ac:dyDescent="0.25">
      <c r="A19" s="255"/>
      <c r="B19" s="596" t="s">
        <v>875</v>
      </c>
      <c r="C19" s="596"/>
      <c r="D19" s="247">
        <v>7665.2249945838012</v>
      </c>
      <c r="E19" s="259"/>
      <c r="F19" s="251"/>
      <c r="G19" s="258"/>
      <c r="H19" s="252"/>
      <c r="I19" s="258"/>
      <c r="J19" s="251"/>
      <c r="K19" s="258"/>
      <c r="L19" s="251"/>
      <c r="M19" s="258"/>
      <c r="N19" s="251"/>
      <c r="O19" s="258"/>
      <c r="P19" s="251"/>
      <c r="Q19" s="258"/>
      <c r="R19" s="251"/>
      <c r="S19" s="258"/>
      <c r="T19" s="251"/>
      <c r="U19" s="258"/>
      <c r="V19" s="251"/>
      <c r="W19" s="258"/>
      <c r="X19" s="227">
        <v>0</v>
      </c>
      <c r="Y19" s="257"/>
      <c r="Z19" s="250">
        <v>0</v>
      </c>
      <c r="AA19" s="256"/>
    </row>
    <row r="20" spans="1:27" x14ac:dyDescent="0.25">
      <c r="A20" s="255"/>
      <c r="B20" s="595" t="s">
        <v>874</v>
      </c>
      <c r="C20" s="595"/>
      <c r="D20" s="261"/>
      <c r="E20" s="247">
        <v>1854.7679759140638</v>
      </c>
      <c r="F20" s="260"/>
      <c r="G20" s="253"/>
      <c r="H20" s="260"/>
      <c r="I20" s="252"/>
      <c r="J20" s="260"/>
      <c r="K20" s="253"/>
      <c r="L20" s="260"/>
      <c r="M20" s="253"/>
      <c r="N20" s="260"/>
      <c r="O20" s="253"/>
      <c r="P20" s="260"/>
      <c r="Q20" s="253"/>
      <c r="R20" s="260"/>
      <c r="S20" s="253"/>
      <c r="T20" s="260"/>
      <c r="U20" s="253"/>
      <c r="V20" s="260"/>
      <c r="W20" s="253"/>
      <c r="X20" s="257"/>
      <c r="Y20" s="227">
        <v>0</v>
      </c>
      <c r="Z20" s="256"/>
      <c r="AA20" s="250">
        <v>0</v>
      </c>
    </row>
    <row r="21" spans="1:27" x14ac:dyDescent="0.25">
      <c r="A21" s="255"/>
      <c r="B21" s="596" t="s">
        <v>873</v>
      </c>
      <c r="C21" s="596"/>
      <c r="D21" s="247">
        <v>808.68943286153308</v>
      </c>
      <c r="E21" s="259"/>
      <c r="F21" s="251"/>
      <c r="G21" s="258"/>
      <c r="H21" s="252"/>
      <c r="I21" s="258"/>
      <c r="J21" s="251"/>
      <c r="K21" s="258"/>
      <c r="L21" s="251"/>
      <c r="M21" s="258"/>
      <c r="N21" s="251"/>
      <c r="O21" s="258"/>
      <c r="P21" s="251"/>
      <c r="Q21" s="258"/>
      <c r="R21" s="251"/>
      <c r="S21" s="258"/>
      <c r="T21" s="251"/>
      <c r="U21" s="258"/>
      <c r="V21" s="251"/>
      <c r="W21" s="258"/>
      <c r="X21" s="227">
        <v>0</v>
      </c>
      <c r="Y21" s="257"/>
      <c r="Z21" s="250">
        <v>0</v>
      </c>
      <c r="AA21" s="256"/>
    </row>
    <row r="22" spans="1:27" x14ac:dyDescent="0.25">
      <c r="A22" s="255"/>
      <c r="B22" s="596" t="s">
        <v>872</v>
      </c>
      <c r="C22" s="596"/>
      <c r="D22" s="259"/>
      <c r="E22" s="247">
        <v>19.987942393490364</v>
      </c>
      <c r="F22" s="258"/>
      <c r="G22" s="251"/>
      <c r="H22" s="258"/>
      <c r="I22" s="252"/>
      <c r="J22" s="258"/>
      <c r="K22" s="251"/>
      <c r="L22" s="258"/>
      <c r="M22" s="251"/>
      <c r="N22" s="258"/>
      <c r="O22" s="251"/>
      <c r="P22" s="258"/>
      <c r="Q22" s="251"/>
      <c r="R22" s="258"/>
      <c r="S22" s="251"/>
      <c r="T22" s="258"/>
      <c r="U22" s="251"/>
      <c r="V22" s="258"/>
      <c r="W22" s="251"/>
      <c r="X22" s="257"/>
      <c r="Y22" s="227">
        <v>0</v>
      </c>
      <c r="Z22" s="256"/>
      <c r="AA22" s="250">
        <v>0</v>
      </c>
    </row>
    <row r="23" spans="1:27" x14ac:dyDescent="0.25">
      <c r="A23" s="255"/>
      <c r="B23" s="595" t="s">
        <v>871</v>
      </c>
      <c r="C23" s="595"/>
      <c r="D23" s="247">
        <v>374.42985781990603</v>
      </c>
      <c r="E23" s="247">
        <v>0</v>
      </c>
      <c r="F23" s="253"/>
      <c r="G23" s="253"/>
      <c r="H23" s="254"/>
      <c r="I23" s="252"/>
      <c r="J23" s="253"/>
      <c r="K23" s="253"/>
      <c r="L23" s="253"/>
      <c r="M23" s="253"/>
      <c r="N23" s="253"/>
      <c r="O23" s="253"/>
      <c r="P23" s="253"/>
      <c r="Q23" s="253"/>
      <c r="R23" s="253"/>
      <c r="S23" s="253"/>
      <c r="T23" s="253"/>
      <c r="U23" s="253"/>
      <c r="V23" s="253"/>
      <c r="W23" s="253"/>
      <c r="X23" s="227">
        <v>0</v>
      </c>
      <c r="Y23" s="227">
        <v>0</v>
      </c>
      <c r="Z23" s="250">
        <v>0</v>
      </c>
      <c r="AA23" s="250">
        <v>0</v>
      </c>
    </row>
    <row r="24" spans="1:27" x14ac:dyDescent="0.25">
      <c r="B24" s="601" t="s">
        <v>6</v>
      </c>
      <c r="C24" s="601"/>
      <c r="D24" s="247">
        <v>180</v>
      </c>
      <c r="E24" s="247">
        <v>7</v>
      </c>
      <c r="F24" s="251"/>
      <c r="G24" s="251"/>
      <c r="H24" s="252"/>
      <c r="I24" s="252"/>
      <c r="J24" s="251"/>
      <c r="K24" s="251"/>
      <c r="L24" s="251"/>
      <c r="M24" s="251"/>
      <c r="N24" s="251"/>
      <c r="O24" s="251"/>
      <c r="P24" s="251"/>
      <c r="Q24" s="251"/>
      <c r="R24" s="251"/>
      <c r="S24" s="251"/>
      <c r="T24" s="251"/>
      <c r="U24" s="251"/>
      <c r="V24" s="251"/>
      <c r="W24" s="251"/>
      <c r="X24" s="227">
        <v>0</v>
      </c>
      <c r="Y24" s="227">
        <v>0</v>
      </c>
      <c r="Z24" s="250">
        <v>0</v>
      </c>
      <c r="AA24" s="250">
        <v>0</v>
      </c>
    </row>
    <row r="25" spans="1:27" x14ac:dyDescent="0.25">
      <c r="B25" s="249" t="s">
        <v>870</v>
      </c>
      <c r="C25" s="248"/>
      <c r="D25" s="248"/>
      <c r="E25" s="248"/>
      <c r="F25" s="599"/>
      <c r="G25" s="599"/>
      <c r="H25" s="599"/>
      <c r="I25" s="599"/>
      <c r="J25" s="599"/>
      <c r="K25" s="599"/>
      <c r="L25" s="599"/>
      <c r="M25" s="599"/>
      <c r="N25" s="599"/>
      <c r="O25" s="599"/>
      <c r="P25" s="599"/>
      <c r="Q25" s="599"/>
      <c r="R25" s="599"/>
      <c r="S25" s="599"/>
      <c r="T25" s="599"/>
      <c r="U25" s="599"/>
      <c r="V25" s="599"/>
      <c r="W25" s="599"/>
      <c r="X25" s="599"/>
      <c r="Y25" s="599"/>
      <c r="Z25" s="599"/>
      <c r="AA25" s="600"/>
    </row>
    <row r="26" spans="1:27" x14ac:dyDescent="0.25">
      <c r="B26" s="601" t="s">
        <v>869</v>
      </c>
      <c r="C26" s="601"/>
      <c r="D26" s="247">
        <v>29</v>
      </c>
      <c r="E26" s="247">
        <v>0</v>
      </c>
      <c r="F26" s="245"/>
      <c r="G26" s="245"/>
      <c r="H26" s="246"/>
      <c r="I26" s="246"/>
      <c r="J26" s="245"/>
      <c r="K26" s="245"/>
      <c r="L26" s="245"/>
      <c r="M26" s="245"/>
      <c r="N26" s="245"/>
      <c r="O26" s="245"/>
      <c r="P26" s="245"/>
      <c r="Q26" s="245"/>
      <c r="R26" s="245"/>
      <c r="S26" s="245"/>
      <c r="T26" s="245"/>
      <c r="U26" s="245"/>
      <c r="V26" s="245"/>
      <c r="W26" s="245"/>
      <c r="X26" s="244">
        <v>0</v>
      </c>
      <c r="Y26" s="244">
        <v>0</v>
      </c>
      <c r="Z26" s="243">
        <v>0</v>
      </c>
      <c r="AA26" s="243">
        <v>0</v>
      </c>
    </row>
    <row r="27" spans="1:27" x14ac:dyDescent="0.25">
      <c r="B27" s="242"/>
      <c r="C27" s="242"/>
      <c r="D27" s="242"/>
      <c r="E27" s="242"/>
      <c r="F27" s="241"/>
      <c r="G27" s="241"/>
      <c r="H27" s="240"/>
      <c r="I27" s="240"/>
      <c r="J27" s="241"/>
      <c r="K27" s="241"/>
      <c r="L27" s="240"/>
      <c r="M27" s="240"/>
      <c r="N27" s="240"/>
      <c r="O27" s="240"/>
      <c r="P27" s="240"/>
      <c r="Q27" s="240"/>
      <c r="R27" s="240"/>
      <c r="S27" s="240"/>
      <c r="T27" s="240"/>
      <c r="U27" s="240"/>
      <c r="V27" s="240"/>
      <c r="W27" s="240"/>
      <c r="X27" s="239"/>
      <c r="Y27" s="239"/>
      <c r="Z27" s="239"/>
      <c r="AA27" s="239"/>
    </row>
    <row r="28" spans="1:27" x14ac:dyDescent="0.25">
      <c r="B28" s="169"/>
      <c r="C28" s="169"/>
      <c r="D28" s="238" t="s">
        <v>868</v>
      </c>
      <c r="E28" s="169"/>
      <c r="F28" s="237"/>
      <c r="G28" s="237"/>
      <c r="H28" s="237"/>
      <c r="I28" s="237"/>
      <c r="J28" s="237"/>
      <c r="K28" s="237"/>
      <c r="L28" s="237"/>
      <c r="M28" s="237"/>
      <c r="N28" s="237"/>
      <c r="O28" s="237"/>
      <c r="P28" s="237"/>
      <c r="Q28" s="237"/>
      <c r="R28" s="237"/>
      <c r="S28" s="169"/>
      <c r="T28" s="169"/>
      <c r="U28" s="169"/>
    </row>
    <row r="29" spans="1:27" x14ac:dyDescent="0.25">
      <c r="A29" s="233"/>
      <c r="B29" s="233"/>
      <c r="C29" s="233"/>
      <c r="D29" s="233"/>
      <c r="E29" s="235">
        <v>1333406.8999999999</v>
      </c>
      <c r="F29" s="235">
        <v>0</v>
      </c>
      <c r="G29" s="235">
        <v>0</v>
      </c>
      <c r="H29" s="235">
        <v>0</v>
      </c>
      <c r="I29" s="235">
        <v>0</v>
      </c>
      <c r="J29" s="235">
        <v>0</v>
      </c>
      <c r="K29" s="235">
        <v>0</v>
      </c>
      <c r="L29" s="235">
        <v>0</v>
      </c>
      <c r="M29" s="235">
        <v>0</v>
      </c>
      <c r="N29" s="235">
        <v>0</v>
      </c>
      <c r="O29" s="235">
        <v>0</v>
      </c>
      <c r="P29" s="235">
        <v>0</v>
      </c>
      <c r="Q29" s="235">
        <v>0</v>
      </c>
      <c r="R29" s="236">
        <v>0</v>
      </c>
      <c r="S29" s="235">
        <v>0</v>
      </c>
      <c r="T29" s="235">
        <v>1333406.8999999999</v>
      </c>
      <c r="U29" s="234">
        <v>0</v>
      </c>
      <c r="V29" s="233"/>
      <c r="W29" s="233"/>
      <c r="X29" s="233"/>
      <c r="Y29" s="233"/>
      <c r="Z29" s="233"/>
      <c r="AA29" s="233"/>
    </row>
    <row r="30" spans="1:27" ht="75" x14ac:dyDescent="0.2">
      <c r="A30" s="184" t="s">
        <v>61</v>
      </c>
      <c r="B30" s="184" t="s">
        <v>781</v>
      </c>
      <c r="C30" s="232" t="s">
        <v>780</v>
      </c>
      <c r="D30" s="232" t="s">
        <v>853</v>
      </c>
      <c r="E30" s="232" t="s">
        <v>74</v>
      </c>
      <c r="F30" s="232" t="s">
        <v>867</v>
      </c>
      <c r="G30" s="231" t="s">
        <v>866</v>
      </c>
      <c r="H30" s="231" t="s">
        <v>865</v>
      </c>
      <c r="I30" s="231" t="s">
        <v>864</v>
      </c>
      <c r="J30" s="231" t="s">
        <v>863</v>
      </c>
      <c r="K30" s="231" t="s">
        <v>862</v>
      </c>
      <c r="L30" s="231" t="s">
        <v>861</v>
      </c>
      <c r="M30" s="231" t="s">
        <v>3</v>
      </c>
      <c r="N30" s="231" t="s">
        <v>860</v>
      </c>
      <c r="O30" s="231" t="s">
        <v>4</v>
      </c>
      <c r="P30" s="231" t="s">
        <v>5</v>
      </c>
      <c r="Q30" s="231" t="s">
        <v>79</v>
      </c>
      <c r="R30" s="231" t="s">
        <v>6</v>
      </c>
      <c r="S30" s="231" t="s">
        <v>859</v>
      </c>
      <c r="T30" s="231" t="s">
        <v>858</v>
      </c>
      <c r="U30" s="231" t="s">
        <v>52</v>
      </c>
      <c r="V30" s="231" t="s">
        <v>857</v>
      </c>
      <c r="W30" s="230"/>
      <c r="X30" s="230"/>
      <c r="Y30" s="230"/>
      <c r="Z30" s="230"/>
      <c r="AA30" s="230"/>
    </row>
    <row r="31" spans="1:27" x14ac:dyDescent="0.25">
      <c r="B31" s="602" t="s">
        <v>52</v>
      </c>
      <c r="C31" s="603"/>
      <c r="D31" s="229"/>
      <c r="E31" s="228">
        <v>1333406.8999999999</v>
      </c>
      <c r="F31" s="228">
        <v>0</v>
      </c>
      <c r="G31" s="228">
        <v>0</v>
      </c>
      <c r="H31" s="228">
        <v>0</v>
      </c>
      <c r="I31" s="228">
        <v>0</v>
      </c>
      <c r="J31" s="228">
        <v>0</v>
      </c>
      <c r="K31" s="228">
        <v>0</v>
      </c>
      <c r="L31" s="228">
        <v>0</v>
      </c>
      <c r="M31" s="228">
        <v>0</v>
      </c>
      <c r="N31" s="228">
        <v>0</v>
      </c>
      <c r="O31" s="228">
        <v>0</v>
      </c>
      <c r="P31" s="228">
        <v>0</v>
      </c>
      <c r="Q31" s="228">
        <v>0</v>
      </c>
      <c r="R31" s="228">
        <v>0</v>
      </c>
      <c r="S31" s="228">
        <v>0</v>
      </c>
      <c r="T31" s="228">
        <v>0</v>
      </c>
      <c r="U31" s="228">
        <v>1333406.8999999999</v>
      </c>
      <c r="V31" s="228">
        <v>719529.66000000015</v>
      </c>
    </row>
    <row r="32" spans="1:27" x14ac:dyDescent="0.25">
      <c r="A32" s="169">
        <v>205</v>
      </c>
      <c r="B32" s="174">
        <v>9352002</v>
      </c>
      <c r="C32" s="174" t="s">
        <v>267</v>
      </c>
      <c r="D32" s="174" t="s">
        <v>122</v>
      </c>
      <c r="E32" s="227">
        <v>3479.8999999999996</v>
      </c>
      <c r="F32" s="227">
        <v>0</v>
      </c>
      <c r="G32" s="227">
        <v>0</v>
      </c>
      <c r="H32" s="227">
        <v>0</v>
      </c>
      <c r="I32" s="227">
        <v>0</v>
      </c>
      <c r="J32" s="227">
        <v>0</v>
      </c>
      <c r="K32" s="227">
        <v>0</v>
      </c>
      <c r="L32" s="227">
        <v>0</v>
      </c>
      <c r="M32" s="227">
        <v>0</v>
      </c>
      <c r="N32" s="227">
        <v>0</v>
      </c>
      <c r="O32" s="227">
        <v>0</v>
      </c>
      <c r="P32" s="227">
        <v>0</v>
      </c>
      <c r="Q32" s="227">
        <v>0</v>
      </c>
      <c r="R32" s="227">
        <v>0</v>
      </c>
      <c r="S32" s="227">
        <v>0</v>
      </c>
      <c r="T32" s="227">
        <v>0</v>
      </c>
      <c r="U32" s="227">
        <v>3479.8999999999996</v>
      </c>
      <c r="V32" s="227">
        <v>1911.3000000000002</v>
      </c>
    </row>
    <row r="33" spans="1:22" s="169" customFormat="1" x14ac:dyDescent="0.25">
      <c r="A33" s="169">
        <v>429</v>
      </c>
      <c r="B33" s="174">
        <v>9352005</v>
      </c>
      <c r="C33" s="174" t="s">
        <v>390</v>
      </c>
      <c r="D33" s="174" t="s">
        <v>122</v>
      </c>
      <c r="E33" s="227">
        <v>5658.62</v>
      </c>
      <c r="F33" s="227">
        <v>0</v>
      </c>
      <c r="G33" s="227">
        <v>0</v>
      </c>
      <c r="H33" s="227">
        <v>0</v>
      </c>
      <c r="I33" s="227">
        <v>0</v>
      </c>
      <c r="J33" s="227">
        <v>0</v>
      </c>
      <c r="K33" s="227">
        <v>0</v>
      </c>
      <c r="L33" s="227">
        <v>0</v>
      </c>
      <c r="M33" s="227">
        <v>0</v>
      </c>
      <c r="N33" s="227">
        <v>0</v>
      </c>
      <c r="O33" s="227">
        <v>0</v>
      </c>
      <c r="P33" s="227">
        <v>0</v>
      </c>
      <c r="Q33" s="227">
        <v>0</v>
      </c>
      <c r="R33" s="227">
        <v>0</v>
      </c>
      <c r="S33" s="227">
        <v>0</v>
      </c>
      <c r="T33" s="227">
        <v>0</v>
      </c>
      <c r="U33" s="227">
        <v>5658.62</v>
      </c>
      <c r="V33" s="227">
        <v>3107.94</v>
      </c>
    </row>
    <row r="34" spans="1:22" s="169" customFormat="1" x14ac:dyDescent="0.25">
      <c r="A34" s="169">
        <v>436</v>
      </c>
      <c r="B34" s="174">
        <v>9352007</v>
      </c>
      <c r="C34" s="174" t="s">
        <v>727</v>
      </c>
      <c r="D34" s="174" t="s">
        <v>122</v>
      </c>
      <c r="E34" s="227">
        <v>7897.86</v>
      </c>
      <c r="F34" s="227">
        <v>0</v>
      </c>
      <c r="G34" s="227">
        <v>0</v>
      </c>
      <c r="H34" s="227">
        <v>0</v>
      </c>
      <c r="I34" s="227">
        <v>0</v>
      </c>
      <c r="J34" s="227">
        <v>0</v>
      </c>
      <c r="K34" s="227">
        <v>0</v>
      </c>
      <c r="L34" s="227">
        <v>0</v>
      </c>
      <c r="M34" s="227">
        <v>0</v>
      </c>
      <c r="N34" s="227">
        <v>0</v>
      </c>
      <c r="O34" s="227">
        <v>0</v>
      </c>
      <c r="P34" s="227">
        <v>0</v>
      </c>
      <c r="Q34" s="227">
        <v>0</v>
      </c>
      <c r="R34" s="227">
        <v>0</v>
      </c>
      <c r="S34" s="227">
        <v>0</v>
      </c>
      <c r="T34" s="227">
        <v>0</v>
      </c>
      <c r="U34" s="227">
        <v>7897.86</v>
      </c>
      <c r="V34" s="227">
        <v>4337.8200000000006</v>
      </c>
    </row>
    <row r="35" spans="1:22" s="169" customFormat="1" x14ac:dyDescent="0.25">
      <c r="A35" s="169">
        <v>443</v>
      </c>
      <c r="B35" s="174">
        <v>9352009</v>
      </c>
      <c r="C35" s="174" t="s">
        <v>399</v>
      </c>
      <c r="D35" s="174" t="s">
        <v>122</v>
      </c>
      <c r="E35" s="227">
        <v>8291.24</v>
      </c>
      <c r="F35" s="227">
        <v>0</v>
      </c>
      <c r="G35" s="227">
        <v>0</v>
      </c>
      <c r="H35" s="227">
        <v>0</v>
      </c>
      <c r="I35" s="227">
        <v>0</v>
      </c>
      <c r="J35" s="227">
        <v>0</v>
      </c>
      <c r="K35" s="227">
        <v>0</v>
      </c>
      <c r="L35" s="227">
        <v>0</v>
      </c>
      <c r="M35" s="227">
        <v>0</v>
      </c>
      <c r="N35" s="227">
        <v>0</v>
      </c>
      <c r="O35" s="227">
        <v>0</v>
      </c>
      <c r="P35" s="227">
        <v>0</v>
      </c>
      <c r="Q35" s="227">
        <v>0</v>
      </c>
      <c r="R35" s="227">
        <v>0</v>
      </c>
      <c r="S35" s="227">
        <v>0</v>
      </c>
      <c r="T35" s="227">
        <v>0</v>
      </c>
      <c r="U35" s="227">
        <v>8291.24</v>
      </c>
      <c r="V35" s="227">
        <v>4553.88</v>
      </c>
    </row>
    <row r="36" spans="1:22" s="169" customFormat="1" x14ac:dyDescent="0.25">
      <c r="A36" s="169">
        <v>451</v>
      </c>
      <c r="B36" s="174">
        <v>9352011</v>
      </c>
      <c r="C36" s="174" t="s">
        <v>407</v>
      </c>
      <c r="D36" s="174" t="s">
        <v>122</v>
      </c>
      <c r="E36" s="227">
        <v>6838.7599999999993</v>
      </c>
      <c r="F36" s="227">
        <v>0</v>
      </c>
      <c r="G36" s="227">
        <v>0</v>
      </c>
      <c r="H36" s="227">
        <v>0</v>
      </c>
      <c r="I36" s="227">
        <v>0</v>
      </c>
      <c r="J36" s="227">
        <v>0</v>
      </c>
      <c r="K36" s="227">
        <v>0</v>
      </c>
      <c r="L36" s="227">
        <v>0</v>
      </c>
      <c r="M36" s="227">
        <v>0</v>
      </c>
      <c r="N36" s="227">
        <v>0</v>
      </c>
      <c r="O36" s="227">
        <v>0</v>
      </c>
      <c r="P36" s="227">
        <v>0</v>
      </c>
      <c r="Q36" s="227">
        <v>0</v>
      </c>
      <c r="R36" s="227">
        <v>0</v>
      </c>
      <c r="S36" s="227">
        <v>0</v>
      </c>
      <c r="T36" s="227">
        <v>0</v>
      </c>
      <c r="U36" s="227">
        <v>6838.7599999999993</v>
      </c>
      <c r="V36" s="227">
        <v>3756.1200000000003</v>
      </c>
    </row>
    <row r="37" spans="1:22" s="169" customFormat="1" x14ac:dyDescent="0.25">
      <c r="A37" s="169">
        <v>460</v>
      </c>
      <c r="B37" s="174">
        <v>9352012</v>
      </c>
      <c r="C37" s="174" t="s">
        <v>726</v>
      </c>
      <c r="D37" s="174" t="s">
        <v>122</v>
      </c>
      <c r="E37" s="227">
        <v>2783.9199999999996</v>
      </c>
      <c r="F37" s="227">
        <v>0</v>
      </c>
      <c r="G37" s="227">
        <v>0</v>
      </c>
      <c r="H37" s="227">
        <v>0</v>
      </c>
      <c r="I37" s="227">
        <v>0</v>
      </c>
      <c r="J37" s="227">
        <v>0</v>
      </c>
      <c r="K37" s="227">
        <v>0</v>
      </c>
      <c r="L37" s="227">
        <v>0</v>
      </c>
      <c r="M37" s="227">
        <v>0</v>
      </c>
      <c r="N37" s="227">
        <v>0</v>
      </c>
      <c r="O37" s="227">
        <v>0</v>
      </c>
      <c r="P37" s="227">
        <v>0</v>
      </c>
      <c r="Q37" s="227">
        <v>0</v>
      </c>
      <c r="R37" s="227">
        <v>0</v>
      </c>
      <c r="S37" s="227">
        <v>0</v>
      </c>
      <c r="T37" s="227">
        <v>0</v>
      </c>
      <c r="U37" s="227">
        <v>2783.9199999999996</v>
      </c>
      <c r="V37" s="227">
        <v>1529.0400000000002</v>
      </c>
    </row>
    <row r="38" spans="1:22" s="169" customFormat="1" x14ac:dyDescent="0.25">
      <c r="A38" s="169">
        <v>466</v>
      </c>
      <c r="B38" s="174">
        <v>9352013</v>
      </c>
      <c r="C38" s="174" t="s">
        <v>725</v>
      </c>
      <c r="D38" s="174" t="s">
        <v>122</v>
      </c>
      <c r="E38" s="227">
        <v>9108.26</v>
      </c>
      <c r="F38" s="227">
        <v>0</v>
      </c>
      <c r="G38" s="227">
        <v>0</v>
      </c>
      <c r="H38" s="227">
        <v>0</v>
      </c>
      <c r="I38" s="227">
        <v>0</v>
      </c>
      <c r="J38" s="227">
        <v>0</v>
      </c>
      <c r="K38" s="227">
        <v>0</v>
      </c>
      <c r="L38" s="227">
        <v>0</v>
      </c>
      <c r="M38" s="227">
        <v>0</v>
      </c>
      <c r="N38" s="227">
        <v>0</v>
      </c>
      <c r="O38" s="227">
        <v>0</v>
      </c>
      <c r="P38" s="227">
        <v>0</v>
      </c>
      <c r="Q38" s="227">
        <v>0</v>
      </c>
      <c r="R38" s="227">
        <v>0</v>
      </c>
      <c r="S38" s="227">
        <v>0</v>
      </c>
      <c r="T38" s="227">
        <v>0</v>
      </c>
      <c r="U38" s="227">
        <v>9108.26</v>
      </c>
      <c r="V38" s="227">
        <v>5002.62</v>
      </c>
    </row>
    <row r="39" spans="1:22" s="169" customFormat="1" x14ac:dyDescent="0.25">
      <c r="A39" s="169">
        <v>467</v>
      </c>
      <c r="B39" s="174">
        <v>9352015</v>
      </c>
      <c r="C39" s="174" t="s">
        <v>724</v>
      </c>
      <c r="D39" s="174" t="s">
        <v>122</v>
      </c>
      <c r="E39" s="227">
        <v>3177.2999999999997</v>
      </c>
      <c r="F39" s="227">
        <v>0</v>
      </c>
      <c r="G39" s="227">
        <v>0</v>
      </c>
      <c r="H39" s="227">
        <v>0</v>
      </c>
      <c r="I39" s="227">
        <v>0</v>
      </c>
      <c r="J39" s="227">
        <v>0</v>
      </c>
      <c r="K39" s="227">
        <v>0</v>
      </c>
      <c r="L39" s="227">
        <v>0</v>
      </c>
      <c r="M39" s="227">
        <v>0</v>
      </c>
      <c r="N39" s="227">
        <v>0</v>
      </c>
      <c r="O39" s="227">
        <v>0</v>
      </c>
      <c r="P39" s="227">
        <v>0</v>
      </c>
      <c r="Q39" s="227">
        <v>0</v>
      </c>
      <c r="R39" s="227">
        <v>0</v>
      </c>
      <c r="S39" s="227">
        <v>0</v>
      </c>
      <c r="T39" s="227">
        <v>0</v>
      </c>
      <c r="U39" s="227">
        <v>3177.2999999999997</v>
      </c>
      <c r="V39" s="227">
        <v>1745.1000000000001</v>
      </c>
    </row>
    <row r="40" spans="1:22" s="169" customFormat="1" x14ac:dyDescent="0.25">
      <c r="A40" s="169">
        <v>508</v>
      </c>
      <c r="B40" s="174">
        <v>9352016</v>
      </c>
      <c r="C40" s="174" t="s">
        <v>723</v>
      </c>
      <c r="D40" s="174" t="s">
        <v>122</v>
      </c>
      <c r="E40" s="227">
        <v>2178.7199999999998</v>
      </c>
      <c r="F40" s="227">
        <v>0</v>
      </c>
      <c r="G40" s="227">
        <v>0</v>
      </c>
      <c r="H40" s="227">
        <v>0</v>
      </c>
      <c r="I40" s="227">
        <v>0</v>
      </c>
      <c r="J40" s="227">
        <v>0</v>
      </c>
      <c r="K40" s="227">
        <v>0</v>
      </c>
      <c r="L40" s="227">
        <v>0</v>
      </c>
      <c r="M40" s="227">
        <v>0</v>
      </c>
      <c r="N40" s="227">
        <v>0</v>
      </c>
      <c r="O40" s="227">
        <v>0</v>
      </c>
      <c r="P40" s="227">
        <v>0</v>
      </c>
      <c r="Q40" s="227">
        <v>0</v>
      </c>
      <c r="R40" s="227">
        <v>0</v>
      </c>
      <c r="S40" s="227">
        <v>0</v>
      </c>
      <c r="T40" s="227">
        <v>0</v>
      </c>
      <c r="U40" s="227">
        <v>2178.7199999999998</v>
      </c>
      <c r="V40" s="227">
        <v>1196.6400000000001</v>
      </c>
    </row>
    <row r="41" spans="1:22" s="169" customFormat="1" x14ac:dyDescent="0.25">
      <c r="A41" s="169">
        <v>473</v>
      </c>
      <c r="B41" s="174">
        <v>9352018</v>
      </c>
      <c r="C41" s="174" t="s">
        <v>722</v>
      </c>
      <c r="D41" s="174" t="s">
        <v>122</v>
      </c>
      <c r="E41" s="227">
        <v>5598.0999999999995</v>
      </c>
      <c r="F41" s="227">
        <v>0</v>
      </c>
      <c r="G41" s="227">
        <v>0</v>
      </c>
      <c r="H41" s="227">
        <v>0</v>
      </c>
      <c r="I41" s="227">
        <v>0</v>
      </c>
      <c r="J41" s="227">
        <v>0</v>
      </c>
      <c r="K41" s="227">
        <v>0</v>
      </c>
      <c r="L41" s="227">
        <v>0</v>
      </c>
      <c r="M41" s="227">
        <v>0</v>
      </c>
      <c r="N41" s="227">
        <v>0</v>
      </c>
      <c r="O41" s="227">
        <v>0</v>
      </c>
      <c r="P41" s="227">
        <v>0</v>
      </c>
      <c r="Q41" s="227">
        <v>0</v>
      </c>
      <c r="R41" s="227">
        <v>0</v>
      </c>
      <c r="S41" s="227">
        <v>0</v>
      </c>
      <c r="T41" s="227">
        <v>0</v>
      </c>
      <c r="U41" s="227">
        <v>5598.0999999999995</v>
      </c>
      <c r="V41" s="227">
        <v>3074.7000000000003</v>
      </c>
    </row>
    <row r="42" spans="1:22" s="169" customFormat="1" x14ac:dyDescent="0.25">
      <c r="A42" s="169">
        <v>476</v>
      </c>
      <c r="B42" s="174">
        <v>9352019</v>
      </c>
      <c r="C42" s="174" t="s">
        <v>721</v>
      </c>
      <c r="D42" s="174" t="s">
        <v>122</v>
      </c>
      <c r="E42" s="227">
        <v>7201.8799999999992</v>
      </c>
      <c r="F42" s="227">
        <v>0</v>
      </c>
      <c r="G42" s="227">
        <v>0</v>
      </c>
      <c r="H42" s="227">
        <v>0</v>
      </c>
      <c r="I42" s="227">
        <v>0</v>
      </c>
      <c r="J42" s="227">
        <v>0</v>
      </c>
      <c r="K42" s="227">
        <v>0</v>
      </c>
      <c r="L42" s="227">
        <v>0</v>
      </c>
      <c r="M42" s="227">
        <v>0</v>
      </c>
      <c r="N42" s="227">
        <v>0</v>
      </c>
      <c r="O42" s="227">
        <v>0</v>
      </c>
      <c r="P42" s="227">
        <v>0</v>
      </c>
      <c r="Q42" s="227">
        <v>0</v>
      </c>
      <c r="R42" s="227">
        <v>0</v>
      </c>
      <c r="S42" s="227">
        <v>0</v>
      </c>
      <c r="T42" s="227">
        <v>0</v>
      </c>
      <c r="U42" s="227">
        <v>7201.8799999999992</v>
      </c>
      <c r="V42" s="227">
        <v>3955.5600000000004</v>
      </c>
    </row>
    <row r="43" spans="1:22" s="169" customFormat="1" x14ac:dyDescent="0.25">
      <c r="A43" s="169">
        <v>479</v>
      </c>
      <c r="B43" s="174">
        <v>9352020</v>
      </c>
      <c r="C43" s="174" t="s">
        <v>427</v>
      </c>
      <c r="D43" s="174" t="s">
        <v>122</v>
      </c>
      <c r="E43" s="227">
        <v>6142.78</v>
      </c>
      <c r="F43" s="227">
        <v>0</v>
      </c>
      <c r="G43" s="227">
        <v>0</v>
      </c>
      <c r="H43" s="227">
        <v>0</v>
      </c>
      <c r="I43" s="227">
        <v>0</v>
      </c>
      <c r="J43" s="227">
        <v>0</v>
      </c>
      <c r="K43" s="227">
        <v>0</v>
      </c>
      <c r="L43" s="227">
        <v>0</v>
      </c>
      <c r="M43" s="227">
        <v>0</v>
      </c>
      <c r="N43" s="227">
        <v>0</v>
      </c>
      <c r="O43" s="227">
        <v>0</v>
      </c>
      <c r="P43" s="227">
        <v>0</v>
      </c>
      <c r="Q43" s="227">
        <v>0</v>
      </c>
      <c r="R43" s="227">
        <v>0</v>
      </c>
      <c r="S43" s="227">
        <v>0</v>
      </c>
      <c r="T43" s="227">
        <v>0</v>
      </c>
      <c r="U43" s="227">
        <v>6142.78</v>
      </c>
      <c r="V43" s="227">
        <v>3373.86</v>
      </c>
    </row>
    <row r="44" spans="1:22" s="169" customFormat="1" x14ac:dyDescent="0.25">
      <c r="A44" s="169">
        <v>482</v>
      </c>
      <c r="B44" s="174">
        <v>9352021</v>
      </c>
      <c r="C44" s="174" t="s">
        <v>430</v>
      </c>
      <c r="D44" s="174" t="s">
        <v>122</v>
      </c>
      <c r="E44" s="227">
        <v>6112.5199999999995</v>
      </c>
      <c r="F44" s="227">
        <v>0</v>
      </c>
      <c r="G44" s="227">
        <v>0</v>
      </c>
      <c r="H44" s="227">
        <v>0</v>
      </c>
      <c r="I44" s="227">
        <v>0</v>
      </c>
      <c r="J44" s="227">
        <v>0</v>
      </c>
      <c r="K44" s="227">
        <v>0</v>
      </c>
      <c r="L44" s="227">
        <v>0</v>
      </c>
      <c r="M44" s="227">
        <v>0</v>
      </c>
      <c r="N44" s="227">
        <v>0</v>
      </c>
      <c r="O44" s="227">
        <v>0</v>
      </c>
      <c r="P44" s="227">
        <v>0</v>
      </c>
      <c r="Q44" s="227">
        <v>0</v>
      </c>
      <c r="R44" s="227">
        <v>0</v>
      </c>
      <c r="S44" s="227">
        <v>0</v>
      </c>
      <c r="T44" s="227">
        <v>0</v>
      </c>
      <c r="U44" s="227">
        <v>6112.5199999999995</v>
      </c>
      <c r="V44" s="227">
        <v>3357.2400000000002</v>
      </c>
    </row>
    <row r="45" spans="1:22" s="169" customFormat="1" x14ac:dyDescent="0.25">
      <c r="A45" s="169">
        <v>499</v>
      </c>
      <c r="B45" s="174">
        <v>9352026</v>
      </c>
      <c r="C45" s="174" t="s">
        <v>720</v>
      </c>
      <c r="D45" s="174" t="s">
        <v>122</v>
      </c>
      <c r="E45" s="227">
        <v>5386.28</v>
      </c>
      <c r="F45" s="227">
        <v>0</v>
      </c>
      <c r="G45" s="227">
        <v>0</v>
      </c>
      <c r="H45" s="227">
        <v>0</v>
      </c>
      <c r="I45" s="227">
        <v>0</v>
      </c>
      <c r="J45" s="227">
        <v>0</v>
      </c>
      <c r="K45" s="227">
        <v>0</v>
      </c>
      <c r="L45" s="227">
        <v>0</v>
      </c>
      <c r="M45" s="227">
        <v>0</v>
      </c>
      <c r="N45" s="227">
        <v>0</v>
      </c>
      <c r="O45" s="227">
        <v>0</v>
      </c>
      <c r="P45" s="227">
        <v>0</v>
      </c>
      <c r="Q45" s="227">
        <v>0</v>
      </c>
      <c r="R45" s="227">
        <v>0</v>
      </c>
      <c r="S45" s="227">
        <v>0</v>
      </c>
      <c r="T45" s="227">
        <v>0</v>
      </c>
      <c r="U45" s="227">
        <v>5386.28</v>
      </c>
      <c r="V45" s="227">
        <v>2958.36</v>
      </c>
    </row>
    <row r="46" spans="1:22" s="169" customFormat="1" x14ac:dyDescent="0.25">
      <c r="A46" s="169">
        <v>415</v>
      </c>
      <c r="B46" s="174">
        <v>9352032</v>
      </c>
      <c r="C46" s="174" t="s">
        <v>719</v>
      </c>
      <c r="D46" s="174" t="s">
        <v>122</v>
      </c>
      <c r="E46" s="227">
        <v>11317.24</v>
      </c>
      <c r="F46" s="227">
        <v>0</v>
      </c>
      <c r="G46" s="227">
        <v>0</v>
      </c>
      <c r="H46" s="227">
        <v>0</v>
      </c>
      <c r="I46" s="227">
        <v>0</v>
      </c>
      <c r="J46" s="227">
        <v>0</v>
      </c>
      <c r="K46" s="227">
        <v>0</v>
      </c>
      <c r="L46" s="227">
        <v>0</v>
      </c>
      <c r="M46" s="227">
        <v>0</v>
      </c>
      <c r="N46" s="227">
        <v>0</v>
      </c>
      <c r="O46" s="227">
        <v>0</v>
      </c>
      <c r="P46" s="227">
        <v>0</v>
      </c>
      <c r="Q46" s="227">
        <v>0</v>
      </c>
      <c r="R46" s="227">
        <v>0</v>
      </c>
      <c r="S46" s="227">
        <v>0</v>
      </c>
      <c r="T46" s="227">
        <v>0</v>
      </c>
      <c r="U46" s="227">
        <v>11317.24</v>
      </c>
      <c r="V46" s="227">
        <v>6215.88</v>
      </c>
    </row>
    <row r="47" spans="1:22" s="169" customFormat="1" x14ac:dyDescent="0.25">
      <c r="A47" s="169">
        <v>424</v>
      </c>
      <c r="B47" s="174">
        <v>9352034</v>
      </c>
      <c r="C47" s="174" t="s">
        <v>718</v>
      </c>
      <c r="D47" s="174" t="s">
        <v>122</v>
      </c>
      <c r="E47" s="227">
        <v>9925.2799999999988</v>
      </c>
      <c r="F47" s="227">
        <v>0</v>
      </c>
      <c r="G47" s="227">
        <v>0</v>
      </c>
      <c r="H47" s="227">
        <v>0</v>
      </c>
      <c r="I47" s="227">
        <v>0</v>
      </c>
      <c r="J47" s="227">
        <v>0</v>
      </c>
      <c r="K47" s="227">
        <v>0</v>
      </c>
      <c r="L47" s="227">
        <v>0</v>
      </c>
      <c r="M47" s="227">
        <v>0</v>
      </c>
      <c r="N47" s="227">
        <v>0</v>
      </c>
      <c r="O47" s="227">
        <v>0</v>
      </c>
      <c r="P47" s="227">
        <v>0</v>
      </c>
      <c r="Q47" s="227">
        <v>0</v>
      </c>
      <c r="R47" s="227">
        <v>0</v>
      </c>
      <c r="S47" s="227">
        <v>0</v>
      </c>
      <c r="T47" s="227">
        <v>0</v>
      </c>
      <c r="U47" s="227">
        <v>9925.2799999999988</v>
      </c>
      <c r="V47" s="227">
        <v>5451.3600000000006</v>
      </c>
    </row>
    <row r="48" spans="1:22" s="169" customFormat="1" x14ac:dyDescent="0.25">
      <c r="A48" s="169">
        <v>422</v>
      </c>
      <c r="B48" s="174">
        <v>9352035</v>
      </c>
      <c r="C48" s="174" t="s">
        <v>717</v>
      </c>
      <c r="D48" s="174" t="s">
        <v>122</v>
      </c>
      <c r="E48" s="227">
        <v>4932.38</v>
      </c>
      <c r="F48" s="227">
        <v>0</v>
      </c>
      <c r="G48" s="227">
        <v>0</v>
      </c>
      <c r="H48" s="227">
        <v>0</v>
      </c>
      <c r="I48" s="227">
        <v>0</v>
      </c>
      <c r="J48" s="227">
        <v>0</v>
      </c>
      <c r="K48" s="227">
        <v>0</v>
      </c>
      <c r="L48" s="227">
        <v>0</v>
      </c>
      <c r="M48" s="227">
        <v>0</v>
      </c>
      <c r="N48" s="227">
        <v>0</v>
      </c>
      <c r="O48" s="227">
        <v>0</v>
      </c>
      <c r="P48" s="227">
        <v>0</v>
      </c>
      <c r="Q48" s="227">
        <v>0</v>
      </c>
      <c r="R48" s="227">
        <v>0</v>
      </c>
      <c r="S48" s="227">
        <v>0</v>
      </c>
      <c r="T48" s="227">
        <v>0</v>
      </c>
      <c r="U48" s="227">
        <v>4932.38</v>
      </c>
      <c r="V48" s="227">
        <v>2709.06</v>
      </c>
    </row>
    <row r="49" spans="1:22" s="169" customFormat="1" x14ac:dyDescent="0.25">
      <c r="A49" s="169">
        <v>269</v>
      </c>
      <c r="B49" s="174">
        <v>9352037</v>
      </c>
      <c r="C49" s="174" t="s">
        <v>716</v>
      </c>
      <c r="D49" s="174" t="s">
        <v>122</v>
      </c>
      <c r="E49" s="227">
        <v>10712.039999999999</v>
      </c>
      <c r="F49" s="227">
        <v>0</v>
      </c>
      <c r="G49" s="227">
        <v>0</v>
      </c>
      <c r="H49" s="227">
        <v>0</v>
      </c>
      <c r="I49" s="227">
        <v>0</v>
      </c>
      <c r="J49" s="227">
        <v>0</v>
      </c>
      <c r="K49" s="227">
        <v>0</v>
      </c>
      <c r="L49" s="227">
        <v>0</v>
      </c>
      <c r="M49" s="227">
        <v>0</v>
      </c>
      <c r="N49" s="227">
        <v>0</v>
      </c>
      <c r="O49" s="227">
        <v>0</v>
      </c>
      <c r="P49" s="227">
        <v>0</v>
      </c>
      <c r="Q49" s="227">
        <v>0</v>
      </c>
      <c r="R49" s="227">
        <v>0</v>
      </c>
      <c r="S49" s="227">
        <v>0</v>
      </c>
      <c r="T49" s="227">
        <v>0</v>
      </c>
      <c r="U49" s="227">
        <v>10712.039999999999</v>
      </c>
      <c r="V49" s="227">
        <v>5883.4800000000005</v>
      </c>
    </row>
    <row r="50" spans="1:22" s="169" customFormat="1" x14ac:dyDescent="0.25">
      <c r="A50" s="169">
        <v>417</v>
      </c>
      <c r="B50" s="174">
        <v>9352038</v>
      </c>
      <c r="C50" s="174" t="s">
        <v>715</v>
      </c>
      <c r="D50" s="174" t="s">
        <v>122</v>
      </c>
      <c r="E50" s="227">
        <v>7958.3799999999992</v>
      </c>
      <c r="F50" s="227">
        <v>0</v>
      </c>
      <c r="G50" s="227">
        <v>0</v>
      </c>
      <c r="H50" s="227">
        <v>0</v>
      </c>
      <c r="I50" s="227">
        <v>0</v>
      </c>
      <c r="J50" s="227">
        <v>0</v>
      </c>
      <c r="K50" s="227">
        <v>0</v>
      </c>
      <c r="L50" s="227">
        <v>0</v>
      </c>
      <c r="M50" s="227">
        <v>0</v>
      </c>
      <c r="N50" s="227">
        <v>0</v>
      </c>
      <c r="O50" s="227">
        <v>0</v>
      </c>
      <c r="P50" s="227">
        <v>0</v>
      </c>
      <c r="Q50" s="227">
        <v>0</v>
      </c>
      <c r="R50" s="227">
        <v>0</v>
      </c>
      <c r="S50" s="227">
        <v>0</v>
      </c>
      <c r="T50" s="227">
        <v>0</v>
      </c>
      <c r="U50" s="227">
        <v>7958.3799999999992</v>
      </c>
      <c r="V50" s="227">
        <v>4371.0600000000004</v>
      </c>
    </row>
    <row r="51" spans="1:22" s="169" customFormat="1" x14ac:dyDescent="0.25">
      <c r="A51" s="169">
        <v>452</v>
      </c>
      <c r="B51" s="174">
        <v>9352039</v>
      </c>
      <c r="C51" s="174" t="s">
        <v>408</v>
      </c>
      <c r="D51" s="174" t="s">
        <v>122</v>
      </c>
      <c r="E51" s="227">
        <v>8291.24</v>
      </c>
      <c r="F51" s="227">
        <v>0</v>
      </c>
      <c r="G51" s="227">
        <v>0</v>
      </c>
      <c r="H51" s="227">
        <v>0</v>
      </c>
      <c r="I51" s="227">
        <v>0</v>
      </c>
      <c r="J51" s="227">
        <v>0</v>
      </c>
      <c r="K51" s="227">
        <v>0</v>
      </c>
      <c r="L51" s="227">
        <v>0</v>
      </c>
      <c r="M51" s="227">
        <v>0</v>
      </c>
      <c r="N51" s="227">
        <v>0</v>
      </c>
      <c r="O51" s="227">
        <v>0</v>
      </c>
      <c r="P51" s="227">
        <v>0</v>
      </c>
      <c r="Q51" s="227">
        <v>0</v>
      </c>
      <c r="R51" s="227">
        <v>0</v>
      </c>
      <c r="S51" s="227">
        <v>0</v>
      </c>
      <c r="T51" s="227">
        <v>0</v>
      </c>
      <c r="U51" s="227">
        <v>8291.24</v>
      </c>
      <c r="V51" s="227">
        <v>4553.88</v>
      </c>
    </row>
    <row r="52" spans="1:22" s="169" customFormat="1" x14ac:dyDescent="0.25">
      <c r="A52" s="169">
        <v>442</v>
      </c>
      <c r="B52" s="174">
        <v>9352041</v>
      </c>
      <c r="C52" s="174" t="s">
        <v>714</v>
      </c>
      <c r="D52" s="174" t="s">
        <v>122</v>
      </c>
      <c r="E52" s="227">
        <v>13768.3</v>
      </c>
      <c r="F52" s="227">
        <v>0</v>
      </c>
      <c r="G52" s="227">
        <v>0</v>
      </c>
      <c r="H52" s="227">
        <v>0</v>
      </c>
      <c r="I52" s="227">
        <v>0</v>
      </c>
      <c r="J52" s="227">
        <v>0</v>
      </c>
      <c r="K52" s="227">
        <v>0</v>
      </c>
      <c r="L52" s="227">
        <v>0</v>
      </c>
      <c r="M52" s="227">
        <v>0</v>
      </c>
      <c r="N52" s="227">
        <v>0</v>
      </c>
      <c r="O52" s="227">
        <v>0</v>
      </c>
      <c r="P52" s="227">
        <v>0</v>
      </c>
      <c r="Q52" s="227">
        <v>0</v>
      </c>
      <c r="R52" s="227">
        <v>0</v>
      </c>
      <c r="S52" s="227">
        <v>0</v>
      </c>
      <c r="T52" s="227">
        <v>0</v>
      </c>
      <c r="U52" s="227">
        <v>13768.3</v>
      </c>
      <c r="V52" s="227">
        <v>7562.1</v>
      </c>
    </row>
    <row r="53" spans="1:22" s="169" customFormat="1" x14ac:dyDescent="0.25">
      <c r="A53" s="169">
        <v>239</v>
      </c>
      <c r="B53" s="174">
        <v>9352042</v>
      </c>
      <c r="C53" s="174" t="s">
        <v>287</v>
      </c>
      <c r="D53" s="174" t="s">
        <v>122</v>
      </c>
      <c r="E53" s="227">
        <v>15765.46</v>
      </c>
      <c r="F53" s="227">
        <v>0</v>
      </c>
      <c r="G53" s="227">
        <v>0</v>
      </c>
      <c r="H53" s="227">
        <v>0</v>
      </c>
      <c r="I53" s="227">
        <v>0</v>
      </c>
      <c r="J53" s="227">
        <v>0</v>
      </c>
      <c r="K53" s="227">
        <v>0</v>
      </c>
      <c r="L53" s="227">
        <v>0</v>
      </c>
      <c r="M53" s="227">
        <v>0</v>
      </c>
      <c r="N53" s="227">
        <v>0</v>
      </c>
      <c r="O53" s="227">
        <v>0</v>
      </c>
      <c r="P53" s="227">
        <v>0</v>
      </c>
      <c r="Q53" s="227">
        <v>0</v>
      </c>
      <c r="R53" s="227">
        <v>0</v>
      </c>
      <c r="S53" s="227">
        <v>0</v>
      </c>
      <c r="T53" s="227">
        <v>0</v>
      </c>
      <c r="U53" s="227">
        <v>15765.46</v>
      </c>
      <c r="V53" s="227">
        <v>8659.02</v>
      </c>
    </row>
    <row r="54" spans="1:22" s="169" customFormat="1" x14ac:dyDescent="0.25">
      <c r="A54" s="169">
        <v>416</v>
      </c>
      <c r="B54" s="174">
        <v>9352045</v>
      </c>
      <c r="C54" s="174" t="s">
        <v>379</v>
      </c>
      <c r="D54" s="174" t="s">
        <v>122</v>
      </c>
      <c r="E54" s="227">
        <v>8654.3599999999988</v>
      </c>
      <c r="F54" s="227">
        <v>0</v>
      </c>
      <c r="G54" s="227">
        <v>0</v>
      </c>
      <c r="H54" s="227">
        <v>0</v>
      </c>
      <c r="I54" s="227">
        <v>0</v>
      </c>
      <c r="J54" s="227">
        <v>0</v>
      </c>
      <c r="K54" s="227">
        <v>0</v>
      </c>
      <c r="L54" s="227">
        <v>0</v>
      </c>
      <c r="M54" s="227">
        <v>0</v>
      </c>
      <c r="N54" s="227">
        <v>0</v>
      </c>
      <c r="O54" s="227">
        <v>0</v>
      </c>
      <c r="P54" s="227">
        <v>0</v>
      </c>
      <c r="Q54" s="227">
        <v>0</v>
      </c>
      <c r="R54" s="227">
        <v>0</v>
      </c>
      <c r="S54" s="227">
        <v>0</v>
      </c>
      <c r="T54" s="227">
        <v>0</v>
      </c>
      <c r="U54" s="227">
        <v>8654.3599999999988</v>
      </c>
      <c r="V54" s="227">
        <v>4753.3200000000006</v>
      </c>
    </row>
    <row r="55" spans="1:22" s="169" customFormat="1" x14ac:dyDescent="0.25">
      <c r="A55" s="169">
        <v>413</v>
      </c>
      <c r="B55" s="174">
        <v>9352049</v>
      </c>
      <c r="C55" s="174" t="s">
        <v>713</v>
      </c>
      <c r="D55" s="174" t="s">
        <v>122</v>
      </c>
      <c r="E55" s="227">
        <v>8109.6799999999994</v>
      </c>
      <c r="F55" s="227">
        <v>0</v>
      </c>
      <c r="G55" s="227">
        <v>0</v>
      </c>
      <c r="H55" s="227">
        <v>0</v>
      </c>
      <c r="I55" s="227">
        <v>0</v>
      </c>
      <c r="J55" s="227">
        <v>0</v>
      </c>
      <c r="K55" s="227">
        <v>0</v>
      </c>
      <c r="L55" s="227">
        <v>0</v>
      </c>
      <c r="M55" s="227">
        <v>0</v>
      </c>
      <c r="N55" s="227">
        <v>0</v>
      </c>
      <c r="O55" s="227">
        <v>0</v>
      </c>
      <c r="P55" s="227">
        <v>0</v>
      </c>
      <c r="Q55" s="227">
        <v>0</v>
      </c>
      <c r="R55" s="227">
        <v>0</v>
      </c>
      <c r="S55" s="227">
        <v>0</v>
      </c>
      <c r="T55" s="227">
        <v>0</v>
      </c>
      <c r="U55" s="227">
        <v>8109.6799999999994</v>
      </c>
      <c r="V55" s="227">
        <v>4454.16</v>
      </c>
    </row>
    <row r="56" spans="1:22" s="169" customFormat="1" x14ac:dyDescent="0.25">
      <c r="A56" s="169">
        <v>486</v>
      </c>
      <c r="B56" s="174">
        <v>9352055</v>
      </c>
      <c r="C56" s="174" t="s">
        <v>433</v>
      </c>
      <c r="D56" s="174" t="s">
        <v>122</v>
      </c>
      <c r="E56" s="227">
        <v>6021.74</v>
      </c>
      <c r="F56" s="227">
        <v>0</v>
      </c>
      <c r="G56" s="227">
        <v>0</v>
      </c>
      <c r="H56" s="227">
        <v>0</v>
      </c>
      <c r="I56" s="227">
        <v>0</v>
      </c>
      <c r="J56" s="227">
        <v>0</v>
      </c>
      <c r="K56" s="227">
        <v>0</v>
      </c>
      <c r="L56" s="227">
        <v>0</v>
      </c>
      <c r="M56" s="227">
        <v>0</v>
      </c>
      <c r="N56" s="227">
        <v>0</v>
      </c>
      <c r="O56" s="227">
        <v>0</v>
      </c>
      <c r="P56" s="227">
        <v>0</v>
      </c>
      <c r="Q56" s="227">
        <v>0</v>
      </c>
      <c r="R56" s="227">
        <v>0</v>
      </c>
      <c r="S56" s="227">
        <v>0</v>
      </c>
      <c r="T56" s="227">
        <v>0</v>
      </c>
      <c r="U56" s="227">
        <v>6021.74</v>
      </c>
      <c r="V56" s="227">
        <v>3307.38</v>
      </c>
    </row>
    <row r="57" spans="1:22" s="169" customFormat="1" x14ac:dyDescent="0.25">
      <c r="A57" s="169">
        <v>1</v>
      </c>
      <c r="B57" s="174">
        <v>9352058</v>
      </c>
      <c r="C57" s="174" t="s">
        <v>712</v>
      </c>
      <c r="D57" s="174" t="s">
        <v>122</v>
      </c>
      <c r="E57" s="227">
        <v>3116.7799999999997</v>
      </c>
      <c r="F57" s="227">
        <v>0</v>
      </c>
      <c r="G57" s="227">
        <v>0</v>
      </c>
      <c r="H57" s="227">
        <v>0</v>
      </c>
      <c r="I57" s="227">
        <v>0</v>
      </c>
      <c r="J57" s="227">
        <v>0</v>
      </c>
      <c r="K57" s="227">
        <v>0</v>
      </c>
      <c r="L57" s="227">
        <v>0</v>
      </c>
      <c r="M57" s="227">
        <v>0</v>
      </c>
      <c r="N57" s="227">
        <v>0</v>
      </c>
      <c r="O57" s="227">
        <v>0</v>
      </c>
      <c r="P57" s="227">
        <v>0</v>
      </c>
      <c r="Q57" s="227">
        <v>0</v>
      </c>
      <c r="R57" s="227">
        <v>0</v>
      </c>
      <c r="S57" s="227">
        <v>0</v>
      </c>
      <c r="T57" s="227">
        <v>0</v>
      </c>
      <c r="U57" s="227">
        <v>3116.7799999999997</v>
      </c>
      <c r="V57" s="227">
        <v>1711.8600000000001</v>
      </c>
    </row>
    <row r="58" spans="1:22" s="169" customFormat="1" x14ac:dyDescent="0.25">
      <c r="A58" s="169">
        <v>5</v>
      </c>
      <c r="B58" s="174">
        <v>9352061</v>
      </c>
      <c r="C58" s="174" t="s">
        <v>711</v>
      </c>
      <c r="D58" s="174" t="s">
        <v>122</v>
      </c>
      <c r="E58" s="227">
        <v>2178.7199999999998</v>
      </c>
      <c r="F58" s="227">
        <v>0</v>
      </c>
      <c r="G58" s="227">
        <v>0</v>
      </c>
      <c r="H58" s="227">
        <v>0</v>
      </c>
      <c r="I58" s="227">
        <v>0</v>
      </c>
      <c r="J58" s="227">
        <v>0</v>
      </c>
      <c r="K58" s="227">
        <v>0</v>
      </c>
      <c r="L58" s="227">
        <v>0</v>
      </c>
      <c r="M58" s="227">
        <v>0</v>
      </c>
      <c r="N58" s="227">
        <v>0</v>
      </c>
      <c r="O58" s="227">
        <v>0</v>
      </c>
      <c r="P58" s="227">
        <v>0</v>
      </c>
      <c r="Q58" s="227">
        <v>0</v>
      </c>
      <c r="R58" s="227">
        <v>0</v>
      </c>
      <c r="S58" s="227">
        <v>0</v>
      </c>
      <c r="T58" s="227">
        <v>0</v>
      </c>
      <c r="U58" s="227">
        <v>2178.7199999999998</v>
      </c>
      <c r="V58" s="227">
        <v>1196.6400000000001</v>
      </c>
    </row>
    <row r="59" spans="1:22" s="169" customFormat="1" x14ac:dyDescent="0.25">
      <c r="A59" s="169">
        <v>211</v>
      </c>
      <c r="B59" s="174">
        <v>9352066</v>
      </c>
      <c r="C59" s="174" t="s">
        <v>270</v>
      </c>
      <c r="D59" s="174" t="s">
        <v>122</v>
      </c>
      <c r="E59" s="227">
        <v>2965.48</v>
      </c>
      <c r="F59" s="227">
        <v>0</v>
      </c>
      <c r="G59" s="227">
        <v>0</v>
      </c>
      <c r="H59" s="227">
        <v>0</v>
      </c>
      <c r="I59" s="227">
        <v>0</v>
      </c>
      <c r="J59" s="227">
        <v>0</v>
      </c>
      <c r="K59" s="227">
        <v>0</v>
      </c>
      <c r="L59" s="227">
        <v>0</v>
      </c>
      <c r="M59" s="227">
        <v>0</v>
      </c>
      <c r="N59" s="227">
        <v>0</v>
      </c>
      <c r="O59" s="227">
        <v>0</v>
      </c>
      <c r="P59" s="227">
        <v>0</v>
      </c>
      <c r="Q59" s="227">
        <v>0</v>
      </c>
      <c r="R59" s="227">
        <v>0</v>
      </c>
      <c r="S59" s="227">
        <v>0</v>
      </c>
      <c r="T59" s="227">
        <v>0</v>
      </c>
      <c r="U59" s="227">
        <v>2965.48</v>
      </c>
      <c r="V59" s="227">
        <v>1628.76</v>
      </c>
    </row>
    <row r="60" spans="1:22" s="169" customFormat="1" x14ac:dyDescent="0.25">
      <c r="A60" s="169">
        <v>15</v>
      </c>
      <c r="B60" s="174">
        <v>9352067</v>
      </c>
      <c r="C60" s="174" t="s">
        <v>145</v>
      </c>
      <c r="D60" s="174" t="s">
        <v>122</v>
      </c>
      <c r="E60" s="227">
        <v>5961.2199999999993</v>
      </c>
      <c r="F60" s="227">
        <v>0</v>
      </c>
      <c r="G60" s="227">
        <v>0</v>
      </c>
      <c r="H60" s="227">
        <v>0</v>
      </c>
      <c r="I60" s="227">
        <v>0</v>
      </c>
      <c r="J60" s="227">
        <v>0</v>
      </c>
      <c r="K60" s="227">
        <v>0</v>
      </c>
      <c r="L60" s="227">
        <v>0</v>
      </c>
      <c r="M60" s="227">
        <v>0</v>
      </c>
      <c r="N60" s="227">
        <v>0</v>
      </c>
      <c r="O60" s="227">
        <v>0</v>
      </c>
      <c r="P60" s="227">
        <v>0</v>
      </c>
      <c r="Q60" s="227">
        <v>0</v>
      </c>
      <c r="R60" s="227">
        <v>0</v>
      </c>
      <c r="S60" s="227">
        <v>0</v>
      </c>
      <c r="T60" s="227">
        <v>0</v>
      </c>
      <c r="U60" s="227">
        <v>5961.2199999999993</v>
      </c>
      <c r="V60" s="227">
        <v>3274.1400000000003</v>
      </c>
    </row>
    <row r="61" spans="1:22" s="169" customFormat="1" x14ac:dyDescent="0.25">
      <c r="A61" s="169">
        <v>19</v>
      </c>
      <c r="B61" s="174">
        <v>9352068</v>
      </c>
      <c r="C61" s="174" t="s">
        <v>710</v>
      </c>
      <c r="D61" s="174" t="s">
        <v>122</v>
      </c>
      <c r="E61" s="227">
        <v>12588.16</v>
      </c>
      <c r="F61" s="227">
        <v>0</v>
      </c>
      <c r="G61" s="227">
        <v>0</v>
      </c>
      <c r="H61" s="227">
        <v>0</v>
      </c>
      <c r="I61" s="227">
        <v>0</v>
      </c>
      <c r="J61" s="227">
        <v>0</v>
      </c>
      <c r="K61" s="227">
        <v>0</v>
      </c>
      <c r="L61" s="227">
        <v>0</v>
      </c>
      <c r="M61" s="227">
        <v>0</v>
      </c>
      <c r="N61" s="227">
        <v>0</v>
      </c>
      <c r="O61" s="227">
        <v>0</v>
      </c>
      <c r="P61" s="227">
        <v>0</v>
      </c>
      <c r="Q61" s="227">
        <v>0</v>
      </c>
      <c r="R61" s="227">
        <v>0</v>
      </c>
      <c r="S61" s="227">
        <v>0</v>
      </c>
      <c r="T61" s="227">
        <v>0</v>
      </c>
      <c r="U61" s="227">
        <v>12588.16</v>
      </c>
      <c r="V61" s="227">
        <v>6913.92</v>
      </c>
    </row>
    <row r="62" spans="1:22" s="169" customFormat="1" x14ac:dyDescent="0.25">
      <c r="A62" s="169">
        <v>219</v>
      </c>
      <c r="B62" s="174">
        <v>9352069</v>
      </c>
      <c r="C62" s="174" t="s">
        <v>273</v>
      </c>
      <c r="D62" s="174" t="s">
        <v>122</v>
      </c>
      <c r="E62" s="227">
        <v>11801.4</v>
      </c>
      <c r="F62" s="227">
        <v>0</v>
      </c>
      <c r="G62" s="227">
        <v>0</v>
      </c>
      <c r="H62" s="227">
        <v>0</v>
      </c>
      <c r="I62" s="227">
        <v>0</v>
      </c>
      <c r="J62" s="227">
        <v>0</v>
      </c>
      <c r="K62" s="227">
        <v>0</v>
      </c>
      <c r="L62" s="227">
        <v>0</v>
      </c>
      <c r="M62" s="227">
        <v>0</v>
      </c>
      <c r="N62" s="227">
        <v>0</v>
      </c>
      <c r="O62" s="227">
        <v>0</v>
      </c>
      <c r="P62" s="227">
        <v>0</v>
      </c>
      <c r="Q62" s="227">
        <v>0</v>
      </c>
      <c r="R62" s="227">
        <v>0</v>
      </c>
      <c r="S62" s="227">
        <v>0</v>
      </c>
      <c r="T62" s="227">
        <v>0</v>
      </c>
      <c r="U62" s="227">
        <v>11801.4</v>
      </c>
      <c r="V62" s="227">
        <v>6481.8</v>
      </c>
    </row>
    <row r="63" spans="1:22" s="169" customFormat="1" x14ac:dyDescent="0.25">
      <c r="A63" s="169">
        <v>431</v>
      </c>
      <c r="B63" s="174">
        <v>9352070</v>
      </c>
      <c r="C63" s="174" t="s">
        <v>709</v>
      </c>
      <c r="D63" s="174" t="s">
        <v>122</v>
      </c>
      <c r="E63" s="227">
        <v>12315.82</v>
      </c>
      <c r="F63" s="227">
        <v>0</v>
      </c>
      <c r="G63" s="227">
        <v>0</v>
      </c>
      <c r="H63" s="227">
        <v>0</v>
      </c>
      <c r="I63" s="227">
        <v>0</v>
      </c>
      <c r="J63" s="227">
        <v>0</v>
      </c>
      <c r="K63" s="227">
        <v>0</v>
      </c>
      <c r="L63" s="227">
        <v>0</v>
      </c>
      <c r="M63" s="227">
        <v>0</v>
      </c>
      <c r="N63" s="227">
        <v>0</v>
      </c>
      <c r="O63" s="227">
        <v>0</v>
      </c>
      <c r="P63" s="227">
        <v>0</v>
      </c>
      <c r="Q63" s="227">
        <v>0</v>
      </c>
      <c r="R63" s="227">
        <v>0</v>
      </c>
      <c r="S63" s="227">
        <v>0</v>
      </c>
      <c r="T63" s="227">
        <v>0</v>
      </c>
      <c r="U63" s="227">
        <v>12315.82</v>
      </c>
      <c r="V63" s="227">
        <v>6764.34</v>
      </c>
    </row>
    <row r="64" spans="1:22" s="169" customFormat="1" x14ac:dyDescent="0.25">
      <c r="A64" s="169">
        <v>220</v>
      </c>
      <c r="B64" s="174">
        <v>9352071</v>
      </c>
      <c r="C64" s="174" t="s">
        <v>274</v>
      </c>
      <c r="D64" s="174" t="s">
        <v>122</v>
      </c>
      <c r="E64" s="227">
        <v>2360.2799999999997</v>
      </c>
      <c r="F64" s="227">
        <v>0</v>
      </c>
      <c r="G64" s="227">
        <v>0</v>
      </c>
      <c r="H64" s="227">
        <v>0</v>
      </c>
      <c r="I64" s="227">
        <v>0</v>
      </c>
      <c r="J64" s="227">
        <v>0</v>
      </c>
      <c r="K64" s="227">
        <v>0</v>
      </c>
      <c r="L64" s="227">
        <v>0</v>
      </c>
      <c r="M64" s="227">
        <v>0</v>
      </c>
      <c r="N64" s="227">
        <v>0</v>
      </c>
      <c r="O64" s="227">
        <v>0</v>
      </c>
      <c r="P64" s="227">
        <v>0</v>
      </c>
      <c r="Q64" s="227">
        <v>0</v>
      </c>
      <c r="R64" s="227">
        <v>0</v>
      </c>
      <c r="S64" s="227">
        <v>0</v>
      </c>
      <c r="T64" s="227">
        <v>0</v>
      </c>
      <c r="U64" s="227">
        <v>2360.2799999999997</v>
      </c>
      <c r="V64" s="227">
        <v>1296.3600000000001</v>
      </c>
    </row>
    <row r="65" spans="1:22" s="169" customFormat="1" x14ac:dyDescent="0.25">
      <c r="A65" s="169">
        <v>29</v>
      </c>
      <c r="B65" s="174">
        <v>9352072</v>
      </c>
      <c r="C65" s="174" t="s">
        <v>708</v>
      </c>
      <c r="D65" s="174" t="s">
        <v>122</v>
      </c>
      <c r="E65" s="227">
        <v>2027.4199999999998</v>
      </c>
      <c r="F65" s="227">
        <v>0</v>
      </c>
      <c r="G65" s="227">
        <v>0</v>
      </c>
      <c r="H65" s="227">
        <v>0</v>
      </c>
      <c r="I65" s="227">
        <v>0</v>
      </c>
      <c r="J65" s="227">
        <v>0</v>
      </c>
      <c r="K65" s="227">
        <v>0</v>
      </c>
      <c r="L65" s="227">
        <v>0</v>
      </c>
      <c r="M65" s="227">
        <v>0</v>
      </c>
      <c r="N65" s="227">
        <v>0</v>
      </c>
      <c r="O65" s="227">
        <v>0</v>
      </c>
      <c r="P65" s="227">
        <v>0</v>
      </c>
      <c r="Q65" s="227">
        <v>0</v>
      </c>
      <c r="R65" s="227">
        <v>0</v>
      </c>
      <c r="S65" s="227">
        <v>0</v>
      </c>
      <c r="T65" s="227">
        <v>0</v>
      </c>
      <c r="U65" s="227">
        <v>2027.4199999999998</v>
      </c>
      <c r="V65" s="227">
        <v>1113.54</v>
      </c>
    </row>
    <row r="66" spans="1:22" s="169" customFormat="1" x14ac:dyDescent="0.25">
      <c r="A66" s="169">
        <v>228</v>
      </c>
      <c r="B66" s="174">
        <v>9352074</v>
      </c>
      <c r="C66" s="174" t="s">
        <v>278</v>
      </c>
      <c r="D66" s="174" t="s">
        <v>122</v>
      </c>
      <c r="E66" s="227">
        <v>5930.96</v>
      </c>
      <c r="F66" s="227">
        <v>0</v>
      </c>
      <c r="G66" s="227">
        <v>0</v>
      </c>
      <c r="H66" s="227">
        <v>0</v>
      </c>
      <c r="I66" s="227">
        <v>0</v>
      </c>
      <c r="J66" s="227">
        <v>0</v>
      </c>
      <c r="K66" s="227">
        <v>0</v>
      </c>
      <c r="L66" s="227">
        <v>0</v>
      </c>
      <c r="M66" s="227">
        <v>0</v>
      </c>
      <c r="N66" s="227">
        <v>0</v>
      </c>
      <c r="O66" s="227">
        <v>0</v>
      </c>
      <c r="P66" s="227">
        <v>0</v>
      </c>
      <c r="Q66" s="227">
        <v>0</v>
      </c>
      <c r="R66" s="227">
        <v>0</v>
      </c>
      <c r="S66" s="227">
        <v>0</v>
      </c>
      <c r="T66" s="227">
        <v>0</v>
      </c>
      <c r="U66" s="227">
        <v>5930.96</v>
      </c>
      <c r="V66" s="227">
        <v>3257.52</v>
      </c>
    </row>
    <row r="67" spans="1:22" s="169" customFormat="1" x14ac:dyDescent="0.25">
      <c r="A67" s="169">
        <v>234</v>
      </c>
      <c r="B67" s="174">
        <v>9352075</v>
      </c>
      <c r="C67" s="174" t="s">
        <v>707</v>
      </c>
      <c r="D67" s="174" t="s">
        <v>122</v>
      </c>
      <c r="E67" s="227">
        <v>3540.4199999999996</v>
      </c>
      <c r="F67" s="227">
        <v>0</v>
      </c>
      <c r="G67" s="227">
        <v>0</v>
      </c>
      <c r="H67" s="227">
        <v>0</v>
      </c>
      <c r="I67" s="227">
        <v>0</v>
      </c>
      <c r="J67" s="227">
        <v>0</v>
      </c>
      <c r="K67" s="227">
        <v>0</v>
      </c>
      <c r="L67" s="227">
        <v>0</v>
      </c>
      <c r="M67" s="227">
        <v>0</v>
      </c>
      <c r="N67" s="227">
        <v>0</v>
      </c>
      <c r="O67" s="227">
        <v>0</v>
      </c>
      <c r="P67" s="227">
        <v>0</v>
      </c>
      <c r="Q67" s="227">
        <v>0</v>
      </c>
      <c r="R67" s="227">
        <v>0</v>
      </c>
      <c r="S67" s="227">
        <v>0</v>
      </c>
      <c r="T67" s="227">
        <v>0</v>
      </c>
      <c r="U67" s="227">
        <v>3540.4199999999996</v>
      </c>
      <c r="V67" s="227">
        <v>1944.5400000000002</v>
      </c>
    </row>
    <row r="68" spans="1:22" s="169" customFormat="1" x14ac:dyDescent="0.25">
      <c r="A68" s="169">
        <v>230</v>
      </c>
      <c r="B68" s="174">
        <v>9352076</v>
      </c>
      <c r="C68" s="174" t="s">
        <v>706</v>
      </c>
      <c r="D68" s="174" t="s">
        <v>122</v>
      </c>
      <c r="E68" s="227">
        <v>7988.6399999999994</v>
      </c>
      <c r="F68" s="227">
        <v>0</v>
      </c>
      <c r="G68" s="227">
        <v>0</v>
      </c>
      <c r="H68" s="227">
        <v>0</v>
      </c>
      <c r="I68" s="227">
        <v>0</v>
      </c>
      <c r="J68" s="227">
        <v>0</v>
      </c>
      <c r="K68" s="227">
        <v>0</v>
      </c>
      <c r="L68" s="227">
        <v>0</v>
      </c>
      <c r="M68" s="227">
        <v>0</v>
      </c>
      <c r="N68" s="227">
        <v>0</v>
      </c>
      <c r="O68" s="227">
        <v>0</v>
      </c>
      <c r="P68" s="227">
        <v>0</v>
      </c>
      <c r="Q68" s="227">
        <v>0</v>
      </c>
      <c r="R68" s="227">
        <v>0</v>
      </c>
      <c r="S68" s="227">
        <v>0</v>
      </c>
      <c r="T68" s="227">
        <v>0</v>
      </c>
      <c r="U68" s="227">
        <v>7988.6399999999994</v>
      </c>
      <c r="V68" s="227">
        <v>4387.68</v>
      </c>
    </row>
    <row r="69" spans="1:22" s="169" customFormat="1" x14ac:dyDescent="0.25">
      <c r="A69" s="169">
        <v>237</v>
      </c>
      <c r="B69" s="174">
        <v>9352079</v>
      </c>
      <c r="C69" s="174" t="s">
        <v>285</v>
      </c>
      <c r="D69" s="174" t="s">
        <v>122</v>
      </c>
      <c r="E69" s="227">
        <v>5295.5</v>
      </c>
      <c r="F69" s="227">
        <v>0</v>
      </c>
      <c r="G69" s="227">
        <v>0</v>
      </c>
      <c r="H69" s="227">
        <v>0</v>
      </c>
      <c r="I69" s="227">
        <v>0</v>
      </c>
      <c r="J69" s="227">
        <v>0</v>
      </c>
      <c r="K69" s="227">
        <v>0</v>
      </c>
      <c r="L69" s="227">
        <v>0</v>
      </c>
      <c r="M69" s="227">
        <v>0</v>
      </c>
      <c r="N69" s="227">
        <v>0</v>
      </c>
      <c r="O69" s="227">
        <v>0</v>
      </c>
      <c r="P69" s="227">
        <v>0</v>
      </c>
      <c r="Q69" s="227">
        <v>0</v>
      </c>
      <c r="R69" s="227">
        <v>0</v>
      </c>
      <c r="S69" s="227">
        <v>0</v>
      </c>
      <c r="T69" s="227">
        <v>0</v>
      </c>
      <c r="U69" s="227">
        <v>5295.5</v>
      </c>
      <c r="V69" s="227">
        <v>2908.5</v>
      </c>
    </row>
    <row r="70" spans="1:22" s="169" customFormat="1" x14ac:dyDescent="0.25">
      <c r="A70" s="169">
        <v>41</v>
      </c>
      <c r="B70" s="174">
        <v>9352080</v>
      </c>
      <c r="C70" s="174" t="s">
        <v>705</v>
      </c>
      <c r="D70" s="174" t="s">
        <v>122</v>
      </c>
      <c r="E70" s="227">
        <v>8351.76</v>
      </c>
      <c r="F70" s="227">
        <v>0</v>
      </c>
      <c r="G70" s="227">
        <v>0</v>
      </c>
      <c r="H70" s="227">
        <v>0</v>
      </c>
      <c r="I70" s="227">
        <v>0</v>
      </c>
      <c r="J70" s="227">
        <v>0</v>
      </c>
      <c r="K70" s="227">
        <v>0</v>
      </c>
      <c r="L70" s="227">
        <v>0</v>
      </c>
      <c r="M70" s="227">
        <v>0</v>
      </c>
      <c r="N70" s="227">
        <v>0</v>
      </c>
      <c r="O70" s="227">
        <v>0</v>
      </c>
      <c r="P70" s="227">
        <v>0</v>
      </c>
      <c r="Q70" s="227">
        <v>0</v>
      </c>
      <c r="R70" s="227">
        <v>0</v>
      </c>
      <c r="S70" s="227">
        <v>0</v>
      </c>
      <c r="T70" s="227">
        <v>0</v>
      </c>
      <c r="U70" s="227">
        <v>8351.76</v>
      </c>
      <c r="V70" s="227">
        <v>4587.12</v>
      </c>
    </row>
    <row r="71" spans="1:22" s="169" customFormat="1" x14ac:dyDescent="0.25">
      <c r="A71" s="169">
        <v>42</v>
      </c>
      <c r="B71" s="174">
        <v>9352081</v>
      </c>
      <c r="C71" s="174" t="s">
        <v>704</v>
      </c>
      <c r="D71" s="174" t="s">
        <v>122</v>
      </c>
      <c r="E71" s="227">
        <v>1543.26</v>
      </c>
      <c r="F71" s="227">
        <v>0</v>
      </c>
      <c r="G71" s="227">
        <v>0</v>
      </c>
      <c r="H71" s="227">
        <v>0</v>
      </c>
      <c r="I71" s="227">
        <v>0</v>
      </c>
      <c r="J71" s="227">
        <v>0</v>
      </c>
      <c r="K71" s="227">
        <v>0</v>
      </c>
      <c r="L71" s="227">
        <v>0</v>
      </c>
      <c r="M71" s="227">
        <v>0</v>
      </c>
      <c r="N71" s="227">
        <v>0</v>
      </c>
      <c r="O71" s="227">
        <v>0</v>
      </c>
      <c r="P71" s="227">
        <v>0</v>
      </c>
      <c r="Q71" s="227">
        <v>0</v>
      </c>
      <c r="R71" s="227">
        <v>0</v>
      </c>
      <c r="S71" s="227">
        <v>0</v>
      </c>
      <c r="T71" s="227">
        <v>0</v>
      </c>
      <c r="U71" s="227">
        <v>1543.26</v>
      </c>
      <c r="V71" s="227">
        <v>847.62</v>
      </c>
    </row>
    <row r="72" spans="1:22" s="169" customFormat="1" x14ac:dyDescent="0.25">
      <c r="A72" s="169">
        <v>242</v>
      </c>
      <c r="B72" s="174">
        <v>9352083</v>
      </c>
      <c r="C72" s="174" t="s">
        <v>289</v>
      </c>
      <c r="D72" s="174" t="s">
        <v>122</v>
      </c>
      <c r="E72" s="227">
        <v>3207.56</v>
      </c>
      <c r="F72" s="227">
        <v>0</v>
      </c>
      <c r="G72" s="227">
        <v>0</v>
      </c>
      <c r="H72" s="227">
        <v>0</v>
      </c>
      <c r="I72" s="227">
        <v>0</v>
      </c>
      <c r="J72" s="227">
        <v>0</v>
      </c>
      <c r="K72" s="227">
        <v>0</v>
      </c>
      <c r="L72" s="227">
        <v>0</v>
      </c>
      <c r="M72" s="227">
        <v>0</v>
      </c>
      <c r="N72" s="227">
        <v>0</v>
      </c>
      <c r="O72" s="227">
        <v>0</v>
      </c>
      <c r="P72" s="227">
        <v>0</v>
      </c>
      <c r="Q72" s="227">
        <v>0</v>
      </c>
      <c r="R72" s="227">
        <v>0</v>
      </c>
      <c r="S72" s="227">
        <v>0</v>
      </c>
      <c r="T72" s="227">
        <v>0</v>
      </c>
      <c r="U72" s="227">
        <v>3207.56</v>
      </c>
      <c r="V72" s="227">
        <v>1761.72</v>
      </c>
    </row>
    <row r="73" spans="1:22" s="169" customFormat="1" x14ac:dyDescent="0.25">
      <c r="A73" s="169">
        <v>245</v>
      </c>
      <c r="B73" s="174">
        <v>9352084</v>
      </c>
      <c r="C73" s="174" t="s">
        <v>291</v>
      </c>
      <c r="D73" s="174" t="s">
        <v>122</v>
      </c>
      <c r="E73" s="227">
        <v>4902.12</v>
      </c>
      <c r="F73" s="227">
        <v>0</v>
      </c>
      <c r="G73" s="227">
        <v>0</v>
      </c>
      <c r="H73" s="227">
        <v>0</v>
      </c>
      <c r="I73" s="227">
        <v>0</v>
      </c>
      <c r="J73" s="227">
        <v>0</v>
      </c>
      <c r="K73" s="227">
        <v>0</v>
      </c>
      <c r="L73" s="227">
        <v>0</v>
      </c>
      <c r="M73" s="227">
        <v>0</v>
      </c>
      <c r="N73" s="227">
        <v>0</v>
      </c>
      <c r="O73" s="227">
        <v>0</v>
      </c>
      <c r="P73" s="227">
        <v>0</v>
      </c>
      <c r="Q73" s="227">
        <v>0</v>
      </c>
      <c r="R73" s="227">
        <v>0</v>
      </c>
      <c r="S73" s="227">
        <v>0</v>
      </c>
      <c r="T73" s="227">
        <v>0</v>
      </c>
      <c r="U73" s="227">
        <v>4902.12</v>
      </c>
      <c r="V73" s="227">
        <v>2692.44</v>
      </c>
    </row>
    <row r="74" spans="1:22" s="169" customFormat="1" x14ac:dyDescent="0.25">
      <c r="A74" s="169">
        <v>246</v>
      </c>
      <c r="B74" s="174">
        <v>9352085</v>
      </c>
      <c r="C74" s="174" t="s">
        <v>292</v>
      </c>
      <c r="D74" s="174" t="s">
        <v>122</v>
      </c>
      <c r="E74" s="227">
        <v>2572.1</v>
      </c>
      <c r="F74" s="227">
        <v>0</v>
      </c>
      <c r="G74" s="227">
        <v>0</v>
      </c>
      <c r="H74" s="227">
        <v>0</v>
      </c>
      <c r="I74" s="227">
        <v>0</v>
      </c>
      <c r="J74" s="227">
        <v>0</v>
      </c>
      <c r="K74" s="227">
        <v>0</v>
      </c>
      <c r="L74" s="227">
        <v>0</v>
      </c>
      <c r="M74" s="227">
        <v>0</v>
      </c>
      <c r="N74" s="227">
        <v>0</v>
      </c>
      <c r="O74" s="227">
        <v>0</v>
      </c>
      <c r="P74" s="227">
        <v>0</v>
      </c>
      <c r="Q74" s="227">
        <v>0</v>
      </c>
      <c r="R74" s="227">
        <v>0</v>
      </c>
      <c r="S74" s="227">
        <v>0</v>
      </c>
      <c r="T74" s="227">
        <v>0</v>
      </c>
      <c r="U74" s="227">
        <v>2572.1</v>
      </c>
      <c r="V74" s="227">
        <v>1412.7</v>
      </c>
    </row>
    <row r="75" spans="1:22" s="169" customFormat="1" x14ac:dyDescent="0.25">
      <c r="A75" s="169">
        <v>44</v>
      </c>
      <c r="B75" s="174">
        <v>9352086</v>
      </c>
      <c r="C75" s="174" t="s">
        <v>703</v>
      </c>
      <c r="D75" s="174" t="s">
        <v>122</v>
      </c>
      <c r="E75" s="227">
        <v>2935.22</v>
      </c>
      <c r="F75" s="227">
        <v>0</v>
      </c>
      <c r="G75" s="227">
        <v>0</v>
      </c>
      <c r="H75" s="227">
        <v>0</v>
      </c>
      <c r="I75" s="227">
        <v>0</v>
      </c>
      <c r="J75" s="227">
        <v>0</v>
      </c>
      <c r="K75" s="227">
        <v>0</v>
      </c>
      <c r="L75" s="227">
        <v>0</v>
      </c>
      <c r="M75" s="227">
        <v>0</v>
      </c>
      <c r="N75" s="227">
        <v>0</v>
      </c>
      <c r="O75" s="227">
        <v>0</v>
      </c>
      <c r="P75" s="227">
        <v>0</v>
      </c>
      <c r="Q75" s="227">
        <v>0</v>
      </c>
      <c r="R75" s="227">
        <v>0</v>
      </c>
      <c r="S75" s="227">
        <v>0</v>
      </c>
      <c r="T75" s="227">
        <v>0</v>
      </c>
      <c r="U75" s="227">
        <v>2935.22</v>
      </c>
      <c r="V75" s="227">
        <v>1612.14</v>
      </c>
    </row>
    <row r="76" spans="1:22" s="169" customFormat="1" x14ac:dyDescent="0.25">
      <c r="A76" s="169">
        <v>48</v>
      </c>
      <c r="B76" s="174">
        <v>9352088</v>
      </c>
      <c r="C76" s="174" t="s">
        <v>702</v>
      </c>
      <c r="D76" s="174" t="s">
        <v>122</v>
      </c>
      <c r="E76" s="227">
        <v>3177.2999999999997</v>
      </c>
      <c r="F76" s="227">
        <v>0</v>
      </c>
      <c r="G76" s="227">
        <v>0</v>
      </c>
      <c r="H76" s="227">
        <v>0</v>
      </c>
      <c r="I76" s="227">
        <v>0</v>
      </c>
      <c r="J76" s="227">
        <v>0</v>
      </c>
      <c r="K76" s="227">
        <v>0</v>
      </c>
      <c r="L76" s="227">
        <v>0</v>
      </c>
      <c r="M76" s="227">
        <v>0</v>
      </c>
      <c r="N76" s="227">
        <v>0</v>
      </c>
      <c r="O76" s="227">
        <v>0</v>
      </c>
      <c r="P76" s="227">
        <v>0</v>
      </c>
      <c r="Q76" s="227">
        <v>0</v>
      </c>
      <c r="R76" s="227">
        <v>0</v>
      </c>
      <c r="S76" s="227">
        <v>0</v>
      </c>
      <c r="T76" s="227">
        <v>0</v>
      </c>
      <c r="U76" s="227">
        <v>3177.2999999999997</v>
      </c>
      <c r="V76" s="227">
        <v>1745.1000000000001</v>
      </c>
    </row>
    <row r="77" spans="1:22" s="169" customFormat="1" x14ac:dyDescent="0.25">
      <c r="A77" s="169">
        <v>309</v>
      </c>
      <c r="B77" s="174">
        <v>9352089</v>
      </c>
      <c r="C77" s="174" t="s">
        <v>328</v>
      </c>
      <c r="D77" s="174" t="s">
        <v>122</v>
      </c>
      <c r="E77" s="227">
        <v>16945.599999999999</v>
      </c>
      <c r="F77" s="227">
        <v>0</v>
      </c>
      <c r="G77" s="227">
        <v>0</v>
      </c>
      <c r="H77" s="227">
        <v>0</v>
      </c>
      <c r="I77" s="227">
        <v>0</v>
      </c>
      <c r="J77" s="227">
        <v>0</v>
      </c>
      <c r="K77" s="227">
        <v>0</v>
      </c>
      <c r="L77" s="227">
        <v>0</v>
      </c>
      <c r="M77" s="227">
        <v>0</v>
      </c>
      <c r="N77" s="227">
        <v>0</v>
      </c>
      <c r="O77" s="227">
        <v>0</v>
      </c>
      <c r="P77" s="227">
        <v>0</v>
      </c>
      <c r="Q77" s="227">
        <v>0</v>
      </c>
      <c r="R77" s="227">
        <v>0</v>
      </c>
      <c r="S77" s="227">
        <v>0</v>
      </c>
      <c r="T77" s="227">
        <v>0</v>
      </c>
      <c r="U77" s="227">
        <v>16945.599999999999</v>
      </c>
      <c r="V77" s="227">
        <v>9307.2000000000007</v>
      </c>
    </row>
    <row r="78" spans="1:22" s="169" customFormat="1" x14ac:dyDescent="0.25">
      <c r="A78" s="169">
        <v>310</v>
      </c>
      <c r="B78" s="174">
        <v>9352092</v>
      </c>
      <c r="C78" s="174" t="s">
        <v>329</v>
      </c>
      <c r="D78" s="174" t="s">
        <v>122</v>
      </c>
      <c r="E78" s="227">
        <v>3086.52</v>
      </c>
      <c r="F78" s="227">
        <v>0</v>
      </c>
      <c r="G78" s="227">
        <v>0</v>
      </c>
      <c r="H78" s="227">
        <v>0</v>
      </c>
      <c r="I78" s="227">
        <v>0</v>
      </c>
      <c r="J78" s="227">
        <v>0</v>
      </c>
      <c r="K78" s="227">
        <v>0</v>
      </c>
      <c r="L78" s="227">
        <v>0</v>
      </c>
      <c r="M78" s="227">
        <v>0</v>
      </c>
      <c r="N78" s="227">
        <v>0</v>
      </c>
      <c r="O78" s="227">
        <v>0</v>
      </c>
      <c r="P78" s="227">
        <v>0</v>
      </c>
      <c r="Q78" s="227">
        <v>0</v>
      </c>
      <c r="R78" s="227">
        <v>0</v>
      </c>
      <c r="S78" s="227">
        <v>0</v>
      </c>
      <c r="T78" s="227">
        <v>0</v>
      </c>
      <c r="U78" s="227">
        <v>3086.52</v>
      </c>
      <c r="V78" s="227">
        <v>1695.24</v>
      </c>
    </row>
    <row r="79" spans="1:22" s="169" customFormat="1" x14ac:dyDescent="0.25">
      <c r="A79" s="169">
        <v>314</v>
      </c>
      <c r="B79" s="174">
        <v>9352095</v>
      </c>
      <c r="C79" s="174" t="s">
        <v>701</v>
      </c>
      <c r="D79" s="174" t="s">
        <v>122</v>
      </c>
      <c r="E79" s="227">
        <v>4629.78</v>
      </c>
      <c r="F79" s="227">
        <v>0</v>
      </c>
      <c r="G79" s="227">
        <v>0</v>
      </c>
      <c r="H79" s="227">
        <v>0</v>
      </c>
      <c r="I79" s="227">
        <v>0</v>
      </c>
      <c r="J79" s="227">
        <v>0</v>
      </c>
      <c r="K79" s="227">
        <v>0</v>
      </c>
      <c r="L79" s="227">
        <v>0</v>
      </c>
      <c r="M79" s="227">
        <v>0</v>
      </c>
      <c r="N79" s="227">
        <v>0</v>
      </c>
      <c r="O79" s="227">
        <v>0</v>
      </c>
      <c r="P79" s="227">
        <v>0</v>
      </c>
      <c r="Q79" s="227">
        <v>0</v>
      </c>
      <c r="R79" s="227">
        <v>0</v>
      </c>
      <c r="S79" s="227">
        <v>0</v>
      </c>
      <c r="T79" s="227">
        <v>0</v>
      </c>
      <c r="U79" s="227">
        <v>4629.78</v>
      </c>
      <c r="V79" s="227">
        <v>2542.86</v>
      </c>
    </row>
    <row r="80" spans="1:22" s="169" customFormat="1" x14ac:dyDescent="0.25">
      <c r="A80" s="169">
        <v>84</v>
      </c>
      <c r="B80" s="174">
        <v>9352100</v>
      </c>
      <c r="C80" s="174" t="s">
        <v>227</v>
      </c>
      <c r="D80" s="174" t="s">
        <v>122</v>
      </c>
      <c r="E80" s="227">
        <v>1936.6399999999999</v>
      </c>
      <c r="F80" s="227">
        <v>0</v>
      </c>
      <c r="G80" s="227">
        <v>0</v>
      </c>
      <c r="H80" s="227">
        <v>0</v>
      </c>
      <c r="I80" s="227">
        <v>0</v>
      </c>
      <c r="J80" s="227">
        <v>0</v>
      </c>
      <c r="K80" s="227">
        <v>0</v>
      </c>
      <c r="L80" s="227">
        <v>0</v>
      </c>
      <c r="M80" s="227">
        <v>0</v>
      </c>
      <c r="N80" s="227">
        <v>0</v>
      </c>
      <c r="O80" s="227">
        <v>0</v>
      </c>
      <c r="P80" s="227">
        <v>0</v>
      </c>
      <c r="Q80" s="227">
        <v>0</v>
      </c>
      <c r="R80" s="227">
        <v>0</v>
      </c>
      <c r="S80" s="227">
        <v>0</v>
      </c>
      <c r="T80" s="227">
        <v>0</v>
      </c>
      <c r="U80" s="227">
        <v>1936.6399999999999</v>
      </c>
      <c r="V80" s="227">
        <v>1063.68</v>
      </c>
    </row>
    <row r="81" spans="1:22" s="169" customFormat="1" x14ac:dyDescent="0.25">
      <c r="A81" s="169">
        <v>318</v>
      </c>
      <c r="B81" s="174">
        <v>9352101</v>
      </c>
      <c r="C81" s="174" t="s">
        <v>335</v>
      </c>
      <c r="D81" s="174" t="s">
        <v>122</v>
      </c>
      <c r="E81" s="227">
        <v>2087.94</v>
      </c>
      <c r="F81" s="227">
        <v>0</v>
      </c>
      <c r="G81" s="227">
        <v>0</v>
      </c>
      <c r="H81" s="227">
        <v>0</v>
      </c>
      <c r="I81" s="227">
        <v>0</v>
      </c>
      <c r="J81" s="227">
        <v>0</v>
      </c>
      <c r="K81" s="227">
        <v>0</v>
      </c>
      <c r="L81" s="227">
        <v>0</v>
      </c>
      <c r="M81" s="227">
        <v>0</v>
      </c>
      <c r="N81" s="227">
        <v>0</v>
      </c>
      <c r="O81" s="227">
        <v>0</v>
      </c>
      <c r="P81" s="227">
        <v>0</v>
      </c>
      <c r="Q81" s="227">
        <v>0</v>
      </c>
      <c r="R81" s="227">
        <v>0</v>
      </c>
      <c r="S81" s="227">
        <v>0</v>
      </c>
      <c r="T81" s="227">
        <v>0</v>
      </c>
      <c r="U81" s="227">
        <v>2087.94</v>
      </c>
      <c r="V81" s="227">
        <v>1146.78</v>
      </c>
    </row>
    <row r="82" spans="1:22" s="169" customFormat="1" x14ac:dyDescent="0.25">
      <c r="A82" s="169">
        <v>494</v>
      </c>
      <c r="B82" s="174">
        <v>9352105</v>
      </c>
      <c r="C82" s="174" t="s">
        <v>438</v>
      </c>
      <c r="D82" s="174" t="s">
        <v>122</v>
      </c>
      <c r="E82" s="227">
        <v>3116.7799999999997</v>
      </c>
      <c r="F82" s="227">
        <v>0</v>
      </c>
      <c r="G82" s="227">
        <v>0</v>
      </c>
      <c r="H82" s="227">
        <v>0</v>
      </c>
      <c r="I82" s="227">
        <v>0</v>
      </c>
      <c r="J82" s="227">
        <v>0</v>
      </c>
      <c r="K82" s="227">
        <v>0</v>
      </c>
      <c r="L82" s="227">
        <v>0</v>
      </c>
      <c r="M82" s="227">
        <v>0</v>
      </c>
      <c r="N82" s="227">
        <v>0</v>
      </c>
      <c r="O82" s="227">
        <v>0</v>
      </c>
      <c r="P82" s="227">
        <v>0</v>
      </c>
      <c r="Q82" s="227">
        <v>0</v>
      </c>
      <c r="R82" s="227">
        <v>0</v>
      </c>
      <c r="S82" s="227">
        <v>0</v>
      </c>
      <c r="T82" s="227">
        <v>0</v>
      </c>
      <c r="U82" s="227">
        <v>3116.7799999999997</v>
      </c>
      <c r="V82" s="227">
        <v>1711.8600000000001</v>
      </c>
    </row>
    <row r="83" spans="1:22" s="169" customFormat="1" x14ac:dyDescent="0.25">
      <c r="A83" s="169">
        <v>96</v>
      </c>
      <c r="B83" s="174">
        <v>9352106</v>
      </c>
      <c r="C83" s="174" t="s">
        <v>237</v>
      </c>
      <c r="D83" s="174" t="s">
        <v>122</v>
      </c>
      <c r="E83" s="227">
        <v>8956.9599999999991</v>
      </c>
      <c r="F83" s="227">
        <v>0</v>
      </c>
      <c r="G83" s="227">
        <v>0</v>
      </c>
      <c r="H83" s="227">
        <v>0</v>
      </c>
      <c r="I83" s="227">
        <v>0</v>
      </c>
      <c r="J83" s="227">
        <v>0</v>
      </c>
      <c r="K83" s="227">
        <v>0</v>
      </c>
      <c r="L83" s="227">
        <v>0</v>
      </c>
      <c r="M83" s="227">
        <v>0</v>
      </c>
      <c r="N83" s="227">
        <v>0</v>
      </c>
      <c r="O83" s="227">
        <v>0</v>
      </c>
      <c r="P83" s="227">
        <v>0</v>
      </c>
      <c r="Q83" s="227">
        <v>0</v>
      </c>
      <c r="R83" s="227">
        <v>0</v>
      </c>
      <c r="S83" s="227">
        <v>0</v>
      </c>
      <c r="T83" s="227">
        <v>0</v>
      </c>
      <c r="U83" s="227">
        <v>8956.9599999999991</v>
      </c>
      <c r="V83" s="227">
        <v>4919.5200000000004</v>
      </c>
    </row>
    <row r="84" spans="1:22" s="169" customFormat="1" x14ac:dyDescent="0.25">
      <c r="A84" s="169">
        <v>322</v>
      </c>
      <c r="B84" s="174">
        <v>9352107</v>
      </c>
      <c r="C84" s="174" t="s">
        <v>700</v>
      </c>
      <c r="D84" s="174" t="s">
        <v>122</v>
      </c>
      <c r="E84" s="227">
        <v>4266.66</v>
      </c>
      <c r="F84" s="227">
        <v>0</v>
      </c>
      <c r="G84" s="227">
        <v>0</v>
      </c>
      <c r="H84" s="227">
        <v>0</v>
      </c>
      <c r="I84" s="227">
        <v>0</v>
      </c>
      <c r="J84" s="227">
        <v>0</v>
      </c>
      <c r="K84" s="227">
        <v>0</v>
      </c>
      <c r="L84" s="227">
        <v>0</v>
      </c>
      <c r="M84" s="227">
        <v>0</v>
      </c>
      <c r="N84" s="227">
        <v>0</v>
      </c>
      <c r="O84" s="227">
        <v>0</v>
      </c>
      <c r="P84" s="227">
        <v>0</v>
      </c>
      <c r="Q84" s="227">
        <v>0</v>
      </c>
      <c r="R84" s="227">
        <v>0</v>
      </c>
      <c r="S84" s="227">
        <v>0</v>
      </c>
      <c r="T84" s="227">
        <v>0</v>
      </c>
      <c r="U84" s="227">
        <v>4266.66</v>
      </c>
      <c r="V84" s="227">
        <v>2343.42</v>
      </c>
    </row>
    <row r="85" spans="1:22" s="169" customFormat="1" x14ac:dyDescent="0.25">
      <c r="A85" s="169">
        <v>97</v>
      </c>
      <c r="B85" s="174">
        <v>9352108</v>
      </c>
      <c r="C85" s="174" t="s">
        <v>699</v>
      </c>
      <c r="D85" s="174" t="s">
        <v>122</v>
      </c>
      <c r="E85" s="227">
        <v>1119.6199999999999</v>
      </c>
      <c r="F85" s="227">
        <v>0</v>
      </c>
      <c r="G85" s="227">
        <v>0</v>
      </c>
      <c r="H85" s="227">
        <v>0</v>
      </c>
      <c r="I85" s="227">
        <v>0</v>
      </c>
      <c r="J85" s="227">
        <v>0</v>
      </c>
      <c r="K85" s="227">
        <v>0</v>
      </c>
      <c r="L85" s="227">
        <v>0</v>
      </c>
      <c r="M85" s="227">
        <v>0</v>
      </c>
      <c r="N85" s="227">
        <v>0</v>
      </c>
      <c r="O85" s="227">
        <v>0</v>
      </c>
      <c r="P85" s="227">
        <v>0</v>
      </c>
      <c r="Q85" s="227">
        <v>0</v>
      </c>
      <c r="R85" s="227">
        <v>0</v>
      </c>
      <c r="S85" s="227">
        <v>0</v>
      </c>
      <c r="T85" s="227">
        <v>0</v>
      </c>
      <c r="U85" s="227">
        <v>1119.6199999999999</v>
      </c>
      <c r="V85" s="227">
        <v>614.94000000000005</v>
      </c>
    </row>
    <row r="86" spans="1:22" s="169" customFormat="1" x14ac:dyDescent="0.25">
      <c r="A86" s="169">
        <v>98</v>
      </c>
      <c r="B86" s="174">
        <v>9352109</v>
      </c>
      <c r="C86" s="174" t="s">
        <v>241</v>
      </c>
      <c r="D86" s="174" t="s">
        <v>122</v>
      </c>
      <c r="E86" s="227">
        <v>1785.34</v>
      </c>
      <c r="F86" s="227">
        <v>0</v>
      </c>
      <c r="G86" s="227">
        <v>0</v>
      </c>
      <c r="H86" s="227">
        <v>0</v>
      </c>
      <c r="I86" s="227">
        <v>0</v>
      </c>
      <c r="J86" s="227">
        <v>0</v>
      </c>
      <c r="K86" s="227">
        <v>0</v>
      </c>
      <c r="L86" s="227">
        <v>0</v>
      </c>
      <c r="M86" s="227">
        <v>0</v>
      </c>
      <c r="N86" s="227">
        <v>0</v>
      </c>
      <c r="O86" s="227">
        <v>0</v>
      </c>
      <c r="P86" s="227">
        <v>0</v>
      </c>
      <c r="Q86" s="227">
        <v>0</v>
      </c>
      <c r="R86" s="227">
        <v>0</v>
      </c>
      <c r="S86" s="227">
        <v>0</v>
      </c>
      <c r="T86" s="227">
        <v>0</v>
      </c>
      <c r="U86" s="227">
        <v>1785.34</v>
      </c>
      <c r="V86" s="227">
        <v>980.58</v>
      </c>
    </row>
    <row r="87" spans="1:22" s="169" customFormat="1" x14ac:dyDescent="0.25">
      <c r="A87" s="169">
        <v>324</v>
      </c>
      <c r="B87" s="174">
        <v>9352110</v>
      </c>
      <c r="C87" s="174" t="s">
        <v>698</v>
      </c>
      <c r="D87" s="174" t="s">
        <v>122</v>
      </c>
      <c r="E87" s="227">
        <v>2753.66</v>
      </c>
      <c r="F87" s="227">
        <v>0</v>
      </c>
      <c r="G87" s="227">
        <v>0</v>
      </c>
      <c r="H87" s="227">
        <v>0</v>
      </c>
      <c r="I87" s="227">
        <v>0</v>
      </c>
      <c r="J87" s="227">
        <v>0</v>
      </c>
      <c r="K87" s="227">
        <v>0</v>
      </c>
      <c r="L87" s="227">
        <v>0</v>
      </c>
      <c r="M87" s="227">
        <v>0</v>
      </c>
      <c r="N87" s="227">
        <v>0</v>
      </c>
      <c r="O87" s="227">
        <v>0</v>
      </c>
      <c r="P87" s="227">
        <v>0</v>
      </c>
      <c r="Q87" s="227">
        <v>0</v>
      </c>
      <c r="R87" s="227">
        <v>0</v>
      </c>
      <c r="S87" s="227">
        <v>0</v>
      </c>
      <c r="T87" s="227">
        <v>0</v>
      </c>
      <c r="U87" s="227">
        <v>2753.66</v>
      </c>
      <c r="V87" s="227">
        <v>1512.42</v>
      </c>
    </row>
    <row r="88" spans="1:22" s="169" customFormat="1" x14ac:dyDescent="0.25">
      <c r="A88" s="169">
        <v>99</v>
      </c>
      <c r="B88" s="174">
        <v>9352111</v>
      </c>
      <c r="C88" s="174" t="s">
        <v>243</v>
      </c>
      <c r="D88" s="174" t="s">
        <v>122</v>
      </c>
      <c r="E88" s="227">
        <v>1906.3799999999999</v>
      </c>
      <c r="F88" s="227">
        <v>0</v>
      </c>
      <c r="G88" s="227">
        <v>0</v>
      </c>
      <c r="H88" s="227">
        <v>0</v>
      </c>
      <c r="I88" s="227">
        <v>0</v>
      </c>
      <c r="J88" s="227">
        <v>0</v>
      </c>
      <c r="K88" s="227">
        <v>0</v>
      </c>
      <c r="L88" s="227">
        <v>0</v>
      </c>
      <c r="M88" s="227">
        <v>0</v>
      </c>
      <c r="N88" s="227">
        <v>0</v>
      </c>
      <c r="O88" s="227">
        <v>0</v>
      </c>
      <c r="P88" s="227">
        <v>0</v>
      </c>
      <c r="Q88" s="227">
        <v>0</v>
      </c>
      <c r="R88" s="227">
        <v>0</v>
      </c>
      <c r="S88" s="227">
        <v>0</v>
      </c>
      <c r="T88" s="227">
        <v>0</v>
      </c>
      <c r="U88" s="227">
        <v>1906.3799999999999</v>
      </c>
      <c r="V88" s="227">
        <v>1047.0600000000002</v>
      </c>
    </row>
    <row r="89" spans="1:22" s="169" customFormat="1" x14ac:dyDescent="0.25">
      <c r="A89" s="169">
        <v>506</v>
      </c>
      <c r="B89" s="174">
        <v>9352114</v>
      </c>
      <c r="C89" s="174" t="s">
        <v>697</v>
      </c>
      <c r="D89" s="174" t="s">
        <v>122</v>
      </c>
      <c r="E89" s="227">
        <v>6324.3399999999992</v>
      </c>
      <c r="F89" s="227">
        <v>0</v>
      </c>
      <c r="G89" s="227">
        <v>0</v>
      </c>
      <c r="H89" s="227">
        <v>0</v>
      </c>
      <c r="I89" s="227">
        <v>0</v>
      </c>
      <c r="J89" s="227">
        <v>0</v>
      </c>
      <c r="K89" s="227">
        <v>0</v>
      </c>
      <c r="L89" s="227">
        <v>0</v>
      </c>
      <c r="M89" s="227">
        <v>0</v>
      </c>
      <c r="N89" s="227">
        <v>0</v>
      </c>
      <c r="O89" s="227">
        <v>0</v>
      </c>
      <c r="P89" s="227">
        <v>0</v>
      </c>
      <c r="Q89" s="227">
        <v>0</v>
      </c>
      <c r="R89" s="227">
        <v>0</v>
      </c>
      <c r="S89" s="227">
        <v>0</v>
      </c>
      <c r="T89" s="227">
        <v>0</v>
      </c>
      <c r="U89" s="227">
        <v>6324.3399999999992</v>
      </c>
      <c r="V89" s="227">
        <v>3473.5800000000004</v>
      </c>
    </row>
    <row r="90" spans="1:22" s="169" customFormat="1" x14ac:dyDescent="0.25">
      <c r="A90" s="169">
        <v>333</v>
      </c>
      <c r="B90" s="174">
        <v>9352117</v>
      </c>
      <c r="C90" s="174" t="s">
        <v>345</v>
      </c>
      <c r="D90" s="174" t="s">
        <v>122</v>
      </c>
      <c r="E90" s="227">
        <v>11922.439999999999</v>
      </c>
      <c r="F90" s="227">
        <v>0</v>
      </c>
      <c r="G90" s="227">
        <v>0</v>
      </c>
      <c r="H90" s="227">
        <v>0</v>
      </c>
      <c r="I90" s="227">
        <v>0</v>
      </c>
      <c r="J90" s="227">
        <v>0</v>
      </c>
      <c r="K90" s="227">
        <v>0</v>
      </c>
      <c r="L90" s="227">
        <v>0</v>
      </c>
      <c r="M90" s="227">
        <v>0</v>
      </c>
      <c r="N90" s="227">
        <v>0</v>
      </c>
      <c r="O90" s="227">
        <v>0</v>
      </c>
      <c r="P90" s="227">
        <v>0</v>
      </c>
      <c r="Q90" s="227">
        <v>0</v>
      </c>
      <c r="R90" s="227">
        <v>0</v>
      </c>
      <c r="S90" s="227">
        <v>0</v>
      </c>
      <c r="T90" s="227">
        <v>0</v>
      </c>
      <c r="U90" s="227">
        <v>11922.439999999999</v>
      </c>
      <c r="V90" s="227">
        <v>6548.2800000000007</v>
      </c>
    </row>
    <row r="91" spans="1:22" s="169" customFormat="1" x14ac:dyDescent="0.25">
      <c r="A91" s="169">
        <v>332</v>
      </c>
      <c r="B91" s="174">
        <v>9352118</v>
      </c>
      <c r="C91" s="174" t="s">
        <v>696</v>
      </c>
      <c r="D91" s="174" t="s">
        <v>122</v>
      </c>
      <c r="E91" s="227">
        <v>6142.78</v>
      </c>
      <c r="F91" s="227">
        <v>0</v>
      </c>
      <c r="G91" s="227">
        <v>0</v>
      </c>
      <c r="H91" s="227">
        <v>0</v>
      </c>
      <c r="I91" s="227">
        <v>0</v>
      </c>
      <c r="J91" s="227">
        <v>0</v>
      </c>
      <c r="K91" s="227">
        <v>0</v>
      </c>
      <c r="L91" s="227">
        <v>0</v>
      </c>
      <c r="M91" s="227">
        <v>0</v>
      </c>
      <c r="N91" s="227">
        <v>0</v>
      </c>
      <c r="O91" s="227">
        <v>0</v>
      </c>
      <c r="P91" s="227">
        <v>0</v>
      </c>
      <c r="Q91" s="227">
        <v>0</v>
      </c>
      <c r="R91" s="227">
        <v>0</v>
      </c>
      <c r="S91" s="227">
        <v>0</v>
      </c>
      <c r="T91" s="227">
        <v>0</v>
      </c>
      <c r="U91" s="227">
        <v>6142.78</v>
      </c>
      <c r="V91" s="227">
        <v>3373.86</v>
      </c>
    </row>
    <row r="92" spans="1:22" s="169" customFormat="1" x14ac:dyDescent="0.25">
      <c r="A92" s="169">
        <v>337</v>
      </c>
      <c r="B92" s="174">
        <v>9352121</v>
      </c>
      <c r="C92" s="174" t="s">
        <v>346</v>
      </c>
      <c r="D92" s="174" t="s">
        <v>122</v>
      </c>
      <c r="E92" s="227">
        <v>3207.56</v>
      </c>
      <c r="F92" s="227">
        <v>0</v>
      </c>
      <c r="G92" s="227">
        <v>0</v>
      </c>
      <c r="H92" s="227">
        <v>0</v>
      </c>
      <c r="I92" s="227">
        <v>0</v>
      </c>
      <c r="J92" s="227">
        <v>0</v>
      </c>
      <c r="K92" s="227">
        <v>0</v>
      </c>
      <c r="L92" s="227">
        <v>0</v>
      </c>
      <c r="M92" s="227">
        <v>0</v>
      </c>
      <c r="N92" s="227">
        <v>0</v>
      </c>
      <c r="O92" s="227">
        <v>0</v>
      </c>
      <c r="P92" s="227">
        <v>0</v>
      </c>
      <c r="Q92" s="227">
        <v>0</v>
      </c>
      <c r="R92" s="227">
        <v>0</v>
      </c>
      <c r="S92" s="227">
        <v>0</v>
      </c>
      <c r="T92" s="227">
        <v>0</v>
      </c>
      <c r="U92" s="227">
        <v>3207.56</v>
      </c>
      <c r="V92" s="227">
        <v>1761.72</v>
      </c>
    </row>
    <row r="93" spans="1:22" s="169" customFormat="1" x14ac:dyDescent="0.25">
      <c r="A93" s="169">
        <v>109</v>
      </c>
      <c r="B93" s="174">
        <v>9352122</v>
      </c>
      <c r="C93" s="174" t="s">
        <v>247</v>
      </c>
      <c r="D93" s="174" t="s">
        <v>122</v>
      </c>
      <c r="E93" s="227">
        <v>2511.58</v>
      </c>
      <c r="F93" s="227">
        <v>0</v>
      </c>
      <c r="G93" s="227">
        <v>0</v>
      </c>
      <c r="H93" s="227">
        <v>0</v>
      </c>
      <c r="I93" s="227">
        <v>0</v>
      </c>
      <c r="J93" s="227">
        <v>0</v>
      </c>
      <c r="K93" s="227">
        <v>0</v>
      </c>
      <c r="L93" s="227">
        <v>0</v>
      </c>
      <c r="M93" s="227">
        <v>0</v>
      </c>
      <c r="N93" s="227">
        <v>0</v>
      </c>
      <c r="O93" s="227">
        <v>0</v>
      </c>
      <c r="P93" s="227">
        <v>0</v>
      </c>
      <c r="Q93" s="227">
        <v>0</v>
      </c>
      <c r="R93" s="227">
        <v>0</v>
      </c>
      <c r="S93" s="227">
        <v>0</v>
      </c>
      <c r="T93" s="227">
        <v>0</v>
      </c>
      <c r="U93" s="227">
        <v>2511.58</v>
      </c>
      <c r="V93" s="227">
        <v>1379.46</v>
      </c>
    </row>
    <row r="94" spans="1:22" s="169" customFormat="1" x14ac:dyDescent="0.25">
      <c r="A94" s="169">
        <v>339</v>
      </c>
      <c r="B94" s="174">
        <v>9352124</v>
      </c>
      <c r="C94" s="174" t="s">
        <v>348</v>
      </c>
      <c r="D94" s="174" t="s">
        <v>122</v>
      </c>
      <c r="E94" s="227">
        <v>3237.8199999999997</v>
      </c>
      <c r="F94" s="227">
        <v>0</v>
      </c>
      <c r="G94" s="227">
        <v>0</v>
      </c>
      <c r="H94" s="227">
        <v>0</v>
      </c>
      <c r="I94" s="227">
        <v>0</v>
      </c>
      <c r="J94" s="227">
        <v>0</v>
      </c>
      <c r="K94" s="227">
        <v>0</v>
      </c>
      <c r="L94" s="227">
        <v>0</v>
      </c>
      <c r="M94" s="227">
        <v>0</v>
      </c>
      <c r="N94" s="227">
        <v>0</v>
      </c>
      <c r="O94" s="227">
        <v>0</v>
      </c>
      <c r="P94" s="227">
        <v>0</v>
      </c>
      <c r="Q94" s="227">
        <v>0</v>
      </c>
      <c r="R94" s="227">
        <v>0</v>
      </c>
      <c r="S94" s="227">
        <v>0</v>
      </c>
      <c r="T94" s="227">
        <v>0</v>
      </c>
      <c r="U94" s="227">
        <v>3237.8199999999997</v>
      </c>
      <c r="V94" s="227">
        <v>1778.3400000000001</v>
      </c>
    </row>
    <row r="95" spans="1:22" s="169" customFormat="1" x14ac:dyDescent="0.25">
      <c r="A95" s="169">
        <v>342</v>
      </c>
      <c r="B95" s="174">
        <v>9352125</v>
      </c>
      <c r="C95" s="174" t="s">
        <v>350</v>
      </c>
      <c r="D95" s="174" t="s">
        <v>122</v>
      </c>
      <c r="E95" s="227">
        <v>6324.3399999999992</v>
      </c>
      <c r="F95" s="227">
        <v>0</v>
      </c>
      <c r="G95" s="227">
        <v>0</v>
      </c>
      <c r="H95" s="227">
        <v>0</v>
      </c>
      <c r="I95" s="227">
        <v>0</v>
      </c>
      <c r="J95" s="227">
        <v>0</v>
      </c>
      <c r="K95" s="227">
        <v>0</v>
      </c>
      <c r="L95" s="227">
        <v>0</v>
      </c>
      <c r="M95" s="227">
        <v>0</v>
      </c>
      <c r="N95" s="227">
        <v>0</v>
      </c>
      <c r="O95" s="227">
        <v>0</v>
      </c>
      <c r="P95" s="227">
        <v>0</v>
      </c>
      <c r="Q95" s="227">
        <v>0</v>
      </c>
      <c r="R95" s="227">
        <v>0</v>
      </c>
      <c r="S95" s="227">
        <v>0</v>
      </c>
      <c r="T95" s="227">
        <v>0</v>
      </c>
      <c r="U95" s="227">
        <v>6324.3399999999992</v>
      </c>
      <c r="V95" s="227">
        <v>3473.5800000000004</v>
      </c>
    </row>
    <row r="96" spans="1:22" s="169" customFormat="1" x14ac:dyDescent="0.25">
      <c r="A96" s="169">
        <v>115</v>
      </c>
      <c r="B96" s="174">
        <v>9352126</v>
      </c>
      <c r="C96" s="174" t="s">
        <v>253</v>
      </c>
      <c r="D96" s="174" t="s">
        <v>122</v>
      </c>
      <c r="E96" s="227">
        <v>2965.48</v>
      </c>
      <c r="F96" s="227">
        <v>0</v>
      </c>
      <c r="G96" s="227">
        <v>0</v>
      </c>
      <c r="H96" s="227">
        <v>0</v>
      </c>
      <c r="I96" s="227">
        <v>0</v>
      </c>
      <c r="J96" s="227">
        <v>0</v>
      </c>
      <c r="K96" s="227">
        <v>0</v>
      </c>
      <c r="L96" s="227">
        <v>0</v>
      </c>
      <c r="M96" s="227">
        <v>0</v>
      </c>
      <c r="N96" s="227">
        <v>0</v>
      </c>
      <c r="O96" s="227">
        <v>0</v>
      </c>
      <c r="P96" s="227">
        <v>0</v>
      </c>
      <c r="Q96" s="227">
        <v>0</v>
      </c>
      <c r="R96" s="227">
        <v>0</v>
      </c>
      <c r="S96" s="227">
        <v>0</v>
      </c>
      <c r="T96" s="227">
        <v>0</v>
      </c>
      <c r="U96" s="227">
        <v>2965.48</v>
      </c>
      <c r="V96" s="227">
        <v>1628.76</v>
      </c>
    </row>
    <row r="97" spans="1:22" s="169" customFormat="1" x14ac:dyDescent="0.25">
      <c r="A97" s="169">
        <v>502</v>
      </c>
      <c r="B97" s="174">
        <v>9352129</v>
      </c>
      <c r="C97" s="174" t="s">
        <v>695</v>
      </c>
      <c r="D97" s="174" t="s">
        <v>122</v>
      </c>
      <c r="E97" s="227">
        <v>5628.36</v>
      </c>
      <c r="F97" s="227">
        <v>0</v>
      </c>
      <c r="G97" s="227">
        <v>0</v>
      </c>
      <c r="H97" s="227">
        <v>0</v>
      </c>
      <c r="I97" s="227">
        <v>0</v>
      </c>
      <c r="J97" s="227">
        <v>0</v>
      </c>
      <c r="K97" s="227">
        <v>0</v>
      </c>
      <c r="L97" s="227">
        <v>0</v>
      </c>
      <c r="M97" s="227">
        <v>0</v>
      </c>
      <c r="N97" s="227">
        <v>0</v>
      </c>
      <c r="O97" s="227">
        <v>0</v>
      </c>
      <c r="P97" s="227">
        <v>0</v>
      </c>
      <c r="Q97" s="227">
        <v>0</v>
      </c>
      <c r="R97" s="227">
        <v>0</v>
      </c>
      <c r="S97" s="227">
        <v>0</v>
      </c>
      <c r="T97" s="227">
        <v>0</v>
      </c>
      <c r="U97" s="227">
        <v>5628.36</v>
      </c>
      <c r="V97" s="227">
        <v>3091.32</v>
      </c>
    </row>
    <row r="98" spans="1:22" s="169" customFormat="1" x14ac:dyDescent="0.25">
      <c r="A98" s="169">
        <v>229</v>
      </c>
      <c r="B98" s="174">
        <v>9352131</v>
      </c>
      <c r="C98" s="174" t="s">
        <v>279</v>
      </c>
      <c r="D98" s="174" t="s">
        <v>122</v>
      </c>
      <c r="E98" s="227">
        <v>10560.74</v>
      </c>
      <c r="F98" s="227">
        <v>0</v>
      </c>
      <c r="G98" s="227">
        <v>0</v>
      </c>
      <c r="H98" s="227">
        <v>0</v>
      </c>
      <c r="I98" s="227">
        <v>0</v>
      </c>
      <c r="J98" s="227">
        <v>0</v>
      </c>
      <c r="K98" s="227">
        <v>0</v>
      </c>
      <c r="L98" s="227">
        <v>0</v>
      </c>
      <c r="M98" s="227">
        <v>0</v>
      </c>
      <c r="N98" s="227">
        <v>0</v>
      </c>
      <c r="O98" s="227">
        <v>0</v>
      </c>
      <c r="P98" s="227">
        <v>0</v>
      </c>
      <c r="Q98" s="227">
        <v>0</v>
      </c>
      <c r="R98" s="227">
        <v>0</v>
      </c>
      <c r="S98" s="227">
        <v>0</v>
      </c>
      <c r="T98" s="227">
        <v>0</v>
      </c>
      <c r="U98" s="227">
        <v>10560.74</v>
      </c>
      <c r="V98" s="227">
        <v>5800.38</v>
      </c>
    </row>
    <row r="99" spans="1:22" s="169" customFormat="1" x14ac:dyDescent="0.25">
      <c r="A99" s="169">
        <v>313</v>
      </c>
      <c r="B99" s="174">
        <v>9352132</v>
      </c>
      <c r="C99" s="174" t="s">
        <v>331</v>
      </c>
      <c r="D99" s="174" t="s">
        <v>122</v>
      </c>
      <c r="E99" s="227">
        <v>13435.439999999999</v>
      </c>
      <c r="F99" s="227">
        <v>0</v>
      </c>
      <c r="G99" s="227">
        <v>0</v>
      </c>
      <c r="H99" s="227">
        <v>0</v>
      </c>
      <c r="I99" s="227">
        <v>0</v>
      </c>
      <c r="J99" s="227">
        <v>0</v>
      </c>
      <c r="K99" s="227">
        <v>0</v>
      </c>
      <c r="L99" s="227">
        <v>0</v>
      </c>
      <c r="M99" s="227">
        <v>0</v>
      </c>
      <c r="N99" s="227">
        <v>0</v>
      </c>
      <c r="O99" s="227">
        <v>0</v>
      </c>
      <c r="P99" s="227">
        <v>0</v>
      </c>
      <c r="Q99" s="227">
        <v>0</v>
      </c>
      <c r="R99" s="227">
        <v>0</v>
      </c>
      <c r="S99" s="227">
        <v>0</v>
      </c>
      <c r="T99" s="227">
        <v>0</v>
      </c>
      <c r="U99" s="227">
        <v>13435.439999999999</v>
      </c>
      <c r="V99" s="227">
        <v>7379.2800000000007</v>
      </c>
    </row>
    <row r="100" spans="1:22" s="169" customFormat="1" x14ac:dyDescent="0.25">
      <c r="A100" s="169">
        <v>208</v>
      </c>
      <c r="B100" s="174">
        <v>9352133</v>
      </c>
      <c r="C100" s="174" t="s">
        <v>269</v>
      </c>
      <c r="D100" s="174" t="s">
        <v>122</v>
      </c>
      <c r="E100" s="227">
        <v>6021.74</v>
      </c>
      <c r="F100" s="227">
        <v>0</v>
      </c>
      <c r="G100" s="227">
        <v>0</v>
      </c>
      <c r="H100" s="227">
        <v>0</v>
      </c>
      <c r="I100" s="227">
        <v>0</v>
      </c>
      <c r="J100" s="227">
        <v>0</v>
      </c>
      <c r="K100" s="227">
        <v>0</v>
      </c>
      <c r="L100" s="227">
        <v>0</v>
      </c>
      <c r="M100" s="227">
        <v>0</v>
      </c>
      <c r="N100" s="227">
        <v>0</v>
      </c>
      <c r="O100" s="227">
        <v>0</v>
      </c>
      <c r="P100" s="227">
        <v>0</v>
      </c>
      <c r="Q100" s="227">
        <v>0</v>
      </c>
      <c r="R100" s="227">
        <v>0</v>
      </c>
      <c r="S100" s="227">
        <v>0</v>
      </c>
      <c r="T100" s="227">
        <v>0</v>
      </c>
      <c r="U100" s="227">
        <v>6021.74</v>
      </c>
      <c r="V100" s="227">
        <v>3307.38</v>
      </c>
    </row>
    <row r="101" spans="1:22" s="169" customFormat="1" x14ac:dyDescent="0.25">
      <c r="A101" s="169">
        <v>232</v>
      </c>
      <c r="B101" s="174">
        <v>9352134</v>
      </c>
      <c r="C101" s="174" t="s">
        <v>282</v>
      </c>
      <c r="D101" s="174" t="s">
        <v>122</v>
      </c>
      <c r="E101" s="227">
        <v>5991.48</v>
      </c>
      <c r="F101" s="227">
        <v>0</v>
      </c>
      <c r="G101" s="227">
        <v>0</v>
      </c>
      <c r="H101" s="227">
        <v>0</v>
      </c>
      <c r="I101" s="227">
        <v>0</v>
      </c>
      <c r="J101" s="227">
        <v>0</v>
      </c>
      <c r="K101" s="227">
        <v>0</v>
      </c>
      <c r="L101" s="227">
        <v>0</v>
      </c>
      <c r="M101" s="227">
        <v>0</v>
      </c>
      <c r="N101" s="227">
        <v>0</v>
      </c>
      <c r="O101" s="227">
        <v>0</v>
      </c>
      <c r="P101" s="227">
        <v>0</v>
      </c>
      <c r="Q101" s="227">
        <v>0</v>
      </c>
      <c r="R101" s="227">
        <v>0</v>
      </c>
      <c r="S101" s="227">
        <v>0</v>
      </c>
      <c r="T101" s="227">
        <v>0</v>
      </c>
      <c r="U101" s="227">
        <v>5991.48</v>
      </c>
      <c r="V101" s="227">
        <v>3290.76</v>
      </c>
    </row>
    <row r="102" spans="1:22" s="169" customFormat="1" x14ac:dyDescent="0.25">
      <c r="A102" s="169">
        <v>343</v>
      </c>
      <c r="B102" s="174">
        <v>9352135</v>
      </c>
      <c r="C102" s="174" t="s">
        <v>351</v>
      </c>
      <c r="D102" s="174" t="s">
        <v>122</v>
      </c>
      <c r="E102" s="227">
        <v>11710.619999999999</v>
      </c>
      <c r="F102" s="227">
        <v>0</v>
      </c>
      <c r="G102" s="227">
        <v>0</v>
      </c>
      <c r="H102" s="227">
        <v>0</v>
      </c>
      <c r="I102" s="227">
        <v>0</v>
      </c>
      <c r="J102" s="227">
        <v>0</v>
      </c>
      <c r="K102" s="227">
        <v>0</v>
      </c>
      <c r="L102" s="227">
        <v>0</v>
      </c>
      <c r="M102" s="227">
        <v>0</v>
      </c>
      <c r="N102" s="227">
        <v>0</v>
      </c>
      <c r="O102" s="227">
        <v>0</v>
      </c>
      <c r="P102" s="227">
        <v>0</v>
      </c>
      <c r="Q102" s="227">
        <v>0</v>
      </c>
      <c r="R102" s="227">
        <v>0</v>
      </c>
      <c r="S102" s="227">
        <v>0</v>
      </c>
      <c r="T102" s="227">
        <v>0</v>
      </c>
      <c r="U102" s="227">
        <v>11710.619999999999</v>
      </c>
      <c r="V102" s="227">
        <v>6431.9400000000005</v>
      </c>
    </row>
    <row r="103" spans="1:22" s="169" customFormat="1" x14ac:dyDescent="0.25">
      <c r="A103" s="169">
        <v>23</v>
      </c>
      <c r="B103" s="174">
        <v>9352136</v>
      </c>
      <c r="C103" s="174" t="s">
        <v>694</v>
      </c>
      <c r="D103" s="174" t="s">
        <v>122</v>
      </c>
      <c r="E103" s="227">
        <v>3903.54</v>
      </c>
      <c r="F103" s="227">
        <v>0</v>
      </c>
      <c r="G103" s="227">
        <v>0</v>
      </c>
      <c r="H103" s="227">
        <v>0</v>
      </c>
      <c r="I103" s="227">
        <v>0</v>
      </c>
      <c r="J103" s="227">
        <v>0</v>
      </c>
      <c r="K103" s="227">
        <v>0</v>
      </c>
      <c r="L103" s="227">
        <v>0</v>
      </c>
      <c r="M103" s="227">
        <v>0</v>
      </c>
      <c r="N103" s="227">
        <v>0</v>
      </c>
      <c r="O103" s="227">
        <v>0</v>
      </c>
      <c r="P103" s="227">
        <v>0</v>
      </c>
      <c r="Q103" s="227">
        <v>0</v>
      </c>
      <c r="R103" s="227">
        <v>0</v>
      </c>
      <c r="S103" s="227">
        <v>0</v>
      </c>
      <c r="T103" s="227">
        <v>0</v>
      </c>
      <c r="U103" s="227">
        <v>3903.54</v>
      </c>
      <c r="V103" s="227">
        <v>2143.98</v>
      </c>
    </row>
    <row r="104" spans="1:22" s="169" customFormat="1" x14ac:dyDescent="0.25">
      <c r="A104" s="169">
        <v>231</v>
      </c>
      <c r="B104" s="174">
        <v>9352137</v>
      </c>
      <c r="C104" s="174" t="s">
        <v>281</v>
      </c>
      <c r="D104" s="174" t="s">
        <v>122</v>
      </c>
      <c r="E104" s="227">
        <v>5870.44</v>
      </c>
      <c r="F104" s="227">
        <v>0</v>
      </c>
      <c r="G104" s="227">
        <v>0</v>
      </c>
      <c r="H104" s="227">
        <v>0</v>
      </c>
      <c r="I104" s="227">
        <v>0</v>
      </c>
      <c r="J104" s="227">
        <v>0</v>
      </c>
      <c r="K104" s="227">
        <v>0</v>
      </c>
      <c r="L104" s="227">
        <v>0</v>
      </c>
      <c r="M104" s="227">
        <v>0</v>
      </c>
      <c r="N104" s="227">
        <v>0</v>
      </c>
      <c r="O104" s="227">
        <v>0</v>
      </c>
      <c r="P104" s="227">
        <v>0</v>
      </c>
      <c r="Q104" s="227">
        <v>0</v>
      </c>
      <c r="R104" s="227">
        <v>0</v>
      </c>
      <c r="S104" s="227">
        <v>0</v>
      </c>
      <c r="T104" s="227">
        <v>0</v>
      </c>
      <c r="U104" s="227">
        <v>5870.44</v>
      </c>
      <c r="V104" s="227">
        <v>3224.28</v>
      </c>
    </row>
    <row r="105" spans="1:22" s="169" customFormat="1" x14ac:dyDescent="0.25">
      <c r="A105" s="169">
        <v>503</v>
      </c>
      <c r="B105" s="174">
        <v>9352138</v>
      </c>
      <c r="C105" s="174" t="s">
        <v>693</v>
      </c>
      <c r="D105" s="174" t="s">
        <v>122</v>
      </c>
      <c r="E105" s="227">
        <v>11740.88</v>
      </c>
      <c r="F105" s="227">
        <v>0</v>
      </c>
      <c r="G105" s="227">
        <v>0</v>
      </c>
      <c r="H105" s="227">
        <v>0</v>
      </c>
      <c r="I105" s="227">
        <v>0</v>
      </c>
      <c r="J105" s="227">
        <v>0</v>
      </c>
      <c r="K105" s="227">
        <v>0</v>
      </c>
      <c r="L105" s="227">
        <v>0</v>
      </c>
      <c r="M105" s="227">
        <v>0</v>
      </c>
      <c r="N105" s="227">
        <v>0</v>
      </c>
      <c r="O105" s="227">
        <v>0</v>
      </c>
      <c r="P105" s="227">
        <v>0</v>
      </c>
      <c r="Q105" s="227">
        <v>0</v>
      </c>
      <c r="R105" s="227">
        <v>0</v>
      </c>
      <c r="S105" s="227">
        <v>0</v>
      </c>
      <c r="T105" s="227">
        <v>0</v>
      </c>
      <c r="U105" s="227">
        <v>11740.88</v>
      </c>
      <c r="V105" s="227">
        <v>6448.56</v>
      </c>
    </row>
    <row r="106" spans="1:22" s="169" customFormat="1" x14ac:dyDescent="0.25">
      <c r="A106" s="169">
        <v>68</v>
      </c>
      <c r="B106" s="174">
        <v>9352141</v>
      </c>
      <c r="C106" s="174" t="s">
        <v>208</v>
      </c>
      <c r="D106" s="174" t="s">
        <v>122</v>
      </c>
      <c r="E106" s="227">
        <v>14857.66</v>
      </c>
      <c r="F106" s="227">
        <v>0</v>
      </c>
      <c r="G106" s="227">
        <v>0</v>
      </c>
      <c r="H106" s="227">
        <v>0</v>
      </c>
      <c r="I106" s="227">
        <v>0</v>
      </c>
      <c r="J106" s="227">
        <v>0</v>
      </c>
      <c r="K106" s="227">
        <v>0</v>
      </c>
      <c r="L106" s="227">
        <v>0</v>
      </c>
      <c r="M106" s="227">
        <v>0</v>
      </c>
      <c r="N106" s="227">
        <v>0</v>
      </c>
      <c r="O106" s="227">
        <v>0</v>
      </c>
      <c r="P106" s="227">
        <v>0</v>
      </c>
      <c r="Q106" s="227">
        <v>0</v>
      </c>
      <c r="R106" s="227">
        <v>0</v>
      </c>
      <c r="S106" s="227">
        <v>0</v>
      </c>
      <c r="T106" s="227">
        <v>0</v>
      </c>
      <c r="U106" s="227">
        <v>14857.66</v>
      </c>
      <c r="V106" s="227">
        <v>8160.42</v>
      </c>
    </row>
    <row r="107" spans="1:22" s="169" customFormat="1" x14ac:dyDescent="0.25">
      <c r="A107" s="169">
        <v>65</v>
      </c>
      <c r="B107" s="174">
        <v>9352147</v>
      </c>
      <c r="C107" s="174" t="s">
        <v>692</v>
      </c>
      <c r="D107" s="174" t="s">
        <v>122</v>
      </c>
      <c r="E107" s="227">
        <v>15160.259999999998</v>
      </c>
      <c r="F107" s="227">
        <v>0</v>
      </c>
      <c r="G107" s="227">
        <v>0</v>
      </c>
      <c r="H107" s="227">
        <v>0</v>
      </c>
      <c r="I107" s="227">
        <v>0</v>
      </c>
      <c r="J107" s="227">
        <v>0</v>
      </c>
      <c r="K107" s="227">
        <v>0</v>
      </c>
      <c r="L107" s="227">
        <v>0</v>
      </c>
      <c r="M107" s="227">
        <v>0</v>
      </c>
      <c r="N107" s="227">
        <v>0</v>
      </c>
      <c r="O107" s="227">
        <v>0</v>
      </c>
      <c r="P107" s="227">
        <v>0</v>
      </c>
      <c r="Q107" s="227">
        <v>0</v>
      </c>
      <c r="R107" s="227">
        <v>0</v>
      </c>
      <c r="S107" s="227">
        <v>0</v>
      </c>
      <c r="T107" s="227">
        <v>0</v>
      </c>
      <c r="U107" s="227">
        <v>15160.259999999998</v>
      </c>
      <c r="V107" s="227">
        <v>8326.6200000000008</v>
      </c>
    </row>
    <row r="108" spans="1:22" s="169" customFormat="1" x14ac:dyDescent="0.25">
      <c r="A108" s="169">
        <v>74</v>
      </c>
      <c r="B108" s="174">
        <v>9352152</v>
      </c>
      <c r="C108" s="174" t="s">
        <v>691</v>
      </c>
      <c r="D108" s="174" t="s">
        <v>122</v>
      </c>
      <c r="E108" s="227">
        <v>13526.22</v>
      </c>
      <c r="F108" s="227">
        <v>0</v>
      </c>
      <c r="G108" s="227">
        <v>0</v>
      </c>
      <c r="H108" s="227">
        <v>0</v>
      </c>
      <c r="I108" s="227">
        <v>0</v>
      </c>
      <c r="J108" s="227">
        <v>0</v>
      </c>
      <c r="K108" s="227">
        <v>0</v>
      </c>
      <c r="L108" s="227">
        <v>0</v>
      </c>
      <c r="M108" s="227">
        <v>0</v>
      </c>
      <c r="N108" s="227">
        <v>0</v>
      </c>
      <c r="O108" s="227">
        <v>0</v>
      </c>
      <c r="P108" s="227">
        <v>0</v>
      </c>
      <c r="Q108" s="227">
        <v>0</v>
      </c>
      <c r="R108" s="227">
        <v>0</v>
      </c>
      <c r="S108" s="227">
        <v>0</v>
      </c>
      <c r="T108" s="227">
        <v>0</v>
      </c>
      <c r="U108" s="227">
        <v>13526.22</v>
      </c>
      <c r="V108" s="227">
        <v>7429.14</v>
      </c>
    </row>
    <row r="109" spans="1:22" s="169" customFormat="1" x14ac:dyDescent="0.25">
      <c r="A109" s="169">
        <v>264</v>
      </c>
      <c r="B109" s="174">
        <v>9352154</v>
      </c>
      <c r="C109" s="174" t="s">
        <v>304</v>
      </c>
      <c r="D109" s="174" t="s">
        <v>122</v>
      </c>
      <c r="E109" s="227">
        <v>9410.8599999999988</v>
      </c>
      <c r="F109" s="227">
        <v>0</v>
      </c>
      <c r="G109" s="227">
        <v>0</v>
      </c>
      <c r="H109" s="227">
        <v>0</v>
      </c>
      <c r="I109" s="227">
        <v>0</v>
      </c>
      <c r="J109" s="227">
        <v>0</v>
      </c>
      <c r="K109" s="227">
        <v>0</v>
      </c>
      <c r="L109" s="227">
        <v>0</v>
      </c>
      <c r="M109" s="227">
        <v>0</v>
      </c>
      <c r="N109" s="227">
        <v>0</v>
      </c>
      <c r="O109" s="227">
        <v>0</v>
      </c>
      <c r="P109" s="227">
        <v>0</v>
      </c>
      <c r="Q109" s="227">
        <v>0</v>
      </c>
      <c r="R109" s="227">
        <v>0</v>
      </c>
      <c r="S109" s="227">
        <v>0</v>
      </c>
      <c r="T109" s="227">
        <v>0</v>
      </c>
      <c r="U109" s="227">
        <v>9410.8599999999988</v>
      </c>
      <c r="V109" s="227">
        <v>5168.8200000000006</v>
      </c>
    </row>
    <row r="110" spans="1:22" s="169" customFormat="1" x14ac:dyDescent="0.25">
      <c r="A110" s="169">
        <v>275</v>
      </c>
      <c r="B110" s="174">
        <v>9352157</v>
      </c>
      <c r="C110" s="174" t="s">
        <v>309</v>
      </c>
      <c r="D110" s="174" t="s">
        <v>122</v>
      </c>
      <c r="E110" s="227">
        <v>7232.1399999999994</v>
      </c>
      <c r="F110" s="227">
        <v>0</v>
      </c>
      <c r="G110" s="227">
        <v>0</v>
      </c>
      <c r="H110" s="227">
        <v>0</v>
      </c>
      <c r="I110" s="227">
        <v>0</v>
      </c>
      <c r="J110" s="227">
        <v>0</v>
      </c>
      <c r="K110" s="227">
        <v>0</v>
      </c>
      <c r="L110" s="227">
        <v>0</v>
      </c>
      <c r="M110" s="227">
        <v>0</v>
      </c>
      <c r="N110" s="227">
        <v>0</v>
      </c>
      <c r="O110" s="227">
        <v>0</v>
      </c>
      <c r="P110" s="227">
        <v>0</v>
      </c>
      <c r="Q110" s="227">
        <v>0</v>
      </c>
      <c r="R110" s="227">
        <v>0</v>
      </c>
      <c r="S110" s="227">
        <v>0</v>
      </c>
      <c r="T110" s="227">
        <v>0</v>
      </c>
      <c r="U110" s="227">
        <v>7232.1399999999994</v>
      </c>
      <c r="V110" s="227">
        <v>3972.1800000000003</v>
      </c>
    </row>
    <row r="111" spans="1:22" s="169" customFormat="1" x14ac:dyDescent="0.25">
      <c r="A111" s="169">
        <v>273</v>
      </c>
      <c r="B111" s="174">
        <v>9352162</v>
      </c>
      <c r="C111" s="174" t="s">
        <v>307</v>
      </c>
      <c r="D111" s="174" t="s">
        <v>122</v>
      </c>
      <c r="E111" s="227">
        <v>12346.08</v>
      </c>
      <c r="F111" s="227">
        <v>0</v>
      </c>
      <c r="G111" s="227">
        <v>0</v>
      </c>
      <c r="H111" s="227">
        <v>0</v>
      </c>
      <c r="I111" s="227">
        <v>0</v>
      </c>
      <c r="J111" s="227">
        <v>0</v>
      </c>
      <c r="K111" s="227">
        <v>0</v>
      </c>
      <c r="L111" s="227">
        <v>0</v>
      </c>
      <c r="M111" s="227">
        <v>0</v>
      </c>
      <c r="N111" s="227">
        <v>0</v>
      </c>
      <c r="O111" s="227">
        <v>0</v>
      </c>
      <c r="P111" s="227">
        <v>0</v>
      </c>
      <c r="Q111" s="227">
        <v>0</v>
      </c>
      <c r="R111" s="227">
        <v>0</v>
      </c>
      <c r="S111" s="227">
        <v>0</v>
      </c>
      <c r="T111" s="227">
        <v>0</v>
      </c>
      <c r="U111" s="227">
        <v>12346.08</v>
      </c>
      <c r="V111" s="227">
        <v>6780.96</v>
      </c>
    </row>
    <row r="112" spans="1:22" s="169" customFormat="1" x14ac:dyDescent="0.25">
      <c r="A112" s="169">
        <v>250</v>
      </c>
      <c r="B112" s="174">
        <v>9352165</v>
      </c>
      <c r="C112" s="174" t="s">
        <v>294</v>
      </c>
      <c r="D112" s="174" t="s">
        <v>122</v>
      </c>
      <c r="E112" s="227">
        <v>19033.539999999997</v>
      </c>
      <c r="F112" s="227">
        <v>0</v>
      </c>
      <c r="G112" s="227">
        <v>0</v>
      </c>
      <c r="H112" s="227">
        <v>0</v>
      </c>
      <c r="I112" s="227">
        <v>0</v>
      </c>
      <c r="J112" s="227">
        <v>0</v>
      </c>
      <c r="K112" s="227">
        <v>0</v>
      </c>
      <c r="L112" s="227">
        <v>0</v>
      </c>
      <c r="M112" s="227">
        <v>0</v>
      </c>
      <c r="N112" s="227">
        <v>0</v>
      </c>
      <c r="O112" s="227">
        <v>0</v>
      </c>
      <c r="P112" s="227">
        <v>0</v>
      </c>
      <c r="Q112" s="227">
        <v>0</v>
      </c>
      <c r="R112" s="227">
        <v>0</v>
      </c>
      <c r="S112" s="227">
        <v>0</v>
      </c>
      <c r="T112" s="227">
        <v>0</v>
      </c>
      <c r="U112" s="227">
        <v>19033.539999999997</v>
      </c>
      <c r="V112" s="227">
        <v>10453.980000000001</v>
      </c>
    </row>
    <row r="113" spans="1:22" s="169" customFormat="1" x14ac:dyDescent="0.25">
      <c r="A113" s="169">
        <v>258</v>
      </c>
      <c r="B113" s="174">
        <v>9352166</v>
      </c>
      <c r="C113" s="174" t="s">
        <v>300</v>
      </c>
      <c r="D113" s="174" t="s">
        <v>122</v>
      </c>
      <c r="E113" s="227">
        <v>12406.599999999999</v>
      </c>
      <c r="F113" s="227">
        <v>0</v>
      </c>
      <c r="G113" s="227">
        <v>0</v>
      </c>
      <c r="H113" s="227">
        <v>0</v>
      </c>
      <c r="I113" s="227">
        <v>0</v>
      </c>
      <c r="J113" s="227">
        <v>0</v>
      </c>
      <c r="K113" s="227">
        <v>0</v>
      </c>
      <c r="L113" s="227">
        <v>0</v>
      </c>
      <c r="M113" s="227">
        <v>0</v>
      </c>
      <c r="N113" s="227">
        <v>0</v>
      </c>
      <c r="O113" s="227">
        <v>0</v>
      </c>
      <c r="P113" s="227">
        <v>0</v>
      </c>
      <c r="Q113" s="227">
        <v>0</v>
      </c>
      <c r="R113" s="227">
        <v>0</v>
      </c>
      <c r="S113" s="227">
        <v>0</v>
      </c>
      <c r="T113" s="227">
        <v>0</v>
      </c>
      <c r="U113" s="227">
        <v>12406.599999999999</v>
      </c>
      <c r="V113" s="227">
        <v>6814.2000000000007</v>
      </c>
    </row>
    <row r="114" spans="1:22" s="169" customFormat="1" x14ac:dyDescent="0.25">
      <c r="A114" s="169">
        <v>279</v>
      </c>
      <c r="B114" s="174">
        <v>9352167</v>
      </c>
      <c r="C114" s="174" t="s">
        <v>310</v>
      </c>
      <c r="D114" s="174" t="s">
        <v>122</v>
      </c>
      <c r="E114" s="227">
        <v>9350.34</v>
      </c>
      <c r="F114" s="227">
        <v>0</v>
      </c>
      <c r="G114" s="227">
        <v>0</v>
      </c>
      <c r="H114" s="227">
        <v>0</v>
      </c>
      <c r="I114" s="227">
        <v>0</v>
      </c>
      <c r="J114" s="227">
        <v>0</v>
      </c>
      <c r="K114" s="227">
        <v>0</v>
      </c>
      <c r="L114" s="227">
        <v>0</v>
      </c>
      <c r="M114" s="227">
        <v>0</v>
      </c>
      <c r="N114" s="227">
        <v>0</v>
      </c>
      <c r="O114" s="227">
        <v>0</v>
      </c>
      <c r="P114" s="227">
        <v>0</v>
      </c>
      <c r="Q114" s="227">
        <v>0</v>
      </c>
      <c r="R114" s="227">
        <v>0</v>
      </c>
      <c r="S114" s="227">
        <v>0</v>
      </c>
      <c r="T114" s="227">
        <v>0</v>
      </c>
      <c r="U114" s="227">
        <v>9350.34</v>
      </c>
      <c r="V114" s="227">
        <v>5135.58</v>
      </c>
    </row>
    <row r="115" spans="1:22" s="169" customFormat="1" x14ac:dyDescent="0.25">
      <c r="A115" s="169">
        <v>294</v>
      </c>
      <c r="B115" s="174">
        <v>9352171</v>
      </c>
      <c r="C115" s="174" t="s">
        <v>321</v>
      </c>
      <c r="D115" s="174" t="s">
        <v>122</v>
      </c>
      <c r="E115" s="227">
        <v>10318.66</v>
      </c>
      <c r="F115" s="227">
        <v>0</v>
      </c>
      <c r="G115" s="227">
        <v>0</v>
      </c>
      <c r="H115" s="227">
        <v>0</v>
      </c>
      <c r="I115" s="227">
        <v>0</v>
      </c>
      <c r="J115" s="227">
        <v>0</v>
      </c>
      <c r="K115" s="227">
        <v>0</v>
      </c>
      <c r="L115" s="227">
        <v>0</v>
      </c>
      <c r="M115" s="227">
        <v>0</v>
      </c>
      <c r="N115" s="227">
        <v>0</v>
      </c>
      <c r="O115" s="227">
        <v>0</v>
      </c>
      <c r="P115" s="227">
        <v>0</v>
      </c>
      <c r="Q115" s="227">
        <v>0</v>
      </c>
      <c r="R115" s="227">
        <v>0</v>
      </c>
      <c r="S115" s="227">
        <v>0</v>
      </c>
      <c r="T115" s="227">
        <v>0</v>
      </c>
      <c r="U115" s="227">
        <v>10318.66</v>
      </c>
      <c r="V115" s="227">
        <v>5667.42</v>
      </c>
    </row>
    <row r="116" spans="1:22" s="169" customFormat="1" x14ac:dyDescent="0.25">
      <c r="A116" s="169">
        <v>293</v>
      </c>
      <c r="B116" s="174">
        <v>9352172</v>
      </c>
      <c r="C116" s="174" t="s">
        <v>690</v>
      </c>
      <c r="D116" s="174" t="s">
        <v>122</v>
      </c>
      <c r="E116" s="227">
        <v>7837.3399999999992</v>
      </c>
      <c r="F116" s="227">
        <v>0</v>
      </c>
      <c r="G116" s="227">
        <v>0</v>
      </c>
      <c r="H116" s="227">
        <v>0</v>
      </c>
      <c r="I116" s="227">
        <v>0</v>
      </c>
      <c r="J116" s="227">
        <v>0</v>
      </c>
      <c r="K116" s="227">
        <v>0</v>
      </c>
      <c r="L116" s="227">
        <v>0</v>
      </c>
      <c r="M116" s="227">
        <v>0</v>
      </c>
      <c r="N116" s="227">
        <v>0</v>
      </c>
      <c r="O116" s="227">
        <v>0</v>
      </c>
      <c r="P116" s="227">
        <v>0</v>
      </c>
      <c r="Q116" s="227">
        <v>0</v>
      </c>
      <c r="R116" s="227">
        <v>0</v>
      </c>
      <c r="S116" s="227">
        <v>0</v>
      </c>
      <c r="T116" s="227">
        <v>0</v>
      </c>
      <c r="U116" s="227">
        <v>7837.3399999999992</v>
      </c>
      <c r="V116" s="227">
        <v>4304.58</v>
      </c>
    </row>
    <row r="117" spans="1:22" s="169" customFormat="1" x14ac:dyDescent="0.25">
      <c r="A117" s="169">
        <v>300</v>
      </c>
      <c r="B117" s="174">
        <v>9352176</v>
      </c>
      <c r="C117" s="174" t="s">
        <v>324</v>
      </c>
      <c r="D117" s="174" t="s">
        <v>122</v>
      </c>
      <c r="E117" s="227">
        <v>15704.939999999999</v>
      </c>
      <c r="F117" s="227">
        <v>0</v>
      </c>
      <c r="G117" s="227">
        <v>0</v>
      </c>
      <c r="H117" s="227">
        <v>0</v>
      </c>
      <c r="I117" s="227">
        <v>0</v>
      </c>
      <c r="J117" s="227">
        <v>0</v>
      </c>
      <c r="K117" s="227">
        <v>0</v>
      </c>
      <c r="L117" s="227">
        <v>0</v>
      </c>
      <c r="M117" s="227">
        <v>0</v>
      </c>
      <c r="N117" s="227">
        <v>0</v>
      </c>
      <c r="O117" s="227">
        <v>0</v>
      </c>
      <c r="P117" s="227">
        <v>0</v>
      </c>
      <c r="Q117" s="227">
        <v>0</v>
      </c>
      <c r="R117" s="227">
        <v>0</v>
      </c>
      <c r="S117" s="227">
        <v>0</v>
      </c>
      <c r="T117" s="227">
        <v>0</v>
      </c>
      <c r="U117" s="227">
        <v>15704.939999999999</v>
      </c>
      <c r="V117" s="227">
        <v>8625.7800000000007</v>
      </c>
    </row>
    <row r="118" spans="1:22" s="169" customFormat="1" x14ac:dyDescent="0.25">
      <c r="A118" s="169">
        <v>259</v>
      </c>
      <c r="B118" s="174">
        <v>9352184</v>
      </c>
      <c r="C118" s="174" t="s">
        <v>689</v>
      </c>
      <c r="D118" s="174" t="s">
        <v>122</v>
      </c>
      <c r="E118" s="227">
        <v>12406.599999999999</v>
      </c>
      <c r="F118" s="227">
        <v>0</v>
      </c>
      <c r="G118" s="227">
        <v>0</v>
      </c>
      <c r="H118" s="227">
        <v>0</v>
      </c>
      <c r="I118" s="227">
        <v>0</v>
      </c>
      <c r="J118" s="227">
        <v>0</v>
      </c>
      <c r="K118" s="227">
        <v>0</v>
      </c>
      <c r="L118" s="227">
        <v>0</v>
      </c>
      <c r="M118" s="227">
        <v>0</v>
      </c>
      <c r="N118" s="227">
        <v>0</v>
      </c>
      <c r="O118" s="227">
        <v>0</v>
      </c>
      <c r="P118" s="227">
        <v>0</v>
      </c>
      <c r="Q118" s="227">
        <v>0</v>
      </c>
      <c r="R118" s="227">
        <v>0</v>
      </c>
      <c r="S118" s="227">
        <v>0</v>
      </c>
      <c r="T118" s="227">
        <v>0</v>
      </c>
      <c r="U118" s="227">
        <v>12406.599999999999</v>
      </c>
      <c r="V118" s="227">
        <v>6814.2000000000007</v>
      </c>
    </row>
    <row r="119" spans="1:22" s="169" customFormat="1" x14ac:dyDescent="0.25">
      <c r="A119" s="169">
        <v>260</v>
      </c>
      <c r="B119" s="174">
        <v>9352185</v>
      </c>
      <c r="C119" s="174" t="s">
        <v>302</v>
      </c>
      <c r="D119" s="174" t="s">
        <v>122</v>
      </c>
      <c r="E119" s="227">
        <v>9320.08</v>
      </c>
      <c r="F119" s="227">
        <v>0</v>
      </c>
      <c r="G119" s="227">
        <v>0</v>
      </c>
      <c r="H119" s="227">
        <v>0</v>
      </c>
      <c r="I119" s="227">
        <v>0</v>
      </c>
      <c r="J119" s="227">
        <v>0</v>
      </c>
      <c r="K119" s="227">
        <v>0</v>
      </c>
      <c r="L119" s="227">
        <v>0</v>
      </c>
      <c r="M119" s="227">
        <v>0</v>
      </c>
      <c r="N119" s="227">
        <v>0</v>
      </c>
      <c r="O119" s="227">
        <v>0</v>
      </c>
      <c r="P119" s="227">
        <v>0</v>
      </c>
      <c r="Q119" s="227">
        <v>0</v>
      </c>
      <c r="R119" s="227">
        <v>0</v>
      </c>
      <c r="S119" s="227">
        <v>0</v>
      </c>
      <c r="T119" s="227">
        <v>0</v>
      </c>
      <c r="U119" s="227">
        <v>9320.08</v>
      </c>
      <c r="V119" s="227">
        <v>5118.96</v>
      </c>
    </row>
    <row r="120" spans="1:22" s="169" customFormat="1" x14ac:dyDescent="0.25">
      <c r="A120" s="169">
        <v>263</v>
      </c>
      <c r="B120" s="174">
        <v>9352186</v>
      </c>
      <c r="C120" s="174" t="s">
        <v>303</v>
      </c>
      <c r="D120" s="174" t="s">
        <v>122</v>
      </c>
      <c r="E120" s="227">
        <v>12709.199999999999</v>
      </c>
      <c r="F120" s="227">
        <v>0</v>
      </c>
      <c r="G120" s="227">
        <v>0</v>
      </c>
      <c r="H120" s="227">
        <v>0</v>
      </c>
      <c r="I120" s="227">
        <v>0</v>
      </c>
      <c r="J120" s="227">
        <v>0</v>
      </c>
      <c r="K120" s="227">
        <v>0</v>
      </c>
      <c r="L120" s="227">
        <v>0</v>
      </c>
      <c r="M120" s="227">
        <v>0</v>
      </c>
      <c r="N120" s="227">
        <v>0</v>
      </c>
      <c r="O120" s="227">
        <v>0</v>
      </c>
      <c r="P120" s="227">
        <v>0</v>
      </c>
      <c r="Q120" s="227">
        <v>0</v>
      </c>
      <c r="R120" s="227">
        <v>0</v>
      </c>
      <c r="S120" s="227">
        <v>0</v>
      </c>
      <c r="T120" s="227">
        <v>0</v>
      </c>
      <c r="U120" s="227">
        <v>12709.199999999999</v>
      </c>
      <c r="V120" s="227">
        <v>6980.4000000000005</v>
      </c>
    </row>
    <row r="121" spans="1:22" s="169" customFormat="1" x14ac:dyDescent="0.25">
      <c r="A121" s="169">
        <v>249</v>
      </c>
      <c r="B121" s="174">
        <v>9352194</v>
      </c>
      <c r="C121" s="174" t="s">
        <v>688</v>
      </c>
      <c r="D121" s="174" t="s">
        <v>122</v>
      </c>
      <c r="E121" s="227">
        <v>18851.98</v>
      </c>
      <c r="F121" s="227">
        <v>0</v>
      </c>
      <c r="G121" s="227">
        <v>0</v>
      </c>
      <c r="H121" s="227">
        <v>0</v>
      </c>
      <c r="I121" s="227">
        <v>0</v>
      </c>
      <c r="J121" s="227">
        <v>0</v>
      </c>
      <c r="K121" s="227">
        <v>0</v>
      </c>
      <c r="L121" s="227">
        <v>0</v>
      </c>
      <c r="M121" s="227">
        <v>0</v>
      </c>
      <c r="N121" s="227">
        <v>0</v>
      </c>
      <c r="O121" s="227">
        <v>0</v>
      </c>
      <c r="P121" s="227">
        <v>0</v>
      </c>
      <c r="Q121" s="227">
        <v>0</v>
      </c>
      <c r="R121" s="227">
        <v>0</v>
      </c>
      <c r="S121" s="227">
        <v>0</v>
      </c>
      <c r="T121" s="227">
        <v>0</v>
      </c>
      <c r="U121" s="227">
        <v>18851.98</v>
      </c>
      <c r="V121" s="227">
        <v>10354.26</v>
      </c>
    </row>
    <row r="122" spans="1:22" s="169" customFormat="1" x14ac:dyDescent="0.25">
      <c r="A122" s="169">
        <v>480</v>
      </c>
      <c r="B122" s="174">
        <v>9352916</v>
      </c>
      <c r="C122" s="174" t="s">
        <v>687</v>
      </c>
      <c r="D122" s="174" t="s">
        <v>122</v>
      </c>
      <c r="E122" s="227">
        <v>9773.98</v>
      </c>
      <c r="F122" s="227">
        <v>0</v>
      </c>
      <c r="G122" s="227">
        <v>0</v>
      </c>
      <c r="H122" s="227">
        <v>0</v>
      </c>
      <c r="I122" s="227">
        <v>0</v>
      </c>
      <c r="J122" s="227">
        <v>0</v>
      </c>
      <c r="K122" s="227">
        <v>0</v>
      </c>
      <c r="L122" s="227">
        <v>0</v>
      </c>
      <c r="M122" s="227">
        <v>0</v>
      </c>
      <c r="N122" s="227">
        <v>0</v>
      </c>
      <c r="O122" s="227">
        <v>0</v>
      </c>
      <c r="P122" s="227">
        <v>0</v>
      </c>
      <c r="Q122" s="227">
        <v>0</v>
      </c>
      <c r="R122" s="227">
        <v>0</v>
      </c>
      <c r="S122" s="227">
        <v>0</v>
      </c>
      <c r="T122" s="227">
        <v>0</v>
      </c>
      <c r="U122" s="227">
        <v>9773.98</v>
      </c>
      <c r="V122" s="227">
        <v>5368.26</v>
      </c>
    </row>
    <row r="123" spans="1:22" s="169" customFormat="1" x14ac:dyDescent="0.25">
      <c r="A123" s="169">
        <v>327</v>
      </c>
      <c r="B123" s="174">
        <v>9352918</v>
      </c>
      <c r="C123" s="174" t="s">
        <v>686</v>
      </c>
      <c r="D123" s="174" t="s">
        <v>122</v>
      </c>
      <c r="E123" s="227">
        <v>2360.2799999999997</v>
      </c>
      <c r="F123" s="227">
        <v>0</v>
      </c>
      <c r="G123" s="227">
        <v>0</v>
      </c>
      <c r="H123" s="227">
        <v>0</v>
      </c>
      <c r="I123" s="227">
        <v>0</v>
      </c>
      <c r="J123" s="227">
        <v>0</v>
      </c>
      <c r="K123" s="227">
        <v>0</v>
      </c>
      <c r="L123" s="227">
        <v>0</v>
      </c>
      <c r="M123" s="227">
        <v>0</v>
      </c>
      <c r="N123" s="227">
        <v>0</v>
      </c>
      <c r="O123" s="227">
        <v>0</v>
      </c>
      <c r="P123" s="227">
        <v>0</v>
      </c>
      <c r="Q123" s="227">
        <v>0</v>
      </c>
      <c r="R123" s="227">
        <v>0</v>
      </c>
      <c r="S123" s="227">
        <v>0</v>
      </c>
      <c r="T123" s="227">
        <v>0</v>
      </c>
      <c r="U123" s="227">
        <v>2360.2799999999997</v>
      </c>
      <c r="V123" s="227">
        <v>1296.3600000000001</v>
      </c>
    </row>
    <row r="124" spans="1:22" s="169" customFormat="1" x14ac:dyDescent="0.25">
      <c r="A124" s="169">
        <v>75</v>
      </c>
      <c r="B124" s="174">
        <v>9352919</v>
      </c>
      <c r="C124" s="174" t="s">
        <v>217</v>
      </c>
      <c r="D124" s="174" t="s">
        <v>122</v>
      </c>
      <c r="E124" s="227">
        <v>7292.66</v>
      </c>
      <c r="F124" s="227">
        <v>0</v>
      </c>
      <c r="G124" s="227">
        <v>0</v>
      </c>
      <c r="H124" s="227">
        <v>0</v>
      </c>
      <c r="I124" s="227">
        <v>0</v>
      </c>
      <c r="J124" s="227">
        <v>0</v>
      </c>
      <c r="K124" s="227">
        <v>0</v>
      </c>
      <c r="L124" s="227">
        <v>0</v>
      </c>
      <c r="M124" s="227">
        <v>0</v>
      </c>
      <c r="N124" s="227">
        <v>0</v>
      </c>
      <c r="O124" s="227">
        <v>0</v>
      </c>
      <c r="P124" s="227">
        <v>0</v>
      </c>
      <c r="Q124" s="227">
        <v>0</v>
      </c>
      <c r="R124" s="227">
        <v>0</v>
      </c>
      <c r="S124" s="227">
        <v>0</v>
      </c>
      <c r="T124" s="227">
        <v>0</v>
      </c>
      <c r="U124" s="227">
        <v>7292.66</v>
      </c>
      <c r="V124" s="227">
        <v>4005.42</v>
      </c>
    </row>
    <row r="125" spans="1:22" s="169" customFormat="1" x14ac:dyDescent="0.25">
      <c r="A125" s="169">
        <v>461</v>
      </c>
      <c r="B125" s="174">
        <v>9352921</v>
      </c>
      <c r="C125" s="174" t="s">
        <v>414</v>
      </c>
      <c r="D125" s="174" t="s">
        <v>122</v>
      </c>
      <c r="E125" s="227">
        <v>6717.7199999999993</v>
      </c>
      <c r="F125" s="227">
        <v>0</v>
      </c>
      <c r="G125" s="227">
        <v>0</v>
      </c>
      <c r="H125" s="227">
        <v>0</v>
      </c>
      <c r="I125" s="227">
        <v>0</v>
      </c>
      <c r="J125" s="227">
        <v>0</v>
      </c>
      <c r="K125" s="227">
        <v>0</v>
      </c>
      <c r="L125" s="227">
        <v>0</v>
      </c>
      <c r="M125" s="227">
        <v>0</v>
      </c>
      <c r="N125" s="227">
        <v>0</v>
      </c>
      <c r="O125" s="227">
        <v>0</v>
      </c>
      <c r="P125" s="227">
        <v>0</v>
      </c>
      <c r="Q125" s="227">
        <v>0</v>
      </c>
      <c r="R125" s="227">
        <v>0</v>
      </c>
      <c r="S125" s="227">
        <v>0</v>
      </c>
      <c r="T125" s="227">
        <v>0</v>
      </c>
      <c r="U125" s="227">
        <v>6717.7199999999993</v>
      </c>
      <c r="V125" s="227">
        <v>3689.6400000000003</v>
      </c>
    </row>
    <row r="126" spans="1:22" s="169" customFormat="1" x14ac:dyDescent="0.25">
      <c r="A126" s="169">
        <v>281</v>
      </c>
      <c r="B126" s="174">
        <v>9352922</v>
      </c>
      <c r="C126" s="174" t="s">
        <v>311</v>
      </c>
      <c r="D126" s="174" t="s">
        <v>122</v>
      </c>
      <c r="E126" s="227">
        <v>15977.279999999999</v>
      </c>
      <c r="F126" s="227">
        <v>0</v>
      </c>
      <c r="G126" s="227">
        <v>0</v>
      </c>
      <c r="H126" s="227">
        <v>0</v>
      </c>
      <c r="I126" s="227">
        <v>0</v>
      </c>
      <c r="J126" s="227">
        <v>0</v>
      </c>
      <c r="K126" s="227">
        <v>0</v>
      </c>
      <c r="L126" s="227">
        <v>0</v>
      </c>
      <c r="M126" s="227">
        <v>0</v>
      </c>
      <c r="N126" s="227">
        <v>0</v>
      </c>
      <c r="O126" s="227">
        <v>0</v>
      </c>
      <c r="P126" s="227">
        <v>0</v>
      </c>
      <c r="Q126" s="227">
        <v>0</v>
      </c>
      <c r="R126" s="227">
        <v>0</v>
      </c>
      <c r="S126" s="227">
        <v>0</v>
      </c>
      <c r="T126" s="227">
        <v>0</v>
      </c>
      <c r="U126" s="227">
        <v>15977.279999999999</v>
      </c>
      <c r="V126" s="227">
        <v>8775.36</v>
      </c>
    </row>
    <row r="127" spans="1:22" s="169" customFormat="1" x14ac:dyDescent="0.25">
      <c r="A127" s="169">
        <v>504</v>
      </c>
      <c r="B127" s="174">
        <v>9352923</v>
      </c>
      <c r="C127" s="174" t="s">
        <v>685</v>
      </c>
      <c r="D127" s="174" t="s">
        <v>122</v>
      </c>
      <c r="E127" s="227">
        <v>8805.66</v>
      </c>
      <c r="F127" s="227">
        <v>0</v>
      </c>
      <c r="G127" s="227">
        <v>0</v>
      </c>
      <c r="H127" s="227">
        <v>0</v>
      </c>
      <c r="I127" s="227">
        <v>0</v>
      </c>
      <c r="J127" s="227">
        <v>0</v>
      </c>
      <c r="K127" s="227">
        <v>0</v>
      </c>
      <c r="L127" s="227">
        <v>0</v>
      </c>
      <c r="M127" s="227">
        <v>0</v>
      </c>
      <c r="N127" s="227">
        <v>0</v>
      </c>
      <c r="O127" s="227">
        <v>0</v>
      </c>
      <c r="P127" s="227">
        <v>0</v>
      </c>
      <c r="Q127" s="227">
        <v>0</v>
      </c>
      <c r="R127" s="227">
        <v>0</v>
      </c>
      <c r="S127" s="227">
        <v>0</v>
      </c>
      <c r="T127" s="227">
        <v>0</v>
      </c>
      <c r="U127" s="227">
        <v>8805.66</v>
      </c>
      <c r="V127" s="227">
        <v>4836.42</v>
      </c>
    </row>
    <row r="128" spans="1:22" s="169" customFormat="1" x14ac:dyDescent="0.25">
      <c r="A128" s="169">
        <v>311</v>
      </c>
      <c r="B128" s="174">
        <v>9352924</v>
      </c>
      <c r="C128" s="174" t="s">
        <v>330</v>
      </c>
      <c r="D128" s="174" t="s">
        <v>122</v>
      </c>
      <c r="E128" s="227">
        <v>6415.12</v>
      </c>
      <c r="F128" s="227">
        <v>0</v>
      </c>
      <c r="G128" s="227">
        <v>0</v>
      </c>
      <c r="H128" s="227">
        <v>0</v>
      </c>
      <c r="I128" s="227">
        <v>0</v>
      </c>
      <c r="J128" s="227">
        <v>0</v>
      </c>
      <c r="K128" s="227">
        <v>0</v>
      </c>
      <c r="L128" s="227">
        <v>0</v>
      </c>
      <c r="M128" s="227">
        <v>0</v>
      </c>
      <c r="N128" s="227">
        <v>0</v>
      </c>
      <c r="O128" s="227">
        <v>0</v>
      </c>
      <c r="P128" s="227">
        <v>0</v>
      </c>
      <c r="Q128" s="227">
        <v>0</v>
      </c>
      <c r="R128" s="227">
        <v>0</v>
      </c>
      <c r="S128" s="227">
        <v>0</v>
      </c>
      <c r="T128" s="227">
        <v>0</v>
      </c>
      <c r="U128" s="227">
        <v>6415.12</v>
      </c>
      <c r="V128" s="227">
        <v>3523.44</v>
      </c>
    </row>
    <row r="129" spans="1:22" s="169" customFormat="1" x14ac:dyDescent="0.25">
      <c r="A129" s="169">
        <v>418</v>
      </c>
      <c r="B129" s="174">
        <v>9352925</v>
      </c>
      <c r="C129" s="174" t="s">
        <v>684</v>
      </c>
      <c r="D129" s="174" t="s">
        <v>122</v>
      </c>
      <c r="E129" s="227">
        <v>12406.599999999999</v>
      </c>
      <c r="F129" s="227">
        <v>0</v>
      </c>
      <c r="G129" s="227">
        <v>0</v>
      </c>
      <c r="H129" s="227">
        <v>0</v>
      </c>
      <c r="I129" s="227">
        <v>0</v>
      </c>
      <c r="J129" s="227">
        <v>0</v>
      </c>
      <c r="K129" s="227">
        <v>0</v>
      </c>
      <c r="L129" s="227">
        <v>0</v>
      </c>
      <c r="M129" s="227">
        <v>0</v>
      </c>
      <c r="N129" s="227">
        <v>0</v>
      </c>
      <c r="O129" s="227">
        <v>0</v>
      </c>
      <c r="P129" s="227">
        <v>0</v>
      </c>
      <c r="Q129" s="227">
        <v>0</v>
      </c>
      <c r="R129" s="227">
        <v>0</v>
      </c>
      <c r="S129" s="227">
        <v>0</v>
      </c>
      <c r="T129" s="227">
        <v>0</v>
      </c>
      <c r="U129" s="227">
        <v>12406.599999999999</v>
      </c>
      <c r="V129" s="227">
        <v>6814.2000000000007</v>
      </c>
    </row>
    <row r="130" spans="1:22" s="169" customFormat="1" x14ac:dyDescent="0.25">
      <c r="A130" s="169">
        <v>341</v>
      </c>
      <c r="B130" s="174">
        <v>9352928</v>
      </c>
      <c r="C130" s="174" t="s">
        <v>349</v>
      </c>
      <c r="D130" s="174" t="s">
        <v>122</v>
      </c>
      <c r="E130" s="227">
        <v>3268.08</v>
      </c>
      <c r="F130" s="227">
        <v>0</v>
      </c>
      <c r="G130" s="227">
        <v>0</v>
      </c>
      <c r="H130" s="227">
        <v>0</v>
      </c>
      <c r="I130" s="227">
        <v>0</v>
      </c>
      <c r="J130" s="227">
        <v>0</v>
      </c>
      <c r="K130" s="227">
        <v>0</v>
      </c>
      <c r="L130" s="227">
        <v>0</v>
      </c>
      <c r="M130" s="227">
        <v>0</v>
      </c>
      <c r="N130" s="227">
        <v>0</v>
      </c>
      <c r="O130" s="227">
        <v>0</v>
      </c>
      <c r="P130" s="227">
        <v>0</v>
      </c>
      <c r="Q130" s="227">
        <v>0</v>
      </c>
      <c r="R130" s="227">
        <v>0</v>
      </c>
      <c r="S130" s="227">
        <v>0</v>
      </c>
      <c r="T130" s="227">
        <v>0</v>
      </c>
      <c r="U130" s="227">
        <v>3268.08</v>
      </c>
      <c r="V130" s="227">
        <v>1794.96</v>
      </c>
    </row>
    <row r="131" spans="1:22" s="169" customFormat="1" x14ac:dyDescent="0.25">
      <c r="A131" s="169">
        <v>307</v>
      </c>
      <c r="B131" s="174">
        <v>9352929</v>
      </c>
      <c r="C131" s="174" t="s">
        <v>683</v>
      </c>
      <c r="D131" s="174" t="s">
        <v>122</v>
      </c>
      <c r="E131" s="227">
        <v>12769.72</v>
      </c>
      <c r="F131" s="227">
        <v>0</v>
      </c>
      <c r="G131" s="227">
        <v>0</v>
      </c>
      <c r="H131" s="227">
        <v>0</v>
      </c>
      <c r="I131" s="227">
        <v>0</v>
      </c>
      <c r="J131" s="227">
        <v>0</v>
      </c>
      <c r="K131" s="227">
        <v>0</v>
      </c>
      <c r="L131" s="227">
        <v>0</v>
      </c>
      <c r="M131" s="227">
        <v>0</v>
      </c>
      <c r="N131" s="227">
        <v>0</v>
      </c>
      <c r="O131" s="227">
        <v>0</v>
      </c>
      <c r="P131" s="227">
        <v>0</v>
      </c>
      <c r="Q131" s="227">
        <v>0</v>
      </c>
      <c r="R131" s="227">
        <v>0</v>
      </c>
      <c r="S131" s="227">
        <v>0</v>
      </c>
      <c r="T131" s="227">
        <v>0</v>
      </c>
      <c r="U131" s="227">
        <v>12769.72</v>
      </c>
      <c r="V131" s="227">
        <v>7013.64</v>
      </c>
    </row>
    <row r="132" spans="1:22" s="169" customFormat="1" x14ac:dyDescent="0.25">
      <c r="A132" s="169">
        <v>274</v>
      </c>
      <c r="B132" s="174">
        <v>9352930</v>
      </c>
      <c r="C132" s="174" t="s">
        <v>308</v>
      </c>
      <c r="D132" s="174" t="s">
        <v>122</v>
      </c>
      <c r="E132" s="227">
        <v>11226.46</v>
      </c>
      <c r="F132" s="227">
        <v>0</v>
      </c>
      <c r="G132" s="227">
        <v>0</v>
      </c>
      <c r="H132" s="227">
        <v>0</v>
      </c>
      <c r="I132" s="227">
        <v>0</v>
      </c>
      <c r="J132" s="227">
        <v>0</v>
      </c>
      <c r="K132" s="227">
        <v>0</v>
      </c>
      <c r="L132" s="227">
        <v>0</v>
      </c>
      <c r="M132" s="227">
        <v>0</v>
      </c>
      <c r="N132" s="227">
        <v>0</v>
      </c>
      <c r="O132" s="227">
        <v>0</v>
      </c>
      <c r="P132" s="227">
        <v>0</v>
      </c>
      <c r="Q132" s="227">
        <v>0</v>
      </c>
      <c r="R132" s="227">
        <v>0</v>
      </c>
      <c r="S132" s="227">
        <v>0</v>
      </c>
      <c r="T132" s="227">
        <v>0</v>
      </c>
      <c r="U132" s="227">
        <v>11226.46</v>
      </c>
      <c r="V132" s="227">
        <v>6166.02</v>
      </c>
    </row>
    <row r="133" spans="1:22" s="169" customFormat="1" x14ac:dyDescent="0.25">
      <c r="A133" s="169">
        <v>238</v>
      </c>
      <c r="B133" s="174">
        <v>9352931</v>
      </c>
      <c r="C133" s="174" t="s">
        <v>682</v>
      </c>
      <c r="D133" s="174" t="s">
        <v>122</v>
      </c>
      <c r="E133" s="227">
        <v>3086.52</v>
      </c>
      <c r="F133" s="227">
        <v>0</v>
      </c>
      <c r="G133" s="227">
        <v>0</v>
      </c>
      <c r="H133" s="227">
        <v>0</v>
      </c>
      <c r="I133" s="227">
        <v>0</v>
      </c>
      <c r="J133" s="227">
        <v>0</v>
      </c>
      <c r="K133" s="227">
        <v>0</v>
      </c>
      <c r="L133" s="227">
        <v>0</v>
      </c>
      <c r="M133" s="227">
        <v>0</v>
      </c>
      <c r="N133" s="227">
        <v>0</v>
      </c>
      <c r="O133" s="227">
        <v>0</v>
      </c>
      <c r="P133" s="227">
        <v>0</v>
      </c>
      <c r="Q133" s="227">
        <v>0</v>
      </c>
      <c r="R133" s="227">
        <v>0</v>
      </c>
      <c r="S133" s="227">
        <v>0</v>
      </c>
      <c r="T133" s="227">
        <v>0</v>
      </c>
      <c r="U133" s="227">
        <v>3086.52</v>
      </c>
      <c r="V133" s="227">
        <v>1695.24</v>
      </c>
    </row>
    <row r="134" spans="1:22" s="169" customFormat="1" x14ac:dyDescent="0.25">
      <c r="A134" s="169">
        <v>400</v>
      </c>
      <c r="B134" s="174">
        <v>9353000</v>
      </c>
      <c r="C134" s="174" t="s">
        <v>681</v>
      </c>
      <c r="D134" s="174" t="s">
        <v>122</v>
      </c>
      <c r="E134" s="227">
        <v>5567.8399999999992</v>
      </c>
      <c r="F134" s="227">
        <v>0</v>
      </c>
      <c r="G134" s="227">
        <v>0</v>
      </c>
      <c r="H134" s="227">
        <v>0</v>
      </c>
      <c r="I134" s="227">
        <v>0</v>
      </c>
      <c r="J134" s="227">
        <v>0</v>
      </c>
      <c r="K134" s="227">
        <v>0</v>
      </c>
      <c r="L134" s="227">
        <v>0</v>
      </c>
      <c r="M134" s="227">
        <v>0</v>
      </c>
      <c r="N134" s="227">
        <v>0</v>
      </c>
      <c r="O134" s="227">
        <v>0</v>
      </c>
      <c r="P134" s="227">
        <v>0</v>
      </c>
      <c r="Q134" s="227">
        <v>0</v>
      </c>
      <c r="R134" s="227">
        <v>0</v>
      </c>
      <c r="S134" s="227">
        <v>0</v>
      </c>
      <c r="T134" s="227">
        <v>0</v>
      </c>
      <c r="U134" s="227">
        <v>5567.8399999999992</v>
      </c>
      <c r="V134" s="227">
        <v>3058.0800000000004</v>
      </c>
    </row>
    <row r="135" spans="1:22" s="169" customFormat="1" x14ac:dyDescent="0.25">
      <c r="A135" s="169">
        <v>405</v>
      </c>
      <c r="B135" s="174">
        <v>9353003</v>
      </c>
      <c r="C135" s="174" t="s">
        <v>680</v>
      </c>
      <c r="D135" s="174" t="s">
        <v>122</v>
      </c>
      <c r="E135" s="227">
        <v>4660.04</v>
      </c>
      <c r="F135" s="227">
        <v>0</v>
      </c>
      <c r="G135" s="227">
        <v>0</v>
      </c>
      <c r="H135" s="227">
        <v>0</v>
      </c>
      <c r="I135" s="227">
        <v>0</v>
      </c>
      <c r="J135" s="227">
        <v>0</v>
      </c>
      <c r="K135" s="227">
        <v>0</v>
      </c>
      <c r="L135" s="227">
        <v>0</v>
      </c>
      <c r="M135" s="227">
        <v>0</v>
      </c>
      <c r="N135" s="227">
        <v>0</v>
      </c>
      <c r="O135" s="227">
        <v>0</v>
      </c>
      <c r="P135" s="227">
        <v>0</v>
      </c>
      <c r="Q135" s="227">
        <v>0</v>
      </c>
      <c r="R135" s="227">
        <v>0</v>
      </c>
      <c r="S135" s="227">
        <v>0</v>
      </c>
      <c r="T135" s="227">
        <v>0</v>
      </c>
      <c r="U135" s="227">
        <v>4660.04</v>
      </c>
      <c r="V135" s="227">
        <v>2559.48</v>
      </c>
    </row>
    <row r="136" spans="1:22" s="169" customFormat="1" x14ac:dyDescent="0.25">
      <c r="A136" s="169">
        <v>406</v>
      </c>
      <c r="B136" s="174">
        <v>9353004</v>
      </c>
      <c r="C136" s="174" t="s">
        <v>679</v>
      </c>
      <c r="D136" s="174" t="s">
        <v>122</v>
      </c>
      <c r="E136" s="227">
        <v>2572.1</v>
      </c>
      <c r="F136" s="227">
        <v>0</v>
      </c>
      <c r="G136" s="227">
        <v>0</v>
      </c>
      <c r="H136" s="227">
        <v>0</v>
      </c>
      <c r="I136" s="227">
        <v>0</v>
      </c>
      <c r="J136" s="227">
        <v>0</v>
      </c>
      <c r="K136" s="227">
        <v>0</v>
      </c>
      <c r="L136" s="227">
        <v>0</v>
      </c>
      <c r="M136" s="227">
        <v>0</v>
      </c>
      <c r="N136" s="227">
        <v>0</v>
      </c>
      <c r="O136" s="227">
        <v>0</v>
      </c>
      <c r="P136" s="227">
        <v>0</v>
      </c>
      <c r="Q136" s="227">
        <v>0</v>
      </c>
      <c r="R136" s="227">
        <v>0</v>
      </c>
      <c r="S136" s="227">
        <v>0</v>
      </c>
      <c r="T136" s="227">
        <v>0</v>
      </c>
      <c r="U136" s="227">
        <v>2572.1</v>
      </c>
      <c r="V136" s="227">
        <v>1412.7</v>
      </c>
    </row>
    <row r="137" spans="1:22" s="169" customFormat="1" x14ac:dyDescent="0.25">
      <c r="A137" s="169">
        <v>407</v>
      </c>
      <c r="B137" s="174">
        <v>9353005</v>
      </c>
      <c r="C137" s="174" t="s">
        <v>678</v>
      </c>
      <c r="D137" s="174" t="s">
        <v>122</v>
      </c>
      <c r="E137" s="227">
        <v>4448.2199999999993</v>
      </c>
      <c r="F137" s="227">
        <v>0</v>
      </c>
      <c r="G137" s="227">
        <v>0</v>
      </c>
      <c r="H137" s="227">
        <v>0</v>
      </c>
      <c r="I137" s="227">
        <v>0</v>
      </c>
      <c r="J137" s="227">
        <v>0</v>
      </c>
      <c r="K137" s="227">
        <v>0</v>
      </c>
      <c r="L137" s="227">
        <v>0</v>
      </c>
      <c r="M137" s="227">
        <v>0</v>
      </c>
      <c r="N137" s="227">
        <v>0</v>
      </c>
      <c r="O137" s="227">
        <v>0</v>
      </c>
      <c r="P137" s="227">
        <v>0</v>
      </c>
      <c r="Q137" s="227">
        <v>0</v>
      </c>
      <c r="R137" s="227">
        <v>0</v>
      </c>
      <c r="S137" s="227">
        <v>0</v>
      </c>
      <c r="T137" s="227">
        <v>0</v>
      </c>
      <c r="U137" s="227">
        <v>4448.2199999999993</v>
      </c>
      <c r="V137" s="227">
        <v>2443.1400000000003</v>
      </c>
    </row>
    <row r="138" spans="1:22" s="169" customFormat="1" x14ac:dyDescent="0.25">
      <c r="A138" s="169">
        <v>409</v>
      </c>
      <c r="B138" s="174">
        <v>9353006</v>
      </c>
      <c r="C138" s="174" t="s">
        <v>677</v>
      </c>
      <c r="D138" s="174" t="s">
        <v>122</v>
      </c>
      <c r="E138" s="227">
        <v>6294.08</v>
      </c>
      <c r="F138" s="227">
        <v>0</v>
      </c>
      <c r="G138" s="227">
        <v>0</v>
      </c>
      <c r="H138" s="227">
        <v>0</v>
      </c>
      <c r="I138" s="227">
        <v>0</v>
      </c>
      <c r="J138" s="227">
        <v>0</v>
      </c>
      <c r="K138" s="227">
        <v>0</v>
      </c>
      <c r="L138" s="227">
        <v>0</v>
      </c>
      <c r="M138" s="227">
        <v>0</v>
      </c>
      <c r="N138" s="227">
        <v>0</v>
      </c>
      <c r="O138" s="227">
        <v>0</v>
      </c>
      <c r="P138" s="227">
        <v>0</v>
      </c>
      <c r="Q138" s="227">
        <v>0</v>
      </c>
      <c r="R138" s="227">
        <v>0</v>
      </c>
      <c r="S138" s="227">
        <v>0</v>
      </c>
      <c r="T138" s="227">
        <v>0</v>
      </c>
      <c r="U138" s="227">
        <v>6294.08</v>
      </c>
      <c r="V138" s="227">
        <v>3456.96</v>
      </c>
    </row>
    <row r="139" spans="1:22" s="169" customFormat="1" x14ac:dyDescent="0.25">
      <c r="A139" s="169">
        <v>412</v>
      </c>
      <c r="B139" s="174">
        <v>9353009</v>
      </c>
      <c r="C139" s="174" t="s">
        <v>676</v>
      </c>
      <c r="D139" s="174" t="s">
        <v>122</v>
      </c>
      <c r="E139" s="227">
        <v>5809.92</v>
      </c>
      <c r="F139" s="227">
        <v>0</v>
      </c>
      <c r="G139" s="227">
        <v>0</v>
      </c>
      <c r="H139" s="227">
        <v>0</v>
      </c>
      <c r="I139" s="227">
        <v>0</v>
      </c>
      <c r="J139" s="227">
        <v>0</v>
      </c>
      <c r="K139" s="227">
        <v>0</v>
      </c>
      <c r="L139" s="227">
        <v>0</v>
      </c>
      <c r="M139" s="227">
        <v>0</v>
      </c>
      <c r="N139" s="227">
        <v>0</v>
      </c>
      <c r="O139" s="227">
        <v>0</v>
      </c>
      <c r="P139" s="227">
        <v>0</v>
      </c>
      <c r="Q139" s="227">
        <v>0</v>
      </c>
      <c r="R139" s="227">
        <v>0</v>
      </c>
      <c r="S139" s="227">
        <v>0</v>
      </c>
      <c r="T139" s="227">
        <v>0</v>
      </c>
      <c r="U139" s="227">
        <v>5809.92</v>
      </c>
      <c r="V139" s="227">
        <v>3191.04</v>
      </c>
    </row>
    <row r="140" spans="1:22" s="169" customFormat="1" x14ac:dyDescent="0.25">
      <c r="A140" s="169">
        <v>426</v>
      </c>
      <c r="B140" s="174">
        <v>9353010</v>
      </c>
      <c r="C140" s="174" t="s">
        <v>389</v>
      </c>
      <c r="D140" s="174" t="s">
        <v>122</v>
      </c>
      <c r="E140" s="227">
        <v>2814.18</v>
      </c>
      <c r="F140" s="227">
        <v>0</v>
      </c>
      <c r="G140" s="227">
        <v>0</v>
      </c>
      <c r="H140" s="227">
        <v>0</v>
      </c>
      <c r="I140" s="227">
        <v>0</v>
      </c>
      <c r="J140" s="227">
        <v>0</v>
      </c>
      <c r="K140" s="227">
        <v>0</v>
      </c>
      <c r="L140" s="227">
        <v>0</v>
      </c>
      <c r="M140" s="227">
        <v>0</v>
      </c>
      <c r="N140" s="227">
        <v>0</v>
      </c>
      <c r="O140" s="227">
        <v>0</v>
      </c>
      <c r="P140" s="227">
        <v>0</v>
      </c>
      <c r="Q140" s="227">
        <v>0</v>
      </c>
      <c r="R140" s="227">
        <v>0</v>
      </c>
      <c r="S140" s="227">
        <v>0</v>
      </c>
      <c r="T140" s="227">
        <v>0</v>
      </c>
      <c r="U140" s="227">
        <v>2814.18</v>
      </c>
      <c r="V140" s="227">
        <v>1545.66</v>
      </c>
    </row>
    <row r="141" spans="1:22" s="169" customFormat="1" x14ac:dyDescent="0.25">
      <c r="A141" s="169">
        <v>430</v>
      </c>
      <c r="B141" s="174">
        <v>9353013</v>
      </c>
      <c r="C141" s="174" t="s">
        <v>675</v>
      </c>
      <c r="D141" s="174" t="s">
        <v>122</v>
      </c>
      <c r="E141" s="227">
        <v>1936.6399999999999</v>
      </c>
      <c r="F141" s="227">
        <v>0</v>
      </c>
      <c r="G141" s="227">
        <v>0</v>
      </c>
      <c r="H141" s="227">
        <v>0</v>
      </c>
      <c r="I141" s="227">
        <v>0</v>
      </c>
      <c r="J141" s="227">
        <v>0</v>
      </c>
      <c r="K141" s="227">
        <v>0</v>
      </c>
      <c r="L141" s="227">
        <v>0</v>
      </c>
      <c r="M141" s="227">
        <v>0</v>
      </c>
      <c r="N141" s="227">
        <v>0</v>
      </c>
      <c r="O141" s="227">
        <v>0</v>
      </c>
      <c r="P141" s="227">
        <v>0</v>
      </c>
      <c r="Q141" s="227">
        <v>0</v>
      </c>
      <c r="R141" s="227">
        <v>0</v>
      </c>
      <c r="S141" s="227">
        <v>0</v>
      </c>
      <c r="T141" s="227">
        <v>0</v>
      </c>
      <c r="U141" s="227">
        <v>1936.6399999999999</v>
      </c>
      <c r="V141" s="227">
        <v>1063.68</v>
      </c>
    </row>
    <row r="142" spans="1:22" s="169" customFormat="1" x14ac:dyDescent="0.25">
      <c r="A142" s="169">
        <v>224</v>
      </c>
      <c r="B142" s="174">
        <v>9353020</v>
      </c>
      <c r="C142" s="174" t="s">
        <v>674</v>
      </c>
      <c r="D142" s="174" t="s">
        <v>122</v>
      </c>
      <c r="E142" s="227">
        <v>2208.98</v>
      </c>
      <c r="F142" s="227">
        <v>0</v>
      </c>
      <c r="G142" s="227">
        <v>0</v>
      </c>
      <c r="H142" s="227">
        <v>0</v>
      </c>
      <c r="I142" s="227">
        <v>0</v>
      </c>
      <c r="J142" s="227">
        <v>0</v>
      </c>
      <c r="K142" s="227">
        <v>0</v>
      </c>
      <c r="L142" s="227">
        <v>0</v>
      </c>
      <c r="M142" s="227">
        <v>0</v>
      </c>
      <c r="N142" s="227">
        <v>0</v>
      </c>
      <c r="O142" s="227">
        <v>0</v>
      </c>
      <c r="P142" s="227">
        <v>0</v>
      </c>
      <c r="Q142" s="227">
        <v>0</v>
      </c>
      <c r="R142" s="227">
        <v>0</v>
      </c>
      <c r="S142" s="227">
        <v>0</v>
      </c>
      <c r="T142" s="227">
        <v>0</v>
      </c>
      <c r="U142" s="227">
        <v>2208.98</v>
      </c>
      <c r="V142" s="227">
        <v>1213.26</v>
      </c>
    </row>
    <row r="143" spans="1:22" s="169" customFormat="1" x14ac:dyDescent="0.25">
      <c r="A143" s="169">
        <v>513</v>
      </c>
      <c r="B143" s="174">
        <v>9353026</v>
      </c>
      <c r="C143" s="174" t="s">
        <v>454</v>
      </c>
      <c r="D143" s="174" t="s">
        <v>122</v>
      </c>
      <c r="E143" s="227">
        <v>2965.48</v>
      </c>
      <c r="F143" s="227">
        <v>0</v>
      </c>
      <c r="G143" s="227">
        <v>0</v>
      </c>
      <c r="H143" s="227">
        <v>0</v>
      </c>
      <c r="I143" s="227">
        <v>0</v>
      </c>
      <c r="J143" s="227">
        <v>0</v>
      </c>
      <c r="K143" s="227">
        <v>0</v>
      </c>
      <c r="L143" s="227">
        <v>0</v>
      </c>
      <c r="M143" s="227">
        <v>0</v>
      </c>
      <c r="N143" s="227">
        <v>0</v>
      </c>
      <c r="O143" s="227">
        <v>0</v>
      </c>
      <c r="P143" s="227">
        <v>0</v>
      </c>
      <c r="Q143" s="227">
        <v>0</v>
      </c>
      <c r="R143" s="227">
        <v>0</v>
      </c>
      <c r="S143" s="227">
        <v>0</v>
      </c>
      <c r="T143" s="227">
        <v>0</v>
      </c>
      <c r="U143" s="227">
        <v>2965.48</v>
      </c>
      <c r="V143" s="227">
        <v>1628.76</v>
      </c>
    </row>
    <row r="144" spans="1:22" s="169" customFormat="1" x14ac:dyDescent="0.25">
      <c r="A144" s="169">
        <v>445</v>
      </c>
      <c r="B144" s="174">
        <v>9353027</v>
      </c>
      <c r="C144" s="174" t="s">
        <v>673</v>
      </c>
      <c r="D144" s="174" t="s">
        <v>122</v>
      </c>
      <c r="E144" s="227">
        <v>4811.3399999999992</v>
      </c>
      <c r="F144" s="227">
        <v>0</v>
      </c>
      <c r="G144" s="227">
        <v>0</v>
      </c>
      <c r="H144" s="227">
        <v>0</v>
      </c>
      <c r="I144" s="227">
        <v>0</v>
      </c>
      <c r="J144" s="227">
        <v>0</v>
      </c>
      <c r="K144" s="227">
        <v>0</v>
      </c>
      <c r="L144" s="227">
        <v>0</v>
      </c>
      <c r="M144" s="227">
        <v>0</v>
      </c>
      <c r="N144" s="227">
        <v>0</v>
      </c>
      <c r="O144" s="227">
        <v>0</v>
      </c>
      <c r="P144" s="227">
        <v>0</v>
      </c>
      <c r="Q144" s="227">
        <v>0</v>
      </c>
      <c r="R144" s="227">
        <v>0</v>
      </c>
      <c r="S144" s="227">
        <v>0</v>
      </c>
      <c r="T144" s="227">
        <v>0</v>
      </c>
      <c r="U144" s="227">
        <v>4811.3399999999992</v>
      </c>
      <c r="V144" s="227">
        <v>2642.5800000000004</v>
      </c>
    </row>
    <row r="145" spans="1:22" s="169" customFormat="1" x14ac:dyDescent="0.25">
      <c r="A145" s="169">
        <v>446</v>
      </c>
      <c r="B145" s="174">
        <v>9353028</v>
      </c>
      <c r="C145" s="174" t="s">
        <v>672</v>
      </c>
      <c r="D145" s="174" t="s">
        <v>122</v>
      </c>
      <c r="E145" s="227">
        <v>4599.5199999999995</v>
      </c>
      <c r="F145" s="227">
        <v>0</v>
      </c>
      <c r="G145" s="227">
        <v>0</v>
      </c>
      <c r="H145" s="227">
        <v>0</v>
      </c>
      <c r="I145" s="227">
        <v>0</v>
      </c>
      <c r="J145" s="227">
        <v>0</v>
      </c>
      <c r="K145" s="227">
        <v>0</v>
      </c>
      <c r="L145" s="227">
        <v>0</v>
      </c>
      <c r="M145" s="227">
        <v>0</v>
      </c>
      <c r="N145" s="227">
        <v>0</v>
      </c>
      <c r="O145" s="227">
        <v>0</v>
      </c>
      <c r="P145" s="227">
        <v>0</v>
      </c>
      <c r="Q145" s="227">
        <v>0</v>
      </c>
      <c r="R145" s="227">
        <v>0</v>
      </c>
      <c r="S145" s="227">
        <v>0</v>
      </c>
      <c r="T145" s="227">
        <v>0</v>
      </c>
      <c r="U145" s="227">
        <v>4599.5199999999995</v>
      </c>
      <c r="V145" s="227">
        <v>2526.2400000000002</v>
      </c>
    </row>
    <row r="146" spans="1:22" s="169" customFormat="1" x14ac:dyDescent="0.25">
      <c r="A146" s="169">
        <v>448</v>
      </c>
      <c r="B146" s="174">
        <v>9353029</v>
      </c>
      <c r="C146" s="174" t="s">
        <v>671</v>
      </c>
      <c r="D146" s="174" t="s">
        <v>122</v>
      </c>
      <c r="E146" s="227">
        <v>1603.78</v>
      </c>
      <c r="F146" s="227">
        <v>0</v>
      </c>
      <c r="G146" s="227">
        <v>0</v>
      </c>
      <c r="H146" s="227">
        <v>0</v>
      </c>
      <c r="I146" s="227">
        <v>0</v>
      </c>
      <c r="J146" s="227">
        <v>0</v>
      </c>
      <c r="K146" s="227">
        <v>0</v>
      </c>
      <c r="L146" s="227">
        <v>0</v>
      </c>
      <c r="M146" s="227">
        <v>0</v>
      </c>
      <c r="N146" s="227">
        <v>0</v>
      </c>
      <c r="O146" s="227">
        <v>0</v>
      </c>
      <c r="P146" s="227">
        <v>0</v>
      </c>
      <c r="Q146" s="227">
        <v>0</v>
      </c>
      <c r="R146" s="227">
        <v>0</v>
      </c>
      <c r="S146" s="227">
        <v>0</v>
      </c>
      <c r="T146" s="227">
        <v>0</v>
      </c>
      <c r="U146" s="227">
        <v>1603.78</v>
      </c>
      <c r="V146" s="227">
        <v>880.86</v>
      </c>
    </row>
    <row r="147" spans="1:22" s="169" customFormat="1" x14ac:dyDescent="0.25">
      <c r="A147" s="169">
        <v>457</v>
      </c>
      <c r="B147" s="174">
        <v>9353036</v>
      </c>
      <c r="C147" s="174" t="s">
        <v>670</v>
      </c>
      <c r="D147" s="174" t="s">
        <v>122</v>
      </c>
      <c r="E147" s="227">
        <v>4841.5999999999995</v>
      </c>
      <c r="F147" s="227">
        <v>0</v>
      </c>
      <c r="G147" s="227">
        <v>0</v>
      </c>
      <c r="H147" s="227">
        <v>0</v>
      </c>
      <c r="I147" s="227">
        <v>0</v>
      </c>
      <c r="J147" s="227">
        <v>0</v>
      </c>
      <c r="K147" s="227">
        <v>0</v>
      </c>
      <c r="L147" s="227">
        <v>0</v>
      </c>
      <c r="M147" s="227">
        <v>0</v>
      </c>
      <c r="N147" s="227">
        <v>0</v>
      </c>
      <c r="O147" s="227">
        <v>0</v>
      </c>
      <c r="P147" s="227">
        <v>0</v>
      </c>
      <c r="Q147" s="227">
        <v>0</v>
      </c>
      <c r="R147" s="227">
        <v>0</v>
      </c>
      <c r="S147" s="227">
        <v>0</v>
      </c>
      <c r="T147" s="227">
        <v>0</v>
      </c>
      <c r="U147" s="227">
        <v>4841.5999999999995</v>
      </c>
      <c r="V147" s="227">
        <v>2659.2000000000003</v>
      </c>
    </row>
    <row r="148" spans="1:22" s="169" customFormat="1" x14ac:dyDescent="0.25">
      <c r="A148" s="169">
        <v>458</v>
      </c>
      <c r="B148" s="174">
        <v>9353037</v>
      </c>
      <c r="C148" s="174" t="s">
        <v>669</v>
      </c>
      <c r="D148" s="174" t="s">
        <v>122</v>
      </c>
      <c r="E148" s="227">
        <v>2935.22</v>
      </c>
      <c r="F148" s="227">
        <v>0</v>
      </c>
      <c r="G148" s="227">
        <v>0</v>
      </c>
      <c r="H148" s="227">
        <v>0</v>
      </c>
      <c r="I148" s="227">
        <v>0</v>
      </c>
      <c r="J148" s="227">
        <v>0</v>
      </c>
      <c r="K148" s="227">
        <v>0</v>
      </c>
      <c r="L148" s="227">
        <v>0</v>
      </c>
      <c r="M148" s="227">
        <v>0</v>
      </c>
      <c r="N148" s="227">
        <v>0</v>
      </c>
      <c r="O148" s="227">
        <v>0</v>
      </c>
      <c r="P148" s="227">
        <v>0</v>
      </c>
      <c r="Q148" s="227">
        <v>0</v>
      </c>
      <c r="R148" s="227">
        <v>0</v>
      </c>
      <c r="S148" s="227">
        <v>0</v>
      </c>
      <c r="T148" s="227">
        <v>0</v>
      </c>
      <c r="U148" s="227">
        <v>2935.22</v>
      </c>
      <c r="V148" s="227">
        <v>1612.14</v>
      </c>
    </row>
    <row r="149" spans="1:22" s="169" customFormat="1" x14ac:dyDescent="0.25">
      <c r="A149" s="169">
        <v>464</v>
      </c>
      <c r="B149" s="174">
        <v>9353040</v>
      </c>
      <c r="C149" s="174" t="s">
        <v>415</v>
      </c>
      <c r="D149" s="174" t="s">
        <v>122</v>
      </c>
      <c r="E149" s="227">
        <v>5537.58</v>
      </c>
      <c r="F149" s="227">
        <v>0</v>
      </c>
      <c r="G149" s="227">
        <v>0</v>
      </c>
      <c r="H149" s="227">
        <v>0</v>
      </c>
      <c r="I149" s="227">
        <v>0</v>
      </c>
      <c r="J149" s="227">
        <v>0</v>
      </c>
      <c r="K149" s="227">
        <v>0</v>
      </c>
      <c r="L149" s="227">
        <v>0</v>
      </c>
      <c r="M149" s="227">
        <v>0</v>
      </c>
      <c r="N149" s="227">
        <v>0</v>
      </c>
      <c r="O149" s="227">
        <v>0</v>
      </c>
      <c r="P149" s="227">
        <v>0</v>
      </c>
      <c r="Q149" s="227">
        <v>0</v>
      </c>
      <c r="R149" s="227">
        <v>0</v>
      </c>
      <c r="S149" s="227">
        <v>0</v>
      </c>
      <c r="T149" s="227">
        <v>0</v>
      </c>
      <c r="U149" s="227">
        <v>5537.58</v>
      </c>
      <c r="V149" s="227">
        <v>3041.46</v>
      </c>
    </row>
    <row r="150" spans="1:22" s="169" customFormat="1" x14ac:dyDescent="0.25">
      <c r="A150" s="169">
        <v>308</v>
      </c>
      <c r="B150" s="174">
        <v>9353042</v>
      </c>
      <c r="C150" s="174" t="s">
        <v>327</v>
      </c>
      <c r="D150" s="174" t="s">
        <v>122</v>
      </c>
      <c r="E150" s="227">
        <v>2118.1999999999998</v>
      </c>
      <c r="F150" s="227">
        <v>0</v>
      </c>
      <c r="G150" s="227">
        <v>0</v>
      </c>
      <c r="H150" s="227">
        <v>0</v>
      </c>
      <c r="I150" s="227">
        <v>0</v>
      </c>
      <c r="J150" s="227">
        <v>0</v>
      </c>
      <c r="K150" s="227">
        <v>0</v>
      </c>
      <c r="L150" s="227">
        <v>0</v>
      </c>
      <c r="M150" s="227">
        <v>0</v>
      </c>
      <c r="N150" s="227">
        <v>0</v>
      </c>
      <c r="O150" s="227">
        <v>0</v>
      </c>
      <c r="P150" s="227">
        <v>0</v>
      </c>
      <c r="Q150" s="227">
        <v>0</v>
      </c>
      <c r="R150" s="227">
        <v>0</v>
      </c>
      <c r="S150" s="227">
        <v>0</v>
      </c>
      <c r="T150" s="227">
        <v>0</v>
      </c>
      <c r="U150" s="227">
        <v>2118.1999999999998</v>
      </c>
      <c r="V150" s="227">
        <v>1163.4000000000001</v>
      </c>
    </row>
    <row r="151" spans="1:22" s="169" customFormat="1" x14ac:dyDescent="0.25">
      <c r="A151" s="169">
        <v>468</v>
      </c>
      <c r="B151" s="174">
        <v>9353043</v>
      </c>
      <c r="C151" s="174" t="s">
        <v>668</v>
      </c>
      <c r="D151" s="174" t="s">
        <v>122</v>
      </c>
      <c r="E151" s="227">
        <v>4932.38</v>
      </c>
      <c r="F151" s="227">
        <v>0</v>
      </c>
      <c r="G151" s="227">
        <v>0</v>
      </c>
      <c r="H151" s="227">
        <v>0</v>
      </c>
      <c r="I151" s="227">
        <v>0</v>
      </c>
      <c r="J151" s="227">
        <v>0</v>
      </c>
      <c r="K151" s="227">
        <v>0</v>
      </c>
      <c r="L151" s="227">
        <v>0</v>
      </c>
      <c r="M151" s="227">
        <v>0</v>
      </c>
      <c r="N151" s="227">
        <v>0</v>
      </c>
      <c r="O151" s="227">
        <v>0</v>
      </c>
      <c r="P151" s="227">
        <v>0</v>
      </c>
      <c r="Q151" s="227">
        <v>0</v>
      </c>
      <c r="R151" s="227">
        <v>0</v>
      </c>
      <c r="S151" s="227">
        <v>0</v>
      </c>
      <c r="T151" s="227">
        <v>0</v>
      </c>
      <c r="U151" s="227">
        <v>4932.38</v>
      </c>
      <c r="V151" s="227">
        <v>2709.06</v>
      </c>
    </row>
    <row r="152" spans="1:22" s="169" customFormat="1" x14ac:dyDescent="0.25">
      <c r="A152" s="169">
        <v>478</v>
      </c>
      <c r="B152" s="174">
        <v>9353048</v>
      </c>
      <c r="C152" s="174" t="s">
        <v>667</v>
      </c>
      <c r="D152" s="174" t="s">
        <v>122</v>
      </c>
      <c r="E152" s="227">
        <v>5174.46</v>
      </c>
      <c r="F152" s="227">
        <v>0</v>
      </c>
      <c r="G152" s="227">
        <v>0</v>
      </c>
      <c r="H152" s="227">
        <v>0</v>
      </c>
      <c r="I152" s="227">
        <v>0</v>
      </c>
      <c r="J152" s="227">
        <v>0</v>
      </c>
      <c r="K152" s="227">
        <v>0</v>
      </c>
      <c r="L152" s="227">
        <v>0</v>
      </c>
      <c r="M152" s="227">
        <v>0</v>
      </c>
      <c r="N152" s="227">
        <v>0</v>
      </c>
      <c r="O152" s="227">
        <v>0</v>
      </c>
      <c r="P152" s="227">
        <v>0</v>
      </c>
      <c r="Q152" s="227">
        <v>0</v>
      </c>
      <c r="R152" s="227">
        <v>0</v>
      </c>
      <c r="S152" s="227">
        <v>0</v>
      </c>
      <c r="T152" s="227">
        <v>0</v>
      </c>
      <c r="U152" s="227">
        <v>5174.46</v>
      </c>
      <c r="V152" s="227">
        <v>2842.02</v>
      </c>
    </row>
    <row r="153" spans="1:22" s="169" customFormat="1" x14ac:dyDescent="0.25">
      <c r="A153" s="169">
        <v>488</v>
      </c>
      <c r="B153" s="174">
        <v>9353049</v>
      </c>
      <c r="C153" s="174" t="s">
        <v>435</v>
      </c>
      <c r="D153" s="174" t="s">
        <v>122</v>
      </c>
      <c r="E153" s="227">
        <v>6142.78</v>
      </c>
      <c r="F153" s="227">
        <v>0</v>
      </c>
      <c r="G153" s="227">
        <v>0</v>
      </c>
      <c r="H153" s="227">
        <v>0</v>
      </c>
      <c r="I153" s="227">
        <v>0</v>
      </c>
      <c r="J153" s="227">
        <v>0</v>
      </c>
      <c r="K153" s="227">
        <v>0</v>
      </c>
      <c r="L153" s="227">
        <v>0</v>
      </c>
      <c r="M153" s="227">
        <v>0</v>
      </c>
      <c r="N153" s="227">
        <v>0</v>
      </c>
      <c r="O153" s="227">
        <v>0</v>
      </c>
      <c r="P153" s="227">
        <v>0</v>
      </c>
      <c r="Q153" s="227">
        <v>0</v>
      </c>
      <c r="R153" s="227">
        <v>0</v>
      </c>
      <c r="S153" s="227">
        <v>0</v>
      </c>
      <c r="T153" s="227">
        <v>0</v>
      </c>
      <c r="U153" s="227">
        <v>6142.78</v>
      </c>
      <c r="V153" s="227">
        <v>3373.86</v>
      </c>
    </row>
    <row r="154" spans="1:22" s="169" customFormat="1" x14ac:dyDescent="0.25">
      <c r="A154" s="169">
        <v>495</v>
      </c>
      <c r="B154" s="174">
        <v>9353056</v>
      </c>
      <c r="C154" s="174" t="s">
        <v>439</v>
      </c>
      <c r="D154" s="174" t="s">
        <v>122</v>
      </c>
      <c r="E154" s="227">
        <v>5023.16</v>
      </c>
      <c r="F154" s="227">
        <v>0</v>
      </c>
      <c r="G154" s="227">
        <v>0</v>
      </c>
      <c r="H154" s="227">
        <v>0</v>
      </c>
      <c r="I154" s="227">
        <v>0</v>
      </c>
      <c r="J154" s="227">
        <v>0</v>
      </c>
      <c r="K154" s="227">
        <v>0</v>
      </c>
      <c r="L154" s="227">
        <v>0</v>
      </c>
      <c r="M154" s="227">
        <v>0</v>
      </c>
      <c r="N154" s="227">
        <v>0</v>
      </c>
      <c r="O154" s="227">
        <v>0</v>
      </c>
      <c r="P154" s="227">
        <v>0</v>
      </c>
      <c r="Q154" s="227">
        <v>0</v>
      </c>
      <c r="R154" s="227">
        <v>0</v>
      </c>
      <c r="S154" s="227">
        <v>0</v>
      </c>
      <c r="T154" s="227">
        <v>0</v>
      </c>
      <c r="U154" s="227">
        <v>5023.16</v>
      </c>
      <c r="V154" s="227">
        <v>2758.92</v>
      </c>
    </row>
    <row r="155" spans="1:22" s="169" customFormat="1" x14ac:dyDescent="0.25">
      <c r="A155" s="169">
        <v>501</v>
      </c>
      <c r="B155" s="174">
        <v>9353058</v>
      </c>
      <c r="C155" s="174" t="s">
        <v>442</v>
      </c>
      <c r="D155" s="174" t="s">
        <v>122</v>
      </c>
      <c r="E155" s="227">
        <v>2420.7999999999997</v>
      </c>
      <c r="F155" s="227">
        <v>0</v>
      </c>
      <c r="G155" s="227">
        <v>0</v>
      </c>
      <c r="H155" s="227">
        <v>0</v>
      </c>
      <c r="I155" s="227">
        <v>0</v>
      </c>
      <c r="J155" s="227">
        <v>0</v>
      </c>
      <c r="K155" s="227">
        <v>0</v>
      </c>
      <c r="L155" s="227">
        <v>0</v>
      </c>
      <c r="M155" s="227">
        <v>0</v>
      </c>
      <c r="N155" s="227">
        <v>0</v>
      </c>
      <c r="O155" s="227">
        <v>0</v>
      </c>
      <c r="P155" s="227">
        <v>0</v>
      </c>
      <c r="Q155" s="227">
        <v>0</v>
      </c>
      <c r="R155" s="227">
        <v>0</v>
      </c>
      <c r="S155" s="227">
        <v>0</v>
      </c>
      <c r="T155" s="227">
        <v>0</v>
      </c>
      <c r="U155" s="227">
        <v>2420.7999999999997</v>
      </c>
      <c r="V155" s="227">
        <v>1329.6000000000001</v>
      </c>
    </row>
    <row r="156" spans="1:22" s="169" customFormat="1" x14ac:dyDescent="0.25">
      <c r="A156" s="169">
        <v>517</v>
      </c>
      <c r="B156" s="174">
        <v>9353064</v>
      </c>
      <c r="C156" s="174" t="s">
        <v>666</v>
      </c>
      <c r="D156" s="174" t="s">
        <v>122</v>
      </c>
      <c r="E156" s="227">
        <v>4145.62</v>
      </c>
      <c r="F156" s="227">
        <v>0</v>
      </c>
      <c r="G156" s="227">
        <v>0</v>
      </c>
      <c r="H156" s="227">
        <v>0</v>
      </c>
      <c r="I156" s="227">
        <v>0</v>
      </c>
      <c r="J156" s="227">
        <v>0</v>
      </c>
      <c r="K156" s="227">
        <v>0</v>
      </c>
      <c r="L156" s="227">
        <v>0</v>
      </c>
      <c r="M156" s="227">
        <v>0</v>
      </c>
      <c r="N156" s="227">
        <v>0</v>
      </c>
      <c r="O156" s="227">
        <v>0</v>
      </c>
      <c r="P156" s="227">
        <v>0</v>
      </c>
      <c r="Q156" s="227">
        <v>0</v>
      </c>
      <c r="R156" s="227">
        <v>0</v>
      </c>
      <c r="S156" s="227">
        <v>0</v>
      </c>
      <c r="T156" s="227">
        <v>0</v>
      </c>
      <c r="U156" s="227">
        <v>4145.62</v>
      </c>
      <c r="V156" s="227">
        <v>2276.94</v>
      </c>
    </row>
    <row r="157" spans="1:22" s="169" customFormat="1" x14ac:dyDescent="0.25">
      <c r="A157" s="169">
        <v>338</v>
      </c>
      <c r="B157" s="174">
        <v>9353066</v>
      </c>
      <c r="C157" s="174" t="s">
        <v>665</v>
      </c>
      <c r="D157" s="174" t="s">
        <v>122</v>
      </c>
      <c r="E157" s="227">
        <v>968.31999999999994</v>
      </c>
      <c r="F157" s="227">
        <v>0</v>
      </c>
      <c r="G157" s="227">
        <v>0</v>
      </c>
      <c r="H157" s="227">
        <v>0</v>
      </c>
      <c r="I157" s="227">
        <v>0</v>
      </c>
      <c r="J157" s="227">
        <v>0</v>
      </c>
      <c r="K157" s="227">
        <v>0</v>
      </c>
      <c r="L157" s="227">
        <v>0</v>
      </c>
      <c r="M157" s="227">
        <v>0</v>
      </c>
      <c r="N157" s="227">
        <v>0</v>
      </c>
      <c r="O157" s="227">
        <v>0</v>
      </c>
      <c r="P157" s="227">
        <v>0</v>
      </c>
      <c r="Q157" s="227">
        <v>0</v>
      </c>
      <c r="R157" s="227">
        <v>0</v>
      </c>
      <c r="S157" s="227">
        <v>0</v>
      </c>
      <c r="T157" s="227">
        <v>0</v>
      </c>
      <c r="U157" s="227">
        <v>968.31999999999994</v>
      </c>
      <c r="V157" s="227">
        <v>531.84</v>
      </c>
    </row>
    <row r="158" spans="1:22" s="169" customFormat="1" x14ac:dyDescent="0.25">
      <c r="A158" s="169">
        <v>202</v>
      </c>
      <c r="B158" s="174">
        <v>9353074</v>
      </c>
      <c r="C158" s="174" t="s">
        <v>664</v>
      </c>
      <c r="D158" s="174" t="s">
        <v>122</v>
      </c>
      <c r="E158" s="227">
        <v>1543.26</v>
      </c>
      <c r="F158" s="227">
        <v>0</v>
      </c>
      <c r="G158" s="227">
        <v>0</v>
      </c>
      <c r="H158" s="227">
        <v>0</v>
      </c>
      <c r="I158" s="227">
        <v>0</v>
      </c>
      <c r="J158" s="227">
        <v>0</v>
      </c>
      <c r="K158" s="227">
        <v>0</v>
      </c>
      <c r="L158" s="227">
        <v>0</v>
      </c>
      <c r="M158" s="227">
        <v>0</v>
      </c>
      <c r="N158" s="227">
        <v>0</v>
      </c>
      <c r="O158" s="227">
        <v>0</v>
      </c>
      <c r="P158" s="227">
        <v>0</v>
      </c>
      <c r="Q158" s="227">
        <v>0</v>
      </c>
      <c r="R158" s="227">
        <v>0</v>
      </c>
      <c r="S158" s="227">
        <v>0</v>
      </c>
      <c r="T158" s="227">
        <v>0</v>
      </c>
      <c r="U158" s="227">
        <v>1543.26</v>
      </c>
      <c r="V158" s="227">
        <v>847.62</v>
      </c>
    </row>
    <row r="159" spans="1:22" s="169" customFormat="1" x14ac:dyDescent="0.25">
      <c r="A159" s="169">
        <v>10</v>
      </c>
      <c r="B159" s="174">
        <v>9353075</v>
      </c>
      <c r="C159" s="174" t="s">
        <v>663</v>
      </c>
      <c r="D159" s="174" t="s">
        <v>122</v>
      </c>
      <c r="E159" s="227">
        <v>1755.08</v>
      </c>
      <c r="F159" s="227">
        <v>0</v>
      </c>
      <c r="G159" s="227">
        <v>0</v>
      </c>
      <c r="H159" s="227">
        <v>0</v>
      </c>
      <c r="I159" s="227">
        <v>0</v>
      </c>
      <c r="J159" s="227">
        <v>0</v>
      </c>
      <c r="K159" s="227">
        <v>0</v>
      </c>
      <c r="L159" s="227">
        <v>0</v>
      </c>
      <c r="M159" s="227">
        <v>0</v>
      </c>
      <c r="N159" s="227">
        <v>0</v>
      </c>
      <c r="O159" s="227">
        <v>0</v>
      </c>
      <c r="P159" s="227">
        <v>0</v>
      </c>
      <c r="Q159" s="227">
        <v>0</v>
      </c>
      <c r="R159" s="227">
        <v>0</v>
      </c>
      <c r="S159" s="227">
        <v>0</v>
      </c>
      <c r="T159" s="227">
        <v>0</v>
      </c>
      <c r="U159" s="227">
        <v>1755.08</v>
      </c>
      <c r="V159" s="227">
        <v>963.96</v>
      </c>
    </row>
    <row r="160" spans="1:22" s="169" customFormat="1" x14ac:dyDescent="0.25">
      <c r="A160" s="169">
        <v>11</v>
      </c>
      <c r="B160" s="174">
        <v>9353076</v>
      </c>
      <c r="C160" s="174" t="s">
        <v>662</v>
      </c>
      <c r="D160" s="174" t="s">
        <v>122</v>
      </c>
      <c r="E160" s="227">
        <v>2602.3599999999997</v>
      </c>
      <c r="F160" s="227">
        <v>0</v>
      </c>
      <c r="G160" s="227">
        <v>0</v>
      </c>
      <c r="H160" s="227">
        <v>0</v>
      </c>
      <c r="I160" s="227">
        <v>0</v>
      </c>
      <c r="J160" s="227">
        <v>0</v>
      </c>
      <c r="K160" s="227">
        <v>0</v>
      </c>
      <c r="L160" s="227">
        <v>0</v>
      </c>
      <c r="M160" s="227">
        <v>0</v>
      </c>
      <c r="N160" s="227">
        <v>0</v>
      </c>
      <c r="O160" s="227">
        <v>0</v>
      </c>
      <c r="P160" s="227">
        <v>0</v>
      </c>
      <c r="Q160" s="227">
        <v>0</v>
      </c>
      <c r="R160" s="227">
        <v>0</v>
      </c>
      <c r="S160" s="227">
        <v>0</v>
      </c>
      <c r="T160" s="227">
        <v>0</v>
      </c>
      <c r="U160" s="227">
        <v>2602.3599999999997</v>
      </c>
      <c r="V160" s="227">
        <v>1429.3200000000002</v>
      </c>
    </row>
    <row r="161" spans="1:22" s="169" customFormat="1" x14ac:dyDescent="0.25">
      <c r="A161" s="169">
        <v>206</v>
      </c>
      <c r="B161" s="174">
        <v>9353078</v>
      </c>
      <c r="C161" s="174" t="s">
        <v>268</v>
      </c>
      <c r="D161" s="174" t="s">
        <v>122</v>
      </c>
      <c r="E161" s="227">
        <v>6294.08</v>
      </c>
      <c r="F161" s="227">
        <v>0</v>
      </c>
      <c r="G161" s="227">
        <v>0</v>
      </c>
      <c r="H161" s="227">
        <v>0</v>
      </c>
      <c r="I161" s="227">
        <v>0</v>
      </c>
      <c r="J161" s="227">
        <v>0</v>
      </c>
      <c r="K161" s="227">
        <v>0</v>
      </c>
      <c r="L161" s="227">
        <v>0</v>
      </c>
      <c r="M161" s="227">
        <v>0</v>
      </c>
      <c r="N161" s="227">
        <v>0</v>
      </c>
      <c r="O161" s="227">
        <v>0</v>
      </c>
      <c r="P161" s="227">
        <v>0</v>
      </c>
      <c r="Q161" s="227">
        <v>0</v>
      </c>
      <c r="R161" s="227">
        <v>0</v>
      </c>
      <c r="S161" s="227">
        <v>0</v>
      </c>
      <c r="T161" s="227">
        <v>0</v>
      </c>
      <c r="U161" s="227">
        <v>6294.08</v>
      </c>
      <c r="V161" s="227">
        <v>3456.96</v>
      </c>
    </row>
    <row r="162" spans="1:22" s="169" customFormat="1" x14ac:dyDescent="0.25">
      <c r="A162" s="169">
        <v>14</v>
      </c>
      <c r="B162" s="174">
        <v>9353079</v>
      </c>
      <c r="C162" s="174" t="s">
        <v>661</v>
      </c>
      <c r="D162" s="174" t="s">
        <v>122</v>
      </c>
      <c r="E162" s="227">
        <v>2481.3199999999997</v>
      </c>
      <c r="F162" s="227">
        <v>0</v>
      </c>
      <c r="G162" s="227">
        <v>0</v>
      </c>
      <c r="H162" s="227">
        <v>0</v>
      </c>
      <c r="I162" s="227">
        <v>0</v>
      </c>
      <c r="J162" s="227">
        <v>0</v>
      </c>
      <c r="K162" s="227">
        <v>0</v>
      </c>
      <c r="L162" s="227">
        <v>0</v>
      </c>
      <c r="M162" s="227">
        <v>0</v>
      </c>
      <c r="N162" s="227">
        <v>0</v>
      </c>
      <c r="O162" s="227">
        <v>0</v>
      </c>
      <c r="P162" s="227">
        <v>0</v>
      </c>
      <c r="Q162" s="227">
        <v>0</v>
      </c>
      <c r="R162" s="227">
        <v>0</v>
      </c>
      <c r="S162" s="227">
        <v>0</v>
      </c>
      <c r="T162" s="227">
        <v>0</v>
      </c>
      <c r="U162" s="227">
        <v>2481.3199999999997</v>
      </c>
      <c r="V162" s="227">
        <v>1362.8400000000001</v>
      </c>
    </row>
    <row r="163" spans="1:22" s="169" customFormat="1" x14ac:dyDescent="0.25">
      <c r="A163" s="169">
        <v>20</v>
      </c>
      <c r="B163" s="174">
        <v>9353081</v>
      </c>
      <c r="C163" s="174" t="s">
        <v>660</v>
      </c>
      <c r="D163" s="174" t="s">
        <v>122</v>
      </c>
      <c r="E163" s="227">
        <v>1361.6999999999998</v>
      </c>
      <c r="F163" s="227">
        <v>0</v>
      </c>
      <c r="G163" s="227">
        <v>0</v>
      </c>
      <c r="H163" s="227">
        <v>0</v>
      </c>
      <c r="I163" s="227">
        <v>0</v>
      </c>
      <c r="J163" s="227">
        <v>0</v>
      </c>
      <c r="K163" s="227">
        <v>0</v>
      </c>
      <c r="L163" s="227">
        <v>0</v>
      </c>
      <c r="M163" s="227">
        <v>0</v>
      </c>
      <c r="N163" s="227">
        <v>0</v>
      </c>
      <c r="O163" s="227">
        <v>0</v>
      </c>
      <c r="P163" s="227">
        <v>0</v>
      </c>
      <c r="Q163" s="227">
        <v>0</v>
      </c>
      <c r="R163" s="227">
        <v>0</v>
      </c>
      <c r="S163" s="227">
        <v>0</v>
      </c>
      <c r="T163" s="227">
        <v>0</v>
      </c>
      <c r="U163" s="227">
        <v>1361.6999999999998</v>
      </c>
      <c r="V163" s="227">
        <v>747.90000000000009</v>
      </c>
    </row>
    <row r="164" spans="1:22" s="169" customFormat="1" x14ac:dyDescent="0.25">
      <c r="A164" s="169">
        <v>22</v>
      </c>
      <c r="B164" s="174">
        <v>9353083</v>
      </c>
      <c r="C164" s="174" t="s">
        <v>659</v>
      </c>
      <c r="D164" s="174" t="s">
        <v>122</v>
      </c>
      <c r="E164" s="227">
        <v>3358.8599999999997</v>
      </c>
      <c r="F164" s="227">
        <v>0</v>
      </c>
      <c r="G164" s="227">
        <v>0</v>
      </c>
      <c r="H164" s="227">
        <v>0</v>
      </c>
      <c r="I164" s="227">
        <v>0</v>
      </c>
      <c r="J164" s="227">
        <v>0</v>
      </c>
      <c r="K164" s="227">
        <v>0</v>
      </c>
      <c r="L164" s="227">
        <v>0</v>
      </c>
      <c r="M164" s="227">
        <v>0</v>
      </c>
      <c r="N164" s="227">
        <v>0</v>
      </c>
      <c r="O164" s="227">
        <v>0</v>
      </c>
      <c r="P164" s="227">
        <v>0</v>
      </c>
      <c r="Q164" s="227">
        <v>0</v>
      </c>
      <c r="R164" s="227">
        <v>0</v>
      </c>
      <c r="S164" s="227">
        <v>0</v>
      </c>
      <c r="T164" s="227">
        <v>0</v>
      </c>
      <c r="U164" s="227">
        <v>3358.8599999999997</v>
      </c>
      <c r="V164" s="227">
        <v>1844.8200000000002</v>
      </c>
    </row>
    <row r="165" spans="1:22" s="169" customFormat="1" x14ac:dyDescent="0.25">
      <c r="A165" s="169">
        <v>26</v>
      </c>
      <c r="B165" s="174">
        <v>9353084</v>
      </c>
      <c r="C165" s="174" t="s">
        <v>658</v>
      </c>
      <c r="D165" s="174" t="s">
        <v>122</v>
      </c>
      <c r="E165" s="227">
        <v>1422.2199999999998</v>
      </c>
      <c r="F165" s="227">
        <v>0</v>
      </c>
      <c r="G165" s="227">
        <v>0</v>
      </c>
      <c r="H165" s="227">
        <v>0</v>
      </c>
      <c r="I165" s="227">
        <v>0</v>
      </c>
      <c r="J165" s="227">
        <v>0</v>
      </c>
      <c r="K165" s="227">
        <v>0</v>
      </c>
      <c r="L165" s="227">
        <v>0</v>
      </c>
      <c r="M165" s="227">
        <v>0</v>
      </c>
      <c r="N165" s="227">
        <v>0</v>
      </c>
      <c r="O165" s="227">
        <v>0</v>
      </c>
      <c r="P165" s="227">
        <v>0</v>
      </c>
      <c r="Q165" s="227">
        <v>0</v>
      </c>
      <c r="R165" s="227">
        <v>0</v>
      </c>
      <c r="S165" s="227">
        <v>0</v>
      </c>
      <c r="T165" s="227">
        <v>0</v>
      </c>
      <c r="U165" s="227">
        <v>1422.2199999999998</v>
      </c>
      <c r="V165" s="227">
        <v>781.1400000000001</v>
      </c>
    </row>
    <row r="166" spans="1:22" s="169" customFormat="1" x14ac:dyDescent="0.25">
      <c r="A166" s="169">
        <v>223</v>
      </c>
      <c r="B166" s="174">
        <v>9353085</v>
      </c>
      <c r="C166" s="174" t="s">
        <v>657</v>
      </c>
      <c r="D166" s="174" t="s">
        <v>122</v>
      </c>
      <c r="E166" s="227">
        <v>5658.62</v>
      </c>
      <c r="F166" s="227">
        <v>0</v>
      </c>
      <c r="G166" s="227">
        <v>0</v>
      </c>
      <c r="H166" s="227">
        <v>0</v>
      </c>
      <c r="I166" s="227">
        <v>0</v>
      </c>
      <c r="J166" s="227">
        <v>0</v>
      </c>
      <c r="K166" s="227">
        <v>0</v>
      </c>
      <c r="L166" s="227">
        <v>0</v>
      </c>
      <c r="M166" s="227">
        <v>0</v>
      </c>
      <c r="N166" s="227">
        <v>0</v>
      </c>
      <c r="O166" s="227">
        <v>0</v>
      </c>
      <c r="P166" s="227">
        <v>0</v>
      </c>
      <c r="Q166" s="227">
        <v>0</v>
      </c>
      <c r="R166" s="227">
        <v>0</v>
      </c>
      <c r="S166" s="227">
        <v>0</v>
      </c>
      <c r="T166" s="227">
        <v>0</v>
      </c>
      <c r="U166" s="227">
        <v>5658.62</v>
      </c>
      <c r="V166" s="227">
        <v>3107.94</v>
      </c>
    </row>
    <row r="167" spans="1:22" s="169" customFormat="1" x14ac:dyDescent="0.25">
      <c r="A167" s="169">
        <v>36</v>
      </c>
      <c r="B167" s="174">
        <v>9353089</v>
      </c>
      <c r="C167" s="174" t="s">
        <v>656</v>
      </c>
      <c r="D167" s="174" t="s">
        <v>122</v>
      </c>
      <c r="E167" s="227">
        <v>3691.72</v>
      </c>
      <c r="F167" s="227">
        <v>0</v>
      </c>
      <c r="G167" s="227">
        <v>0</v>
      </c>
      <c r="H167" s="227">
        <v>0</v>
      </c>
      <c r="I167" s="227">
        <v>0</v>
      </c>
      <c r="J167" s="227">
        <v>0</v>
      </c>
      <c r="K167" s="227">
        <v>0</v>
      </c>
      <c r="L167" s="227">
        <v>0</v>
      </c>
      <c r="M167" s="227">
        <v>0</v>
      </c>
      <c r="N167" s="227">
        <v>0</v>
      </c>
      <c r="O167" s="227">
        <v>0</v>
      </c>
      <c r="P167" s="227">
        <v>0</v>
      </c>
      <c r="Q167" s="227">
        <v>0</v>
      </c>
      <c r="R167" s="227">
        <v>0</v>
      </c>
      <c r="S167" s="227">
        <v>0</v>
      </c>
      <c r="T167" s="227">
        <v>0</v>
      </c>
      <c r="U167" s="227">
        <v>3691.72</v>
      </c>
      <c r="V167" s="227">
        <v>2027.64</v>
      </c>
    </row>
    <row r="168" spans="1:22" s="169" customFormat="1" x14ac:dyDescent="0.25">
      <c r="A168" s="169">
        <v>444</v>
      </c>
      <c r="B168" s="174">
        <v>9353090</v>
      </c>
      <c r="C168" s="174" t="s">
        <v>655</v>
      </c>
      <c r="D168" s="174" t="s">
        <v>122</v>
      </c>
      <c r="E168" s="227">
        <v>4236.3999999999996</v>
      </c>
      <c r="F168" s="227">
        <v>0</v>
      </c>
      <c r="G168" s="227">
        <v>0</v>
      </c>
      <c r="H168" s="227">
        <v>0</v>
      </c>
      <c r="I168" s="227">
        <v>0</v>
      </c>
      <c r="J168" s="227">
        <v>0</v>
      </c>
      <c r="K168" s="227">
        <v>0</v>
      </c>
      <c r="L168" s="227">
        <v>0</v>
      </c>
      <c r="M168" s="227">
        <v>0</v>
      </c>
      <c r="N168" s="227">
        <v>0</v>
      </c>
      <c r="O168" s="227">
        <v>0</v>
      </c>
      <c r="P168" s="227">
        <v>0</v>
      </c>
      <c r="Q168" s="227">
        <v>0</v>
      </c>
      <c r="R168" s="227">
        <v>0</v>
      </c>
      <c r="S168" s="227">
        <v>0</v>
      </c>
      <c r="T168" s="227">
        <v>0</v>
      </c>
      <c r="U168" s="227">
        <v>4236.3999999999996</v>
      </c>
      <c r="V168" s="227">
        <v>2326.8000000000002</v>
      </c>
    </row>
    <row r="169" spans="1:22" s="169" customFormat="1" x14ac:dyDescent="0.25">
      <c r="A169" s="169">
        <v>449</v>
      </c>
      <c r="B169" s="174">
        <v>9353091</v>
      </c>
      <c r="C169" s="174" t="s">
        <v>654</v>
      </c>
      <c r="D169" s="174" t="s">
        <v>122</v>
      </c>
      <c r="E169" s="227">
        <v>2239.2399999999998</v>
      </c>
      <c r="F169" s="227">
        <v>0</v>
      </c>
      <c r="G169" s="227">
        <v>0</v>
      </c>
      <c r="H169" s="227">
        <v>0</v>
      </c>
      <c r="I169" s="227">
        <v>0</v>
      </c>
      <c r="J169" s="227">
        <v>0</v>
      </c>
      <c r="K169" s="227">
        <v>0</v>
      </c>
      <c r="L169" s="227">
        <v>0</v>
      </c>
      <c r="M169" s="227">
        <v>0</v>
      </c>
      <c r="N169" s="227">
        <v>0</v>
      </c>
      <c r="O169" s="227">
        <v>0</v>
      </c>
      <c r="P169" s="227">
        <v>0</v>
      </c>
      <c r="Q169" s="227">
        <v>0</v>
      </c>
      <c r="R169" s="227">
        <v>0</v>
      </c>
      <c r="S169" s="227">
        <v>0</v>
      </c>
      <c r="T169" s="227">
        <v>0</v>
      </c>
      <c r="U169" s="227">
        <v>2239.2399999999998</v>
      </c>
      <c r="V169" s="227">
        <v>1229.8800000000001</v>
      </c>
    </row>
    <row r="170" spans="1:22" s="169" customFormat="1" x14ac:dyDescent="0.25">
      <c r="A170" s="169">
        <v>243</v>
      </c>
      <c r="B170" s="174">
        <v>9353092</v>
      </c>
      <c r="C170" s="174" t="s">
        <v>653</v>
      </c>
      <c r="D170" s="174" t="s">
        <v>122</v>
      </c>
      <c r="E170" s="227">
        <v>2783.9199999999996</v>
      </c>
      <c r="F170" s="227">
        <v>0</v>
      </c>
      <c r="G170" s="227">
        <v>0</v>
      </c>
      <c r="H170" s="227">
        <v>0</v>
      </c>
      <c r="I170" s="227">
        <v>0</v>
      </c>
      <c r="J170" s="227">
        <v>0</v>
      </c>
      <c r="K170" s="227">
        <v>0</v>
      </c>
      <c r="L170" s="227">
        <v>0</v>
      </c>
      <c r="M170" s="227">
        <v>0</v>
      </c>
      <c r="N170" s="227">
        <v>0</v>
      </c>
      <c r="O170" s="227">
        <v>0</v>
      </c>
      <c r="P170" s="227">
        <v>0</v>
      </c>
      <c r="Q170" s="227">
        <v>0</v>
      </c>
      <c r="R170" s="227">
        <v>0</v>
      </c>
      <c r="S170" s="227">
        <v>0</v>
      </c>
      <c r="T170" s="227">
        <v>0</v>
      </c>
      <c r="U170" s="227">
        <v>2783.9199999999996</v>
      </c>
      <c r="V170" s="227">
        <v>1529.0400000000002</v>
      </c>
    </row>
    <row r="171" spans="1:22" s="169" customFormat="1" x14ac:dyDescent="0.25">
      <c r="A171" s="169">
        <v>50</v>
      </c>
      <c r="B171" s="174">
        <v>9353093</v>
      </c>
      <c r="C171" s="174" t="s">
        <v>652</v>
      </c>
      <c r="D171" s="174" t="s">
        <v>122</v>
      </c>
      <c r="E171" s="227">
        <v>4296.92</v>
      </c>
      <c r="F171" s="227">
        <v>0</v>
      </c>
      <c r="G171" s="227">
        <v>0</v>
      </c>
      <c r="H171" s="227">
        <v>0</v>
      </c>
      <c r="I171" s="227">
        <v>0</v>
      </c>
      <c r="J171" s="227">
        <v>0</v>
      </c>
      <c r="K171" s="227">
        <v>0</v>
      </c>
      <c r="L171" s="227">
        <v>0</v>
      </c>
      <c r="M171" s="227">
        <v>0</v>
      </c>
      <c r="N171" s="227">
        <v>0</v>
      </c>
      <c r="O171" s="227">
        <v>0</v>
      </c>
      <c r="P171" s="227">
        <v>0</v>
      </c>
      <c r="Q171" s="227">
        <v>0</v>
      </c>
      <c r="R171" s="227">
        <v>0</v>
      </c>
      <c r="S171" s="227">
        <v>0</v>
      </c>
      <c r="T171" s="227">
        <v>0</v>
      </c>
      <c r="U171" s="227">
        <v>4296.92</v>
      </c>
      <c r="V171" s="227">
        <v>2360.04</v>
      </c>
    </row>
    <row r="172" spans="1:22" s="169" customFormat="1" x14ac:dyDescent="0.25">
      <c r="A172" s="169">
        <v>80</v>
      </c>
      <c r="B172" s="174">
        <v>9353096</v>
      </c>
      <c r="C172" s="174" t="s">
        <v>221</v>
      </c>
      <c r="D172" s="174" t="s">
        <v>122</v>
      </c>
      <c r="E172" s="227">
        <v>5234.9799999999996</v>
      </c>
      <c r="F172" s="227">
        <v>0</v>
      </c>
      <c r="G172" s="227">
        <v>0</v>
      </c>
      <c r="H172" s="227">
        <v>0</v>
      </c>
      <c r="I172" s="227">
        <v>0</v>
      </c>
      <c r="J172" s="227">
        <v>0</v>
      </c>
      <c r="K172" s="227">
        <v>0</v>
      </c>
      <c r="L172" s="227">
        <v>0</v>
      </c>
      <c r="M172" s="227">
        <v>0</v>
      </c>
      <c r="N172" s="227">
        <v>0</v>
      </c>
      <c r="O172" s="227">
        <v>0</v>
      </c>
      <c r="P172" s="227">
        <v>0</v>
      </c>
      <c r="Q172" s="227">
        <v>0</v>
      </c>
      <c r="R172" s="227">
        <v>0</v>
      </c>
      <c r="S172" s="227">
        <v>0</v>
      </c>
      <c r="T172" s="227">
        <v>0</v>
      </c>
      <c r="U172" s="227">
        <v>5234.9799999999996</v>
      </c>
      <c r="V172" s="227">
        <v>2875.26</v>
      </c>
    </row>
    <row r="173" spans="1:22" s="169" customFormat="1" x14ac:dyDescent="0.25">
      <c r="A173" s="169">
        <v>93</v>
      </c>
      <c r="B173" s="174">
        <v>9353101</v>
      </c>
      <c r="C173" s="174" t="s">
        <v>235</v>
      </c>
      <c r="D173" s="174" t="s">
        <v>122</v>
      </c>
      <c r="E173" s="227">
        <v>2541.8399999999997</v>
      </c>
      <c r="F173" s="227">
        <v>0</v>
      </c>
      <c r="G173" s="227">
        <v>0</v>
      </c>
      <c r="H173" s="227">
        <v>0</v>
      </c>
      <c r="I173" s="227">
        <v>0</v>
      </c>
      <c r="J173" s="227">
        <v>0</v>
      </c>
      <c r="K173" s="227">
        <v>0</v>
      </c>
      <c r="L173" s="227">
        <v>0</v>
      </c>
      <c r="M173" s="227">
        <v>0</v>
      </c>
      <c r="N173" s="227">
        <v>0</v>
      </c>
      <c r="O173" s="227">
        <v>0</v>
      </c>
      <c r="P173" s="227">
        <v>0</v>
      </c>
      <c r="Q173" s="227">
        <v>0</v>
      </c>
      <c r="R173" s="227">
        <v>0</v>
      </c>
      <c r="S173" s="227">
        <v>0</v>
      </c>
      <c r="T173" s="227">
        <v>0</v>
      </c>
      <c r="U173" s="227">
        <v>2541.8399999999997</v>
      </c>
      <c r="V173" s="227">
        <v>1396.0800000000002</v>
      </c>
    </row>
    <row r="174" spans="1:22" s="169" customFormat="1" x14ac:dyDescent="0.25">
      <c r="A174" s="169">
        <v>102</v>
      </c>
      <c r="B174" s="174">
        <v>9353102</v>
      </c>
      <c r="C174" s="174" t="s">
        <v>651</v>
      </c>
      <c r="D174" s="174" t="s">
        <v>122</v>
      </c>
      <c r="E174" s="227">
        <v>2723.3999999999996</v>
      </c>
      <c r="F174" s="227">
        <v>0</v>
      </c>
      <c r="G174" s="227">
        <v>0</v>
      </c>
      <c r="H174" s="227">
        <v>0</v>
      </c>
      <c r="I174" s="227">
        <v>0</v>
      </c>
      <c r="J174" s="227">
        <v>0</v>
      </c>
      <c r="K174" s="227">
        <v>0</v>
      </c>
      <c r="L174" s="227">
        <v>0</v>
      </c>
      <c r="M174" s="227">
        <v>0</v>
      </c>
      <c r="N174" s="227">
        <v>0</v>
      </c>
      <c r="O174" s="227">
        <v>0</v>
      </c>
      <c r="P174" s="227">
        <v>0</v>
      </c>
      <c r="Q174" s="227">
        <v>0</v>
      </c>
      <c r="R174" s="227">
        <v>0</v>
      </c>
      <c r="S174" s="227">
        <v>0</v>
      </c>
      <c r="T174" s="227">
        <v>0</v>
      </c>
      <c r="U174" s="227">
        <v>2723.3999999999996</v>
      </c>
      <c r="V174" s="227">
        <v>1495.8000000000002</v>
      </c>
    </row>
    <row r="175" spans="1:22" s="169" customFormat="1" x14ac:dyDescent="0.25">
      <c r="A175" s="169">
        <v>328</v>
      </c>
      <c r="B175" s="174">
        <v>9353103</v>
      </c>
      <c r="C175" s="174" t="s">
        <v>650</v>
      </c>
      <c r="D175" s="174" t="s">
        <v>122</v>
      </c>
      <c r="E175" s="227">
        <v>695.9799999999999</v>
      </c>
      <c r="F175" s="227">
        <v>0</v>
      </c>
      <c r="G175" s="227">
        <v>0</v>
      </c>
      <c r="H175" s="227">
        <v>0</v>
      </c>
      <c r="I175" s="227">
        <v>0</v>
      </c>
      <c r="J175" s="227">
        <v>0</v>
      </c>
      <c r="K175" s="227">
        <v>0</v>
      </c>
      <c r="L175" s="227">
        <v>0</v>
      </c>
      <c r="M175" s="227">
        <v>0</v>
      </c>
      <c r="N175" s="227">
        <v>0</v>
      </c>
      <c r="O175" s="227">
        <v>0</v>
      </c>
      <c r="P175" s="227">
        <v>0</v>
      </c>
      <c r="Q175" s="227">
        <v>0</v>
      </c>
      <c r="R175" s="227">
        <v>0</v>
      </c>
      <c r="S175" s="227">
        <v>0</v>
      </c>
      <c r="T175" s="227">
        <v>0</v>
      </c>
      <c r="U175" s="227">
        <v>695.9799999999999</v>
      </c>
      <c r="V175" s="227">
        <v>382.26000000000005</v>
      </c>
    </row>
    <row r="176" spans="1:22" s="169" customFormat="1" x14ac:dyDescent="0.25">
      <c r="A176" s="169">
        <v>331</v>
      </c>
      <c r="B176" s="174">
        <v>9353104</v>
      </c>
      <c r="C176" s="174" t="s">
        <v>343</v>
      </c>
      <c r="D176" s="174" t="s">
        <v>122</v>
      </c>
      <c r="E176" s="227">
        <v>2511.58</v>
      </c>
      <c r="F176" s="227">
        <v>0</v>
      </c>
      <c r="G176" s="227">
        <v>0</v>
      </c>
      <c r="H176" s="227">
        <v>0</v>
      </c>
      <c r="I176" s="227">
        <v>0</v>
      </c>
      <c r="J176" s="227">
        <v>0</v>
      </c>
      <c r="K176" s="227">
        <v>0</v>
      </c>
      <c r="L176" s="227">
        <v>0</v>
      </c>
      <c r="M176" s="227">
        <v>0</v>
      </c>
      <c r="N176" s="227">
        <v>0</v>
      </c>
      <c r="O176" s="227">
        <v>0</v>
      </c>
      <c r="P176" s="227">
        <v>0</v>
      </c>
      <c r="Q176" s="227">
        <v>0</v>
      </c>
      <c r="R176" s="227">
        <v>0</v>
      </c>
      <c r="S176" s="227">
        <v>0</v>
      </c>
      <c r="T176" s="227">
        <v>0</v>
      </c>
      <c r="U176" s="227">
        <v>2511.58</v>
      </c>
      <c r="V176" s="227">
        <v>1379.46</v>
      </c>
    </row>
    <row r="177" spans="1:22" s="169" customFormat="1" x14ac:dyDescent="0.25">
      <c r="A177" s="169">
        <v>106</v>
      </c>
      <c r="B177" s="174">
        <v>9353105</v>
      </c>
      <c r="C177" s="174" t="s">
        <v>246</v>
      </c>
      <c r="D177" s="174" t="s">
        <v>122</v>
      </c>
      <c r="E177" s="227">
        <v>2420.7999999999997</v>
      </c>
      <c r="F177" s="227">
        <v>0</v>
      </c>
      <c r="G177" s="227">
        <v>0</v>
      </c>
      <c r="H177" s="227">
        <v>0</v>
      </c>
      <c r="I177" s="227">
        <v>0</v>
      </c>
      <c r="J177" s="227">
        <v>0</v>
      </c>
      <c r="K177" s="227">
        <v>0</v>
      </c>
      <c r="L177" s="227">
        <v>0</v>
      </c>
      <c r="M177" s="227">
        <v>0</v>
      </c>
      <c r="N177" s="227">
        <v>0</v>
      </c>
      <c r="O177" s="227">
        <v>0</v>
      </c>
      <c r="P177" s="227">
        <v>0</v>
      </c>
      <c r="Q177" s="227">
        <v>0</v>
      </c>
      <c r="R177" s="227">
        <v>0</v>
      </c>
      <c r="S177" s="227">
        <v>0</v>
      </c>
      <c r="T177" s="227">
        <v>0</v>
      </c>
      <c r="U177" s="227">
        <v>2420.7999999999997</v>
      </c>
      <c r="V177" s="227">
        <v>1329.6000000000001</v>
      </c>
    </row>
    <row r="178" spans="1:22" s="169" customFormat="1" x14ac:dyDescent="0.25">
      <c r="A178" s="169">
        <v>110</v>
      </c>
      <c r="B178" s="174">
        <v>9353108</v>
      </c>
      <c r="C178" s="174" t="s">
        <v>649</v>
      </c>
      <c r="D178" s="174" t="s">
        <v>122</v>
      </c>
      <c r="E178" s="227">
        <v>1755.08</v>
      </c>
      <c r="F178" s="227">
        <v>0</v>
      </c>
      <c r="G178" s="227">
        <v>0</v>
      </c>
      <c r="H178" s="227">
        <v>0</v>
      </c>
      <c r="I178" s="227">
        <v>0</v>
      </c>
      <c r="J178" s="227">
        <v>0</v>
      </c>
      <c r="K178" s="227">
        <v>0</v>
      </c>
      <c r="L178" s="227">
        <v>0</v>
      </c>
      <c r="M178" s="227">
        <v>0</v>
      </c>
      <c r="N178" s="227">
        <v>0</v>
      </c>
      <c r="O178" s="227">
        <v>0</v>
      </c>
      <c r="P178" s="227">
        <v>0</v>
      </c>
      <c r="Q178" s="227">
        <v>0</v>
      </c>
      <c r="R178" s="227">
        <v>0</v>
      </c>
      <c r="S178" s="227">
        <v>0</v>
      </c>
      <c r="T178" s="227">
        <v>0</v>
      </c>
      <c r="U178" s="227">
        <v>1755.08</v>
      </c>
      <c r="V178" s="227">
        <v>963.96</v>
      </c>
    </row>
    <row r="179" spans="1:22" s="169" customFormat="1" x14ac:dyDescent="0.25">
      <c r="A179" s="169">
        <v>112</v>
      </c>
      <c r="B179" s="174">
        <v>9353109</v>
      </c>
      <c r="C179" s="174" t="s">
        <v>648</v>
      </c>
      <c r="D179" s="174" t="s">
        <v>122</v>
      </c>
      <c r="E179" s="227">
        <v>1936.6399999999999</v>
      </c>
      <c r="F179" s="227">
        <v>0</v>
      </c>
      <c r="G179" s="227">
        <v>0</v>
      </c>
      <c r="H179" s="227">
        <v>0</v>
      </c>
      <c r="I179" s="227">
        <v>0</v>
      </c>
      <c r="J179" s="227">
        <v>0</v>
      </c>
      <c r="K179" s="227">
        <v>0</v>
      </c>
      <c r="L179" s="227">
        <v>0</v>
      </c>
      <c r="M179" s="227">
        <v>0</v>
      </c>
      <c r="N179" s="227">
        <v>0</v>
      </c>
      <c r="O179" s="227">
        <v>0</v>
      </c>
      <c r="P179" s="227">
        <v>0</v>
      </c>
      <c r="Q179" s="227">
        <v>0</v>
      </c>
      <c r="R179" s="227">
        <v>0</v>
      </c>
      <c r="S179" s="227">
        <v>0</v>
      </c>
      <c r="T179" s="227">
        <v>0</v>
      </c>
      <c r="U179" s="227">
        <v>1936.6399999999999</v>
      </c>
      <c r="V179" s="227">
        <v>1063.68</v>
      </c>
    </row>
    <row r="180" spans="1:22" s="169" customFormat="1" x14ac:dyDescent="0.25">
      <c r="A180" s="169">
        <v>113</v>
      </c>
      <c r="B180" s="174">
        <v>9353111</v>
      </c>
      <c r="C180" s="174" t="s">
        <v>647</v>
      </c>
      <c r="D180" s="174" t="s">
        <v>122</v>
      </c>
      <c r="E180" s="227">
        <v>10137.099999999999</v>
      </c>
      <c r="F180" s="227">
        <v>0</v>
      </c>
      <c r="G180" s="227">
        <v>0</v>
      </c>
      <c r="H180" s="227">
        <v>0</v>
      </c>
      <c r="I180" s="227">
        <v>0</v>
      </c>
      <c r="J180" s="227">
        <v>0</v>
      </c>
      <c r="K180" s="227">
        <v>0</v>
      </c>
      <c r="L180" s="227">
        <v>0</v>
      </c>
      <c r="M180" s="227">
        <v>0</v>
      </c>
      <c r="N180" s="227">
        <v>0</v>
      </c>
      <c r="O180" s="227">
        <v>0</v>
      </c>
      <c r="P180" s="227">
        <v>0</v>
      </c>
      <c r="Q180" s="227">
        <v>0</v>
      </c>
      <c r="R180" s="227">
        <v>0</v>
      </c>
      <c r="S180" s="227">
        <v>0</v>
      </c>
      <c r="T180" s="227">
        <v>0</v>
      </c>
      <c r="U180" s="227">
        <v>10137.099999999999</v>
      </c>
      <c r="V180" s="227">
        <v>5567.7000000000007</v>
      </c>
    </row>
    <row r="181" spans="1:22" s="169" customFormat="1" x14ac:dyDescent="0.25">
      <c r="A181" s="169">
        <v>216</v>
      </c>
      <c r="B181" s="174">
        <v>9353112</v>
      </c>
      <c r="C181" s="174" t="s">
        <v>646</v>
      </c>
      <c r="D181" s="174" t="s">
        <v>122</v>
      </c>
      <c r="E181" s="227">
        <v>8049.16</v>
      </c>
      <c r="F181" s="227">
        <v>0</v>
      </c>
      <c r="G181" s="227">
        <v>0</v>
      </c>
      <c r="H181" s="227">
        <v>0</v>
      </c>
      <c r="I181" s="227">
        <v>0</v>
      </c>
      <c r="J181" s="227">
        <v>0</v>
      </c>
      <c r="K181" s="227">
        <v>0</v>
      </c>
      <c r="L181" s="227">
        <v>0</v>
      </c>
      <c r="M181" s="227">
        <v>0</v>
      </c>
      <c r="N181" s="227">
        <v>0</v>
      </c>
      <c r="O181" s="227">
        <v>0</v>
      </c>
      <c r="P181" s="227">
        <v>0</v>
      </c>
      <c r="Q181" s="227">
        <v>0</v>
      </c>
      <c r="R181" s="227">
        <v>0</v>
      </c>
      <c r="S181" s="227">
        <v>0</v>
      </c>
      <c r="T181" s="227">
        <v>0</v>
      </c>
      <c r="U181" s="227">
        <v>8049.16</v>
      </c>
      <c r="V181" s="227">
        <v>4420.92</v>
      </c>
    </row>
    <row r="182" spans="1:22" s="169" customFormat="1" x14ac:dyDescent="0.25">
      <c r="A182" s="169">
        <v>114</v>
      </c>
      <c r="B182" s="174">
        <v>9353113</v>
      </c>
      <c r="C182" s="174" t="s">
        <v>645</v>
      </c>
      <c r="D182" s="174" t="s">
        <v>122</v>
      </c>
      <c r="E182" s="227">
        <v>1361.6999999999998</v>
      </c>
      <c r="F182" s="227">
        <v>0</v>
      </c>
      <c r="G182" s="227">
        <v>0</v>
      </c>
      <c r="H182" s="227">
        <v>0</v>
      </c>
      <c r="I182" s="227">
        <v>0</v>
      </c>
      <c r="J182" s="227">
        <v>0</v>
      </c>
      <c r="K182" s="227">
        <v>0</v>
      </c>
      <c r="L182" s="227">
        <v>0</v>
      </c>
      <c r="M182" s="227">
        <v>0</v>
      </c>
      <c r="N182" s="227">
        <v>0</v>
      </c>
      <c r="O182" s="227">
        <v>0</v>
      </c>
      <c r="P182" s="227">
        <v>0</v>
      </c>
      <c r="Q182" s="227">
        <v>0</v>
      </c>
      <c r="R182" s="227">
        <v>0</v>
      </c>
      <c r="S182" s="227">
        <v>0</v>
      </c>
      <c r="T182" s="227">
        <v>0</v>
      </c>
      <c r="U182" s="227">
        <v>1361.6999999999998</v>
      </c>
      <c r="V182" s="227">
        <v>747.90000000000009</v>
      </c>
    </row>
    <row r="183" spans="1:22" s="169" customFormat="1" x14ac:dyDescent="0.25">
      <c r="A183" s="169">
        <v>12</v>
      </c>
      <c r="B183" s="174">
        <v>9353114</v>
      </c>
      <c r="C183" s="174" t="s">
        <v>644</v>
      </c>
      <c r="D183" s="174" t="s">
        <v>122</v>
      </c>
      <c r="E183" s="227">
        <v>5961.2199999999993</v>
      </c>
      <c r="F183" s="227">
        <v>0</v>
      </c>
      <c r="G183" s="227">
        <v>0</v>
      </c>
      <c r="H183" s="227">
        <v>0</v>
      </c>
      <c r="I183" s="227">
        <v>0</v>
      </c>
      <c r="J183" s="227">
        <v>0</v>
      </c>
      <c r="K183" s="227">
        <v>0</v>
      </c>
      <c r="L183" s="227">
        <v>0</v>
      </c>
      <c r="M183" s="227">
        <v>0</v>
      </c>
      <c r="N183" s="227">
        <v>0</v>
      </c>
      <c r="O183" s="227">
        <v>0</v>
      </c>
      <c r="P183" s="227">
        <v>0</v>
      </c>
      <c r="Q183" s="227">
        <v>0</v>
      </c>
      <c r="R183" s="227">
        <v>0</v>
      </c>
      <c r="S183" s="227">
        <v>0</v>
      </c>
      <c r="T183" s="227">
        <v>0</v>
      </c>
      <c r="U183" s="227">
        <v>5961.2199999999993</v>
      </c>
      <c r="V183" s="227">
        <v>3274.1400000000003</v>
      </c>
    </row>
    <row r="184" spans="1:22" s="169" customFormat="1" x14ac:dyDescent="0.25">
      <c r="A184" s="169">
        <v>203</v>
      </c>
      <c r="B184" s="174">
        <v>9353117</v>
      </c>
      <c r="C184" s="174" t="s">
        <v>643</v>
      </c>
      <c r="D184" s="174" t="s">
        <v>122</v>
      </c>
      <c r="E184" s="227">
        <v>1664.3</v>
      </c>
      <c r="F184" s="227">
        <v>0</v>
      </c>
      <c r="G184" s="227">
        <v>0</v>
      </c>
      <c r="H184" s="227">
        <v>0</v>
      </c>
      <c r="I184" s="227">
        <v>0</v>
      </c>
      <c r="J184" s="227">
        <v>0</v>
      </c>
      <c r="K184" s="227">
        <v>0</v>
      </c>
      <c r="L184" s="227">
        <v>0</v>
      </c>
      <c r="M184" s="227">
        <v>0</v>
      </c>
      <c r="N184" s="227">
        <v>0</v>
      </c>
      <c r="O184" s="227">
        <v>0</v>
      </c>
      <c r="P184" s="227">
        <v>0</v>
      </c>
      <c r="Q184" s="227">
        <v>0</v>
      </c>
      <c r="R184" s="227">
        <v>0</v>
      </c>
      <c r="S184" s="227">
        <v>0</v>
      </c>
      <c r="T184" s="227">
        <v>0</v>
      </c>
      <c r="U184" s="227">
        <v>1664.3</v>
      </c>
      <c r="V184" s="227">
        <v>914.1</v>
      </c>
    </row>
    <row r="185" spans="1:22" s="169" customFormat="1" x14ac:dyDescent="0.25">
      <c r="A185" s="169">
        <v>217</v>
      </c>
      <c r="B185" s="174">
        <v>9353121</v>
      </c>
      <c r="C185" s="174" t="s">
        <v>272</v>
      </c>
      <c r="D185" s="174" t="s">
        <v>122</v>
      </c>
      <c r="E185" s="227">
        <v>3298.3399999999997</v>
      </c>
      <c r="F185" s="227">
        <v>0</v>
      </c>
      <c r="G185" s="227">
        <v>0</v>
      </c>
      <c r="H185" s="227">
        <v>0</v>
      </c>
      <c r="I185" s="227">
        <v>0</v>
      </c>
      <c r="J185" s="227">
        <v>0</v>
      </c>
      <c r="K185" s="227">
        <v>0</v>
      </c>
      <c r="L185" s="227">
        <v>0</v>
      </c>
      <c r="M185" s="227">
        <v>0</v>
      </c>
      <c r="N185" s="227">
        <v>0</v>
      </c>
      <c r="O185" s="227">
        <v>0</v>
      </c>
      <c r="P185" s="227">
        <v>0</v>
      </c>
      <c r="Q185" s="227">
        <v>0</v>
      </c>
      <c r="R185" s="227">
        <v>0</v>
      </c>
      <c r="S185" s="227">
        <v>0</v>
      </c>
      <c r="T185" s="227">
        <v>0</v>
      </c>
      <c r="U185" s="227">
        <v>3298.3399999999997</v>
      </c>
      <c r="V185" s="227">
        <v>1811.5800000000002</v>
      </c>
    </row>
    <row r="186" spans="1:22" s="169" customFormat="1" x14ac:dyDescent="0.25">
      <c r="A186" s="169">
        <v>496</v>
      </c>
      <c r="B186" s="174">
        <v>9353123</v>
      </c>
      <c r="C186" s="174" t="s">
        <v>642</v>
      </c>
      <c r="D186" s="174" t="s">
        <v>122</v>
      </c>
      <c r="E186" s="227">
        <v>5900.7</v>
      </c>
      <c r="F186" s="227">
        <v>0</v>
      </c>
      <c r="G186" s="227">
        <v>0</v>
      </c>
      <c r="H186" s="227">
        <v>0</v>
      </c>
      <c r="I186" s="227">
        <v>0</v>
      </c>
      <c r="J186" s="227">
        <v>0</v>
      </c>
      <c r="K186" s="227">
        <v>0</v>
      </c>
      <c r="L186" s="227">
        <v>0</v>
      </c>
      <c r="M186" s="227">
        <v>0</v>
      </c>
      <c r="N186" s="227">
        <v>0</v>
      </c>
      <c r="O186" s="227">
        <v>0</v>
      </c>
      <c r="P186" s="227">
        <v>0</v>
      </c>
      <c r="Q186" s="227">
        <v>0</v>
      </c>
      <c r="R186" s="227">
        <v>0</v>
      </c>
      <c r="S186" s="227">
        <v>0</v>
      </c>
      <c r="T186" s="227">
        <v>0</v>
      </c>
      <c r="U186" s="227">
        <v>5900.7</v>
      </c>
      <c r="V186" s="227">
        <v>3240.9</v>
      </c>
    </row>
    <row r="187" spans="1:22" s="169" customFormat="1" x14ac:dyDescent="0.25">
      <c r="A187" s="169">
        <v>507</v>
      </c>
      <c r="B187" s="174">
        <v>9353124</v>
      </c>
      <c r="C187" s="174" t="s">
        <v>449</v>
      </c>
      <c r="D187" s="174" t="s">
        <v>122</v>
      </c>
      <c r="E187" s="227">
        <v>6384.86</v>
      </c>
      <c r="F187" s="227">
        <v>0</v>
      </c>
      <c r="G187" s="227">
        <v>0</v>
      </c>
      <c r="H187" s="227">
        <v>0</v>
      </c>
      <c r="I187" s="227">
        <v>0</v>
      </c>
      <c r="J187" s="227">
        <v>0</v>
      </c>
      <c r="K187" s="227">
        <v>0</v>
      </c>
      <c r="L187" s="227">
        <v>0</v>
      </c>
      <c r="M187" s="227">
        <v>0</v>
      </c>
      <c r="N187" s="227">
        <v>0</v>
      </c>
      <c r="O187" s="227">
        <v>0</v>
      </c>
      <c r="P187" s="227">
        <v>0</v>
      </c>
      <c r="Q187" s="227">
        <v>0</v>
      </c>
      <c r="R187" s="227">
        <v>0</v>
      </c>
      <c r="S187" s="227">
        <v>0</v>
      </c>
      <c r="T187" s="227">
        <v>0</v>
      </c>
      <c r="U187" s="227">
        <v>6384.86</v>
      </c>
      <c r="V187" s="227">
        <v>3506.82</v>
      </c>
    </row>
    <row r="188" spans="1:22" s="169" customFormat="1" x14ac:dyDescent="0.25">
      <c r="A188" s="169">
        <v>17</v>
      </c>
      <c r="B188" s="174">
        <v>9353125</v>
      </c>
      <c r="C188" s="174" t="s">
        <v>641</v>
      </c>
      <c r="D188" s="174" t="s">
        <v>122</v>
      </c>
      <c r="E188" s="227">
        <v>5446.7999999999993</v>
      </c>
      <c r="F188" s="227">
        <v>0</v>
      </c>
      <c r="G188" s="227">
        <v>0</v>
      </c>
      <c r="H188" s="227">
        <v>0</v>
      </c>
      <c r="I188" s="227">
        <v>0</v>
      </c>
      <c r="J188" s="227">
        <v>0</v>
      </c>
      <c r="K188" s="227">
        <v>0</v>
      </c>
      <c r="L188" s="227">
        <v>0</v>
      </c>
      <c r="M188" s="227">
        <v>0</v>
      </c>
      <c r="N188" s="227">
        <v>0</v>
      </c>
      <c r="O188" s="227">
        <v>0</v>
      </c>
      <c r="P188" s="227">
        <v>0</v>
      </c>
      <c r="Q188" s="227">
        <v>0</v>
      </c>
      <c r="R188" s="227">
        <v>0</v>
      </c>
      <c r="S188" s="227">
        <v>0</v>
      </c>
      <c r="T188" s="227">
        <v>0</v>
      </c>
      <c r="U188" s="227">
        <v>5446.7999999999993</v>
      </c>
      <c r="V188" s="227">
        <v>2991.6000000000004</v>
      </c>
    </row>
    <row r="189" spans="1:22" s="169" customFormat="1" x14ac:dyDescent="0.25">
      <c r="A189" s="169">
        <v>481</v>
      </c>
      <c r="B189" s="174">
        <v>9353305</v>
      </c>
      <c r="C189" s="174" t="s">
        <v>640</v>
      </c>
      <c r="D189" s="174" t="s">
        <v>122</v>
      </c>
      <c r="E189" s="227">
        <v>5900.7</v>
      </c>
      <c r="F189" s="227">
        <v>0</v>
      </c>
      <c r="G189" s="227">
        <v>0</v>
      </c>
      <c r="H189" s="227">
        <v>0</v>
      </c>
      <c r="I189" s="227">
        <v>0</v>
      </c>
      <c r="J189" s="227">
        <v>0</v>
      </c>
      <c r="K189" s="227">
        <v>0</v>
      </c>
      <c r="L189" s="227">
        <v>0</v>
      </c>
      <c r="M189" s="227">
        <v>0</v>
      </c>
      <c r="N189" s="227">
        <v>0</v>
      </c>
      <c r="O189" s="227">
        <v>0</v>
      </c>
      <c r="P189" s="227">
        <v>0</v>
      </c>
      <c r="Q189" s="227">
        <v>0</v>
      </c>
      <c r="R189" s="227">
        <v>0</v>
      </c>
      <c r="S189" s="227">
        <v>0</v>
      </c>
      <c r="T189" s="227">
        <v>0</v>
      </c>
      <c r="U189" s="227">
        <v>5900.7</v>
      </c>
      <c r="V189" s="227">
        <v>3240.9</v>
      </c>
    </row>
    <row r="190" spans="1:22" s="169" customFormat="1" x14ac:dyDescent="0.25">
      <c r="A190" s="169">
        <v>421</v>
      </c>
      <c r="B190" s="174">
        <v>9353308</v>
      </c>
      <c r="C190" s="174" t="s">
        <v>639</v>
      </c>
      <c r="D190" s="174" t="s">
        <v>122</v>
      </c>
      <c r="E190" s="227">
        <v>8170.2</v>
      </c>
      <c r="F190" s="227">
        <v>0</v>
      </c>
      <c r="G190" s="227">
        <v>0</v>
      </c>
      <c r="H190" s="227">
        <v>0</v>
      </c>
      <c r="I190" s="227">
        <v>0</v>
      </c>
      <c r="J190" s="227">
        <v>0</v>
      </c>
      <c r="K190" s="227">
        <v>0</v>
      </c>
      <c r="L190" s="227">
        <v>0</v>
      </c>
      <c r="M190" s="227">
        <v>0</v>
      </c>
      <c r="N190" s="227">
        <v>0</v>
      </c>
      <c r="O190" s="227">
        <v>0</v>
      </c>
      <c r="P190" s="227">
        <v>0</v>
      </c>
      <c r="Q190" s="227">
        <v>0</v>
      </c>
      <c r="R190" s="227">
        <v>0</v>
      </c>
      <c r="S190" s="227">
        <v>0</v>
      </c>
      <c r="T190" s="227">
        <v>0</v>
      </c>
      <c r="U190" s="227">
        <v>8170.2</v>
      </c>
      <c r="V190" s="227">
        <v>4487.4000000000005</v>
      </c>
    </row>
    <row r="191" spans="1:22" s="169" customFormat="1" x14ac:dyDescent="0.25">
      <c r="A191" s="169">
        <v>509</v>
      </c>
      <c r="B191" s="174">
        <v>9353310</v>
      </c>
      <c r="C191" s="174" t="s">
        <v>638</v>
      </c>
      <c r="D191" s="174" t="s">
        <v>122</v>
      </c>
      <c r="E191" s="227">
        <v>4085.1</v>
      </c>
      <c r="F191" s="227">
        <v>0</v>
      </c>
      <c r="G191" s="227">
        <v>0</v>
      </c>
      <c r="H191" s="227">
        <v>0</v>
      </c>
      <c r="I191" s="227">
        <v>0</v>
      </c>
      <c r="J191" s="227">
        <v>0</v>
      </c>
      <c r="K191" s="227">
        <v>0</v>
      </c>
      <c r="L191" s="227">
        <v>0</v>
      </c>
      <c r="M191" s="227">
        <v>0</v>
      </c>
      <c r="N191" s="227">
        <v>0</v>
      </c>
      <c r="O191" s="227">
        <v>0</v>
      </c>
      <c r="P191" s="227">
        <v>0</v>
      </c>
      <c r="Q191" s="227">
        <v>0</v>
      </c>
      <c r="R191" s="227">
        <v>0</v>
      </c>
      <c r="S191" s="227">
        <v>0</v>
      </c>
      <c r="T191" s="227">
        <v>0</v>
      </c>
      <c r="U191" s="227">
        <v>4085.1</v>
      </c>
      <c r="V191" s="227">
        <v>2243.7000000000003</v>
      </c>
    </row>
    <row r="192" spans="1:22" s="169" customFormat="1" x14ac:dyDescent="0.25">
      <c r="A192" s="169">
        <v>420</v>
      </c>
      <c r="B192" s="174">
        <v>9353311</v>
      </c>
      <c r="C192" s="174" t="s">
        <v>637</v>
      </c>
      <c r="D192" s="174" t="s">
        <v>122</v>
      </c>
      <c r="E192" s="227">
        <v>11771.14</v>
      </c>
      <c r="F192" s="227">
        <v>0</v>
      </c>
      <c r="G192" s="227">
        <v>0</v>
      </c>
      <c r="H192" s="227">
        <v>0</v>
      </c>
      <c r="I192" s="227">
        <v>0</v>
      </c>
      <c r="J192" s="227">
        <v>0</v>
      </c>
      <c r="K192" s="227">
        <v>0</v>
      </c>
      <c r="L192" s="227">
        <v>0</v>
      </c>
      <c r="M192" s="227">
        <v>0</v>
      </c>
      <c r="N192" s="227">
        <v>0</v>
      </c>
      <c r="O192" s="227">
        <v>0</v>
      </c>
      <c r="P192" s="227">
        <v>0</v>
      </c>
      <c r="Q192" s="227">
        <v>0</v>
      </c>
      <c r="R192" s="227">
        <v>0</v>
      </c>
      <c r="S192" s="227">
        <v>0</v>
      </c>
      <c r="T192" s="227">
        <v>0</v>
      </c>
      <c r="U192" s="227">
        <v>11771.14</v>
      </c>
      <c r="V192" s="227">
        <v>6465.18</v>
      </c>
    </row>
    <row r="193" spans="1:22" s="169" customFormat="1" x14ac:dyDescent="0.25">
      <c r="A193" s="169">
        <v>432</v>
      </c>
      <c r="B193" s="174">
        <v>9353322</v>
      </c>
      <c r="C193" s="174" t="s">
        <v>636</v>
      </c>
      <c r="D193" s="174" t="s">
        <v>122</v>
      </c>
      <c r="E193" s="227">
        <v>2360.2799999999997</v>
      </c>
      <c r="F193" s="227">
        <v>0</v>
      </c>
      <c r="G193" s="227">
        <v>0</v>
      </c>
      <c r="H193" s="227">
        <v>0</v>
      </c>
      <c r="I193" s="227">
        <v>0</v>
      </c>
      <c r="J193" s="227">
        <v>0</v>
      </c>
      <c r="K193" s="227">
        <v>0</v>
      </c>
      <c r="L193" s="227">
        <v>0</v>
      </c>
      <c r="M193" s="227">
        <v>0</v>
      </c>
      <c r="N193" s="227">
        <v>0</v>
      </c>
      <c r="O193" s="227">
        <v>0</v>
      </c>
      <c r="P193" s="227">
        <v>0</v>
      </c>
      <c r="Q193" s="227">
        <v>0</v>
      </c>
      <c r="R193" s="227">
        <v>0</v>
      </c>
      <c r="S193" s="227">
        <v>0</v>
      </c>
      <c r="T193" s="227">
        <v>0</v>
      </c>
      <c r="U193" s="227">
        <v>2360.2799999999997</v>
      </c>
      <c r="V193" s="227">
        <v>1296.3600000000001</v>
      </c>
    </row>
    <row r="194" spans="1:22" s="169" customFormat="1" x14ac:dyDescent="0.25">
      <c r="A194" s="169">
        <v>31</v>
      </c>
      <c r="B194" s="174">
        <v>9353323</v>
      </c>
      <c r="C194" s="174" t="s">
        <v>635</v>
      </c>
      <c r="D194" s="174" t="s">
        <v>122</v>
      </c>
      <c r="E194" s="227">
        <v>5567.8399999999992</v>
      </c>
      <c r="F194" s="227">
        <v>0</v>
      </c>
      <c r="G194" s="227">
        <v>0</v>
      </c>
      <c r="H194" s="227">
        <v>0</v>
      </c>
      <c r="I194" s="227">
        <v>0</v>
      </c>
      <c r="J194" s="227">
        <v>0</v>
      </c>
      <c r="K194" s="227">
        <v>0</v>
      </c>
      <c r="L194" s="227">
        <v>0</v>
      </c>
      <c r="M194" s="227">
        <v>0</v>
      </c>
      <c r="N194" s="227">
        <v>0</v>
      </c>
      <c r="O194" s="227">
        <v>0</v>
      </c>
      <c r="P194" s="227">
        <v>0</v>
      </c>
      <c r="Q194" s="227">
        <v>0</v>
      </c>
      <c r="R194" s="227">
        <v>0</v>
      </c>
      <c r="S194" s="227">
        <v>0</v>
      </c>
      <c r="T194" s="227">
        <v>0</v>
      </c>
      <c r="U194" s="227">
        <v>5567.8399999999992</v>
      </c>
      <c r="V194" s="227">
        <v>3058.0800000000004</v>
      </c>
    </row>
    <row r="195" spans="1:22" s="169" customFormat="1" x14ac:dyDescent="0.25">
      <c r="A195" s="169">
        <v>101</v>
      </c>
      <c r="B195" s="174">
        <v>9353327</v>
      </c>
      <c r="C195" s="174" t="s">
        <v>634</v>
      </c>
      <c r="D195" s="174" t="s">
        <v>122</v>
      </c>
      <c r="E195" s="227">
        <v>5356.0199999999995</v>
      </c>
      <c r="F195" s="227">
        <v>0</v>
      </c>
      <c r="G195" s="227">
        <v>0</v>
      </c>
      <c r="H195" s="227">
        <v>0</v>
      </c>
      <c r="I195" s="227">
        <v>0</v>
      </c>
      <c r="J195" s="227">
        <v>0</v>
      </c>
      <c r="K195" s="227">
        <v>0</v>
      </c>
      <c r="L195" s="227">
        <v>0</v>
      </c>
      <c r="M195" s="227">
        <v>0</v>
      </c>
      <c r="N195" s="227">
        <v>0</v>
      </c>
      <c r="O195" s="227">
        <v>0</v>
      </c>
      <c r="P195" s="227">
        <v>0</v>
      </c>
      <c r="Q195" s="227">
        <v>0</v>
      </c>
      <c r="R195" s="227">
        <v>0</v>
      </c>
      <c r="S195" s="227">
        <v>0</v>
      </c>
      <c r="T195" s="227">
        <v>0</v>
      </c>
      <c r="U195" s="227">
        <v>5356.0199999999995</v>
      </c>
      <c r="V195" s="227">
        <v>2941.7400000000002</v>
      </c>
    </row>
    <row r="196" spans="1:22" s="169" customFormat="1" x14ac:dyDescent="0.25">
      <c r="A196" s="169">
        <v>25</v>
      </c>
      <c r="B196" s="174">
        <v>9353329</v>
      </c>
      <c r="C196" s="174" t="s">
        <v>633</v>
      </c>
      <c r="D196" s="174" t="s">
        <v>122</v>
      </c>
      <c r="E196" s="227">
        <v>5991.48</v>
      </c>
      <c r="F196" s="227">
        <v>0</v>
      </c>
      <c r="G196" s="227">
        <v>0</v>
      </c>
      <c r="H196" s="227">
        <v>0</v>
      </c>
      <c r="I196" s="227">
        <v>0</v>
      </c>
      <c r="J196" s="227">
        <v>0</v>
      </c>
      <c r="K196" s="227">
        <v>0</v>
      </c>
      <c r="L196" s="227">
        <v>0</v>
      </c>
      <c r="M196" s="227">
        <v>0</v>
      </c>
      <c r="N196" s="227">
        <v>0</v>
      </c>
      <c r="O196" s="227">
        <v>0</v>
      </c>
      <c r="P196" s="227">
        <v>0</v>
      </c>
      <c r="Q196" s="227">
        <v>0</v>
      </c>
      <c r="R196" s="227">
        <v>0</v>
      </c>
      <c r="S196" s="227">
        <v>0</v>
      </c>
      <c r="T196" s="227">
        <v>0</v>
      </c>
      <c r="U196" s="227">
        <v>5991.48</v>
      </c>
      <c r="V196" s="227">
        <v>3290.76</v>
      </c>
    </row>
    <row r="197" spans="1:22" s="169" customFormat="1" x14ac:dyDescent="0.25">
      <c r="A197" s="169">
        <v>35</v>
      </c>
      <c r="B197" s="174">
        <v>9353330</v>
      </c>
      <c r="C197" s="174" t="s">
        <v>632</v>
      </c>
      <c r="D197" s="174" t="s">
        <v>122</v>
      </c>
      <c r="E197" s="227">
        <v>9078</v>
      </c>
      <c r="F197" s="227">
        <v>0</v>
      </c>
      <c r="G197" s="227">
        <v>0</v>
      </c>
      <c r="H197" s="227">
        <v>0</v>
      </c>
      <c r="I197" s="227">
        <v>0</v>
      </c>
      <c r="J197" s="227">
        <v>0</v>
      </c>
      <c r="K197" s="227">
        <v>0</v>
      </c>
      <c r="L197" s="227">
        <v>0</v>
      </c>
      <c r="M197" s="227">
        <v>0</v>
      </c>
      <c r="N197" s="227">
        <v>0</v>
      </c>
      <c r="O197" s="227">
        <v>0</v>
      </c>
      <c r="P197" s="227">
        <v>0</v>
      </c>
      <c r="Q197" s="227">
        <v>0</v>
      </c>
      <c r="R197" s="227">
        <v>0</v>
      </c>
      <c r="S197" s="227">
        <v>0</v>
      </c>
      <c r="T197" s="227">
        <v>0</v>
      </c>
      <c r="U197" s="227">
        <v>9078</v>
      </c>
      <c r="V197" s="227">
        <v>4986</v>
      </c>
    </row>
    <row r="198" spans="1:22" s="169" customFormat="1" x14ac:dyDescent="0.25">
      <c r="A198" s="169">
        <v>56</v>
      </c>
      <c r="B198" s="174">
        <v>9353331</v>
      </c>
      <c r="C198" s="174" t="s">
        <v>631</v>
      </c>
      <c r="D198" s="174" t="s">
        <v>122</v>
      </c>
      <c r="E198" s="227">
        <v>2572.1</v>
      </c>
      <c r="F198" s="227">
        <v>0</v>
      </c>
      <c r="G198" s="227">
        <v>0</v>
      </c>
      <c r="H198" s="227">
        <v>0</v>
      </c>
      <c r="I198" s="227">
        <v>0</v>
      </c>
      <c r="J198" s="227">
        <v>0</v>
      </c>
      <c r="K198" s="227">
        <v>0</v>
      </c>
      <c r="L198" s="227">
        <v>0</v>
      </c>
      <c r="M198" s="227">
        <v>0</v>
      </c>
      <c r="N198" s="227">
        <v>0</v>
      </c>
      <c r="O198" s="227">
        <v>0</v>
      </c>
      <c r="P198" s="227">
        <v>0</v>
      </c>
      <c r="Q198" s="227">
        <v>0</v>
      </c>
      <c r="R198" s="227">
        <v>0</v>
      </c>
      <c r="S198" s="227">
        <v>0</v>
      </c>
      <c r="T198" s="227">
        <v>0</v>
      </c>
      <c r="U198" s="227">
        <v>2572.1</v>
      </c>
      <c r="V198" s="227">
        <v>1412.7</v>
      </c>
    </row>
    <row r="199" spans="1:22" s="169" customFormat="1" x14ac:dyDescent="0.25">
      <c r="A199" s="169">
        <v>317</v>
      </c>
      <c r="B199" s="174">
        <v>9353332</v>
      </c>
      <c r="C199" s="174" t="s">
        <v>334</v>
      </c>
      <c r="D199" s="174" t="s">
        <v>122</v>
      </c>
      <c r="E199" s="227">
        <v>1876.12</v>
      </c>
      <c r="F199" s="227">
        <v>0</v>
      </c>
      <c r="G199" s="227">
        <v>0</v>
      </c>
      <c r="H199" s="227">
        <v>0</v>
      </c>
      <c r="I199" s="227">
        <v>0</v>
      </c>
      <c r="J199" s="227">
        <v>0</v>
      </c>
      <c r="K199" s="227">
        <v>0</v>
      </c>
      <c r="L199" s="227">
        <v>0</v>
      </c>
      <c r="M199" s="227">
        <v>0</v>
      </c>
      <c r="N199" s="227">
        <v>0</v>
      </c>
      <c r="O199" s="227">
        <v>0</v>
      </c>
      <c r="P199" s="227">
        <v>0</v>
      </c>
      <c r="Q199" s="227">
        <v>0</v>
      </c>
      <c r="R199" s="227">
        <v>0</v>
      </c>
      <c r="S199" s="227">
        <v>0</v>
      </c>
      <c r="T199" s="227">
        <v>0</v>
      </c>
      <c r="U199" s="227">
        <v>1876.12</v>
      </c>
      <c r="V199" s="227">
        <v>1030.44</v>
      </c>
    </row>
    <row r="200" spans="1:22" s="169" customFormat="1" x14ac:dyDescent="0.25">
      <c r="A200" s="169">
        <v>284</v>
      </c>
      <c r="B200" s="174">
        <v>9353337</v>
      </c>
      <c r="C200" s="174" t="s">
        <v>630</v>
      </c>
      <c r="D200" s="174" t="s">
        <v>122</v>
      </c>
      <c r="E200" s="227">
        <v>6384.86</v>
      </c>
      <c r="F200" s="227">
        <v>0</v>
      </c>
      <c r="G200" s="227">
        <v>0</v>
      </c>
      <c r="H200" s="227">
        <v>0</v>
      </c>
      <c r="I200" s="227">
        <v>0</v>
      </c>
      <c r="J200" s="227">
        <v>0</v>
      </c>
      <c r="K200" s="227">
        <v>0</v>
      </c>
      <c r="L200" s="227">
        <v>0</v>
      </c>
      <c r="M200" s="227">
        <v>0</v>
      </c>
      <c r="N200" s="227">
        <v>0</v>
      </c>
      <c r="O200" s="227">
        <v>0</v>
      </c>
      <c r="P200" s="227">
        <v>0</v>
      </c>
      <c r="Q200" s="227">
        <v>0</v>
      </c>
      <c r="R200" s="227">
        <v>0</v>
      </c>
      <c r="S200" s="227">
        <v>0</v>
      </c>
      <c r="T200" s="227">
        <v>0</v>
      </c>
      <c r="U200" s="227">
        <v>6384.86</v>
      </c>
      <c r="V200" s="227">
        <v>3506.82</v>
      </c>
    </row>
    <row r="201" spans="1:22" s="169" customFormat="1" x14ac:dyDescent="0.25">
      <c r="A201" s="169">
        <v>285</v>
      </c>
      <c r="B201" s="174">
        <v>9353338</v>
      </c>
      <c r="C201" s="174" t="s">
        <v>629</v>
      </c>
      <c r="D201" s="174" t="s">
        <v>122</v>
      </c>
      <c r="E201" s="227">
        <v>9925.2799999999988</v>
      </c>
      <c r="F201" s="227">
        <v>0</v>
      </c>
      <c r="G201" s="227">
        <v>0</v>
      </c>
      <c r="H201" s="227">
        <v>0</v>
      </c>
      <c r="I201" s="227">
        <v>0</v>
      </c>
      <c r="J201" s="227">
        <v>0</v>
      </c>
      <c r="K201" s="227">
        <v>0</v>
      </c>
      <c r="L201" s="227">
        <v>0</v>
      </c>
      <c r="M201" s="227">
        <v>0</v>
      </c>
      <c r="N201" s="227">
        <v>0</v>
      </c>
      <c r="O201" s="227">
        <v>0</v>
      </c>
      <c r="P201" s="227">
        <v>0</v>
      </c>
      <c r="Q201" s="227">
        <v>0</v>
      </c>
      <c r="R201" s="227">
        <v>0</v>
      </c>
      <c r="S201" s="227">
        <v>0</v>
      </c>
      <c r="T201" s="227">
        <v>0</v>
      </c>
      <c r="U201" s="227">
        <v>9925.2799999999988</v>
      </c>
      <c r="V201" s="227">
        <v>5451.3600000000006</v>
      </c>
    </row>
    <row r="202" spans="1:22" s="169" customFormat="1" x14ac:dyDescent="0.25">
      <c r="A202" s="169">
        <v>288</v>
      </c>
      <c r="B202" s="174">
        <v>9353339</v>
      </c>
      <c r="C202" s="174" t="s">
        <v>628</v>
      </c>
      <c r="D202" s="174" t="s">
        <v>122</v>
      </c>
      <c r="E202" s="227">
        <v>12557.9</v>
      </c>
      <c r="F202" s="227">
        <v>0</v>
      </c>
      <c r="G202" s="227">
        <v>0</v>
      </c>
      <c r="H202" s="227">
        <v>0</v>
      </c>
      <c r="I202" s="227">
        <v>0</v>
      </c>
      <c r="J202" s="227">
        <v>0</v>
      </c>
      <c r="K202" s="227">
        <v>0</v>
      </c>
      <c r="L202" s="227">
        <v>0</v>
      </c>
      <c r="M202" s="227">
        <v>0</v>
      </c>
      <c r="N202" s="227">
        <v>0</v>
      </c>
      <c r="O202" s="227">
        <v>0</v>
      </c>
      <c r="P202" s="227">
        <v>0</v>
      </c>
      <c r="Q202" s="227">
        <v>0</v>
      </c>
      <c r="R202" s="227">
        <v>0</v>
      </c>
      <c r="S202" s="227">
        <v>0</v>
      </c>
      <c r="T202" s="227">
        <v>0</v>
      </c>
      <c r="U202" s="227">
        <v>12557.9</v>
      </c>
      <c r="V202" s="227">
        <v>6897.3</v>
      </c>
    </row>
    <row r="203" spans="1:22" s="169" customFormat="1" x14ac:dyDescent="0.25">
      <c r="A203" s="169">
        <v>289</v>
      </c>
      <c r="B203" s="174">
        <v>9353340</v>
      </c>
      <c r="C203" s="174" t="s">
        <v>627</v>
      </c>
      <c r="D203" s="174" t="s">
        <v>122</v>
      </c>
      <c r="E203" s="227">
        <v>6415.12</v>
      </c>
      <c r="F203" s="227">
        <v>0</v>
      </c>
      <c r="G203" s="227">
        <v>0</v>
      </c>
      <c r="H203" s="227">
        <v>0</v>
      </c>
      <c r="I203" s="227">
        <v>0</v>
      </c>
      <c r="J203" s="227">
        <v>0</v>
      </c>
      <c r="K203" s="227">
        <v>0</v>
      </c>
      <c r="L203" s="227">
        <v>0</v>
      </c>
      <c r="M203" s="227">
        <v>0</v>
      </c>
      <c r="N203" s="227">
        <v>0</v>
      </c>
      <c r="O203" s="227">
        <v>0</v>
      </c>
      <c r="P203" s="227">
        <v>0</v>
      </c>
      <c r="Q203" s="227">
        <v>0</v>
      </c>
      <c r="R203" s="227">
        <v>0</v>
      </c>
      <c r="S203" s="227">
        <v>0</v>
      </c>
      <c r="T203" s="227">
        <v>0</v>
      </c>
      <c r="U203" s="227">
        <v>6415.12</v>
      </c>
      <c r="V203" s="227">
        <v>3523.44</v>
      </c>
    </row>
    <row r="204" spans="1:22" s="169" customFormat="1" x14ac:dyDescent="0.25">
      <c r="A204" s="169">
        <v>291</v>
      </c>
      <c r="B204" s="174">
        <v>9353341</v>
      </c>
      <c r="C204" s="174" t="s">
        <v>626</v>
      </c>
      <c r="D204" s="174" t="s">
        <v>122</v>
      </c>
      <c r="E204" s="227">
        <v>6415.12</v>
      </c>
      <c r="F204" s="227">
        <v>0</v>
      </c>
      <c r="G204" s="227">
        <v>0</v>
      </c>
      <c r="H204" s="227">
        <v>0</v>
      </c>
      <c r="I204" s="227">
        <v>0</v>
      </c>
      <c r="J204" s="227">
        <v>0</v>
      </c>
      <c r="K204" s="227">
        <v>0</v>
      </c>
      <c r="L204" s="227">
        <v>0</v>
      </c>
      <c r="M204" s="227">
        <v>0</v>
      </c>
      <c r="N204" s="227">
        <v>0</v>
      </c>
      <c r="O204" s="227">
        <v>0</v>
      </c>
      <c r="P204" s="227">
        <v>0</v>
      </c>
      <c r="Q204" s="227">
        <v>0</v>
      </c>
      <c r="R204" s="227">
        <v>0</v>
      </c>
      <c r="S204" s="227">
        <v>0</v>
      </c>
      <c r="T204" s="227">
        <v>0</v>
      </c>
      <c r="U204" s="227">
        <v>6415.12</v>
      </c>
      <c r="V204" s="227">
        <v>3523.44</v>
      </c>
    </row>
    <row r="205" spans="1:22" s="169" customFormat="1" x14ac:dyDescent="0.25">
      <c r="A205" s="169">
        <v>287</v>
      </c>
      <c r="B205" s="174">
        <v>9353342</v>
      </c>
      <c r="C205" s="174" t="s">
        <v>625</v>
      </c>
      <c r="D205" s="174" t="s">
        <v>122</v>
      </c>
      <c r="E205" s="227">
        <v>6505.9</v>
      </c>
      <c r="F205" s="227">
        <v>0</v>
      </c>
      <c r="G205" s="227">
        <v>0</v>
      </c>
      <c r="H205" s="227">
        <v>0</v>
      </c>
      <c r="I205" s="227">
        <v>0</v>
      </c>
      <c r="J205" s="227">
        <v>0</v>
      </c>
      <c r="K205" s="227">
        <v>0</v>
      </c>
      <c r="L205" s="227">
        <v>0</v>
      </c>
      <c r="M205" s="227">
        <v>0</v>
      </c>
      <c r="N205" s="227">
        <v>0</v>
      </c>
      <c r="O205" s="227">
        <v>0</v>
      </c>
      <c r="P205" s="227">
        <v>0</v>
      </c>
      <c r="Q205" s="227">
        <v>0</v>
      </c>
      <c r="R205" s="227">
        <v>0</v>
      </c>
      <c r="S205" s="227">
        <v>0</v>
      </c>
      <c r="T205" s="227">
        <v>0</v>
      </c>
      <c r="U205" s="227">
        <v>6505.9</v>
      </c>
      <c r="V205" s="227">
        <v>3573.3</v>
      </c>
    </row>
    <row r="206" spans="1:22" s="169" customFormat="1" x14ac:dyDescent="0.25">
      <c r="A206" s="169">
        <v>425</v>
      </c>
      <c r="B206" s="174">
        <v>9353343</v>
      </c>
      <c r="C206" s="174" t="s">
        <v>624</v>
      </c>
      <c r="D206" s="174" t="s">
        <v>122</v>
      </c>
      <c r="E206" s="227">
        <v>11952.699999999999</v>
      </c>
      <c r="F206" s="227">
        <v>0</v>
      </c>
      <c r="G206" s="227">
        <v>0</v>
      </c>
      <c r="H206" s="227">
        <v>0</v>
      </c>
      <c r="I206" s="227">
        <v>0</v>
      </c>
      <c r="J206" s="227">
        <v>0</v>
      </c>
      <c r="K206" s="227">
        <v>0</v>
      </c>
      <c r="L206" s="227">
        <v>0</v>
      </c>
      <c r="M206" s="227">
        <v>0</v>
      </c>
      <c r="N206" s="227">
        <v>0</v>
      </c>
      <c r="O206" s="227">
        <v>0</v>
      </c>
      <c r="P206" s="227">
        <v>0</v>
      </c>
      <c r="Q206" s="227">
        <v>0</v>
      </c>
      <c r="R206" s="227">
        <v>0</v>
      </c>
      <c r="S206" s="227">
        <v>0</v>
      </c>
      <c r="T206" s="227">
        <v>0</v>
      </c>
      <c r="U206" s="227">
        <v>11952.699999999999</v>
      </c>
      <c r="V206" s="227">
        <v>6564.9000000000005</v>
      </c>
    </row>
    <row r="207" spans="1:22" s="169" customFormat="1" x14ac:dyDescent="0.25">
      <c r="A207" s="169">
        <v>320</v>
      </c>
      <c r="B207" s="174">
        <v>9353346</v>
      </c>
      <c r="C207" s="174" t="s">
        <v>623</v>
      </c>
      <c r="D207" s="174" t="s">
        <v>122</v>
      </c>
      <c r="E207" s="227">
        <v>7716.2999999999993</v>
      </c>
      <c r="F207" s="227">
        <v>0</v>
      </c>
      <c r="G207" s="227">
        <v>0</v>
      </c>
      <c r="H207" s="227">
        <v>0</v>
      </c>
      <c r="I207" s="227">
        <v>0</v>
      </c>
      <c r="J207" s="227">
        <v>0</v>
      </c>
      <c r="K207" s="227">
        <v>0</v>
      </c>
      <c r="L207" s="227">
        <v>0</v>
      </c>
      <c r="M207" s="227">
        <v>0</v>
      </c>
      <c r="N207" s="227">
        <v>0</v>
      </c>
      <c r="O207" s="227">
        <v>0</v>
      </c>
      <c r="P207" s="227">
        <v>0</v>
      </c>
      <c r="Q207" s="227">
        <v>0</v>
      </c>
      <c r="R207" s="227">
        <v>0</v>
      </c>
      <c r="S207" s="227">
        <v>0</v>
      </c>
      <c r="T207" s="227">
        <v>0</v>
      </c>
      <c r="U207" s="227">
        <v>7716.2999999999993</v>
      </c>
      <c r="V207" s="227">
        <v>4238.1000000000004</v>
      </c>
    </row>
    <row r="208" spans="1:22" s="169" customFormat="1" x14ac:dyDescent="0.25">
      <c r="A208" s="169">
        <v>560</v>
      </c>
      <c r="B208" s="174">
        <v>9354024</v>
      </c>
      <c r="C208" s="174" t="s">
        <v>622</v>
      </c>
      <c r="D208" s="174" t="s">
        <v>123</v>
      </c>
      <c r="E208" s="227">
        <v>45753.119999999995</v>
      </c>
      <c r="F208" s="227">
        <v>0</v>
      </c>
      <c r="G208" s="227">
        <v>0</v>
      </c>
      <c r="H208" s="227">
        <v>0</v>
      </c>
      <c r="I208" s="227">
        <v>0</v>
      </c>
      <c r="J208" s="227">
        <v>0</v>
      </c>
      <c r="K208" s="227">
        <v>0</v>
      </c>
      <c r="L208" s="227">
        <v>0</v>
      </c>
      <c r="M208" s="227">
        <v>0</v>
      </c>
      <c r="N208" s="227">
        <v>0</v>
      </c>
      <c r="O208" s="227">
        <v>0</v>
      </c>
      <c r="P208" s="227">
        <v>0</v>
      </c>
      <c r="Q208" s="227">
        <v>0</v>
      </c>
      <c r="R208" s="227">
        <v>0</v>
      </c>
      <c r="S208" s="227">
        <v>0</v>
      </c>
      <c r="T208" s="227">
        <v>0</v>
      </c>
      <c r="U208" s="227">
        <v>45753.119999999995</v>
      </c>
      <c r="V208" s="227">
        <v>25129.440000000002</v>
      </c>
    </row>
    <row r="209" spans="1:22" s="169" customFormat="1" x14ac:dyDescent="0.25">
      <c r="A209" s="169">
        <v>558</v>
      </c>
      <c r="B209" s="174">
        <v>9354057</v>
      </c>
      <c r="C209" s="174" t="s">
        <v>473</v>
      </c>
      <c r="D209" s="174" t="s">
        <v>123</v>
      </c>
      <c r="E209" s="227">
        <v>23148.899999999998</v>
      </c>
      <c r="F209" s="227">
        <v>0</v>
      </c>
      <c r="G209" s="227">
        <v>0</v>
      </c>
      <c r="H209" s="227">
        <v>0</v>
      </c>
      <c r="I209" s="227">
        <v>0</v>
      </c>
      <c r="J209" s="227">
        <v>0</v>
      </c>
      <c r="K209" s="227">
        <v>0</v>
      </c>
      <c r="L209" s="227">
        <v>0</v>
      </c>
      <c r="M209" s="227">
        <v>0</v>
      </c>
      <c r="N209" s="227">
        <v>0</v>
      </c>
      <c r="O209" s="227">
        <v>0</v>
      </c>
      <c r="P209" s="227">
        <v>0</v>
      </c>
      <c r="Q209" s="227">
        <v>0</v>
      </c>
      <c r="R209" s="227">
        <v>0</v>
      </c>
      <c r="S209" s="227">
        <v>0</v>
      </c>
      <c r="T209" s="227">
        <v>0</v>
      </c>
      <c r="U209" s="227">
        <v>23148.899999999998</v>
      </c>
      <c r="V209" s="227">
        <v>12714.300000000001</v>
      </c>
    </row>
    <row r="210" spans="1:22" s="169" customFormat="1" x14ac:dyDescent="0.25">
      <c r="A210" s="169">
        <v>370</v>
      </c>
      <c r="B210" s="174">
        <v>9354090</v>
      </c>
      <c r="C210" s="174" t="s">
        <v>360</v>
      </c>
      <c r="D210" s="174" t="s">
        <v>123</v>
      </c>
      <c r="E210" s="227">
        <v>36251.479999999996</v>
      </c>
      <c r="F210" s="227">
        <v>0</v>
      </c>
      <c r="G210" s="227">
        <v>0</v>
      </c>
      <c r="H210" s="227">
        <v>0</v>
      </c>
      <c r="I210" s="227">
        <v>0</v>
      </c>
      <c r="J210" s="227">
        <v>0</v>
      </c>
      <c r="K210" s="227">
        <v>0</v>
      </c>
      <c r="L210" s="227">
        <v>0</v>
      </c>
      <c r="M210" s="227">
        <v>0</v>
      </c>
      <c r="N210" s="227">
        <v>0</v>
      </c>
      <c r="O210" s="227">
        <v>0</v>
      </c>
      <c r="P210" s="227">
        <v>0</v>
      </c>
      <c r="Q210" s="227">
        <v>0</v>
      </c>
      <c r="R210" s="227">
        <v>0</v>
      </c>
      <c r="S210" s="227">
        <v>0</v>
      </c>
      <c r="T210" s="227">
        <v>0</v>
      </c>
      <c r="U210" s="227">
        <v>36251.479999999996</v>
      </c>
      <c r="V210" s="227">
        <v>19910.760000000002</v>
      </c>
    </row>
    <row r="211" spans="1:22" s="169" customFormat="1" x14ac:dyDescent="0.25">
      <c r="A211" s="169">
        <v>356</v>
      </c>
      <c r="B211" s="174">
        <v>9354096</v>
      </c>
      <c r="C211" s="174" t="s">
        <v>354</v>
      </c>
      <c r="D211" s="174" t="s">
        <v>123</v>
      </c>
      <c r="E211" s="227">
        <v>20667.579999999998</v>
      </c>
      <c r="F211" s="227">
        <v>0</v>
      </c>
      <c r="G211" s="227">
        <v>0</v>
      </c>
      <c r="H211" s="227">
        <v>0</v>
      </c>
      <c r="I211" s="227">
        <v>0</v>
      </c>
      <c r="J211" s="227">
        <v>0</v>
      </c>
      <c r="K211" s="227">
        <v>0</v>
      </c>
      <c r="L211" s="227">
        <v>0</v>
      </c>
      <c r="M211" s="227">
        <v>0</v>
      </c>
      <c r="N211" s="227">
        <v>0</v>
      </c>
      <c r="O211" s="227">
        <v>0</v>
      </c>
      <c r="P211" s="227">
        <v>0</v>
      </c>
      <c r="Q211" s="227">
        <v>0</v>
      </c>
      <c r="R211" s="227">
        <v>0</v>
      </c>
      <c r="S211" s="227">
        <v>0</v>
      </c>
      <c r="T211" s="227">
        <v>0</v>
      </c>
      <c r="U211" s="227">
        <v>20667.579999999998</v>
      </c>
      <c r="V211" s="227">
        <v>11351.460000000001</v>
      </c>
    </row>
    <row r="212" spans="1:22" s="169" customFormat="1" x14ac:dyDescent="0.25">
      <c r="A212" s="169">
        <v>552</v>
      </c>
      <c r="B212" s="174">
        <v>9354500</v>
      </c>
      <c r="C212" s="174" t="s">
        <v>621</v>
      </c>
      <c r="D212" s="174" t="s">
        <v>123</v>
      </c>
      <c r="E212" s="227">
        <v>38127.599999999999</v>
      </c>
      <c r="F212" s="227">
        <v>0</v>
      </c>
      <c r="G212" s="227">
        <v>0</v>
      </c>
      <c r="H212" s="227">
        <v>0</v>
      </c>
      <c r="I212" s="227">
        <v>0</v>
      </c>
      <c r="J212" s="227">
        <v>0</v>
      </c>
      <c r="K212" s="227">
        <v>0</v>
      </c>
      <c r="L212" s="227">
        <v>0</v>
      </c>
      <c r="M212" s="227">
        <v>0</v>
      </c>
      <c r="N212" s="227">
        <v>0</v>
      </c>
      <c r="O212" s="227">
        <v>0</v>
      </c>
      <c r="P212" s="227">
        <v>0</v>
      </c>
      <c r="Q212" s="227">
        <v>0</v>
      </c>
      <c r="R212" s="227">
        <v>0</v>
      </c>
      <c r="S212" s="227">
        <v>0</v>
      </c>
      <c r="T212" s="227">
        <v>0</v>
      </c>
      <c r="U212" s="227">
        <v>38127.599999999999</v>
      </c>
      <c r="V212" s="227">
        <v>20941.2</v>
      </c>
    </row>
    <row r="213" spans="1:22" s="169" customFormat="1" x14ac:dyDescent="0.25">
      <c r="A213" s="169">
        <v>553</v>
      </c>
      <c r="B213" s="174">
        <v>9354600</v>
      </c>
      <c r="C213" s="174" t="s">
        <v>620</v>
      </c>
      <c r="D213" s="174" t="s">
        <v>123</v>
      </c>
      <c r="E213" s="227">
        <v>21333.3</v>
      </c>
      <c r="F213" s="227">
        <v>0</v>
      </c>
      <c r="G213" s="227">
        <v>0</v>
      </c>
      <c r="H213" s="227">
        <v>0</v>
      </c>
      <c r="I213" s="227">
        <v>0</v>
      </c>
      <c r="J213" s="227">
        <v>0</v>
      </c>
      <c r="K213" s="227">
        <v>0</v>
      </c>
      <c r="L213" s="227">
        <v>0</v>
      </c>
      <c r="M213" s="227">
        <v>0</v>
      </c>
      <c r="N213" s="227">
        <v>0</v>
      </c>
      <c r="O213" s="227">
        <v>0</v>
      </c>
      <c r="P213" s="227">
        <v>0</v>
      </c>
      <c r="Q213" s="227">
        <v>0</v>
      </c>
      <c r="R213" s="227">
        <v>0</v>
      </c>
      <c r="S213" s="227">
        <v>0</v>
      </c>
      <c r="T213" s="227">
        <v>0</v>
      </c>
      <c r="U213" s="227">
        <v>21333.3</v>
      </c>
      <c r="V213" s="227">
        <v>11717.1</v>
      </c>
    </row>
    <row r="214" spans="1:22" s="169" customFormat="1" x14ac:dyDescent="0.25">
      <c r="A214" s="169">
        <v>157</v>
      </c>
      <c r="B214" s="174">
        <v>9354605</v>
      </c>
      <c r="C214" s="174" t="s">
        <v>619</v>
      </c>
      <c r="D214" s="174" t="s">
        <v>123</v>
      </c>
      <c r="E214" s="227">
        <v>27143.219999999998</v>
      </c>
      <c r="F214" s="227">
        <v>0</v>
      </c>
      <c r="G214" s="227">
        <v>0</v>
      </c>
      <c r="H214" s="227">
        <v>0</v>
      </c>
      <c r="I214" s="227">
        <v>0</v>
      </c>
      <c r="J214" s="227">
        <v>0</v>
      </c>
      <c r="K214" s="227">
        <v>0</v>
      </c>
      <c r="L214" s="227">
        <v>0</v>
      </c>
      <c r="M214" s="227">
        <v>0</v>
      </c>
      <c r="N214" s="227">
        <v>0</v>
      </c>
      <c r="O214" s="227">
        <v>0</v>
      </c>
      <c r="P214" s="227">
        <v>0</v>
      </c>
      <c r="Q214" s="227">
        <v>0</v>
      </c>
      <c r="R214" s="227">
        <v>0</v>
      </c>
      <c r="S214" s="227">
        <v>0</v>
      </c>
      <c r="T214" s="227">
        <v>0</v>
      </c>
      <c r="U214" s="227">
        <v>27143.219999999998</v>
      </c>
      <c r="V214" s="227">
        <v>14908.140000000001</v>
      </c>
    </row>
    <row r="215" spans="1:22" s="169" customFormat="1" x14ac:dyDescent="0.25">
      <c r="A215" s="169">
        <v>233</v>
      </c>
      <c r="B215" s="174">
        <v>9352000</v>
      </c>
      <c r="C215" s="174" t="s">
        <v>618</v>
      </c>
      <c r="D215" s="174" t="s">
        <v>122</v>
      </c>
      <c r="E215" s="227">
        <v>0</v>
      </c>
      <c r="F215" s="227">
        <v>0</v>
      </c>
      <c r="G215" s="227">
        <v>0</v>
      </c>
      <c r="H215" s="227">
        <v>0</v>
      </c>
      <c r="I215" s="227">
        <v>0</v>
      </c>
      <c r="J215" s="227">
        <v>0</v>
      </c>
      <c r="K215" s="227">
        <v>0</v>
      </c>
      <c r="L215" s="227">
        <v>0</v>
      </c>
      <c r="M215" s="227">
        <v>0</v>
      </c>
      <c r="N215" s="227">
        <v>0</v>
      </c>
      <c r="O215" s="227">
        <v>0</v>
      </c>
      <c r="P215" s="227">
        <v>0</v>
      </c>
      <c r="Q215" s="227">
        <v>0</v>
      </c>
      <c r="R215" s="227">
        <v>0</v>
      </c>
      <c r="S215" s="227">
        <v>0</v>
      </c>
      <c r="T215" s="227">
        <v>0</v>
      </c>
      <c r="U215" s="227">
        <v>0</v>
      </c>
    </row>
    <row r="216" spans="1:22" s="169" customFormat="1" x14ac:dyDescent="0.25">
      <c r="A216" s="169">
        <v>262</v>
      </c>
      <c r="B216" s="174">
        <v>9352001</v>
      </c>
      <c r="C216" s="174" t="s">
        <v>526</v>
      </c>
      <c r="D216" s="174" t="s">
        <v>122</v>
      </c>
      <c r="E216" s="227">
        <v>0</v>
      </c>
      <c r="F216" s="227">
        <v>0</v>
      </c>
      <c r="G216" s="227">
        <v>0</v>
      </c>
      <c r="H216" s="227">
        <v>0</v>
      </c>
      <c r="I216" s="227">
        <v>0</v>
      </c>
      <c r="J216" s="227">
        <v>0</v>
      </c>
      <c r="K216" s="227">
        <v>0</v>
      </c>
      <c r="L216" s="227">
        <v>0</v>
      </c>
      <c r="M216" s="227">
        <v>0</v>
      </c>
      <c r="N216" s="227">
        <v>0</v>
      </c>
      <c r="O216" s="227">
        <v>0</v>
      </c>
      <c r="P216" s="227">
        <v>0</v>
      </c>
      <c r="Q216" s="227">
        <v>0</v>
      </c>
      <c r="R216" s="227">
        <v>0</v>
      </c>
      <c r="S216" s="227">
        <v>0</v>
      </c>
      <c r="T216" s="227">
        <v>0</v>
      </c>
      <c r="U216" s="227">
        <v>0</v>
      </c>
    </row>
    <row r="217" spans="1:22" s="169" customFormat="1" x14ac:dyDescent="0.25">
      <c r="A217" s="169">
        <v>411</v>
      </c>
      <c r="B217" s="174">
        <v>9352003</v>
      </c>
      <c r="C217" s="174" t="s">
        <v>375</v>
      </c>
      <c r="D217" s="174" t="s">
        <v>122</v>
      </c>
      <c r="E217" s="227">
        <v>0</v>
      </c>
      <c r="F217" s="227">
        <v>0</v>
      </c>
      <c r="G217" s="227">
        <v>0</v>
      </c>
      <c r="H217" s="227">
        <v>0</v>
      </c>
      <c r="I217" s="227">
        <v>0</v>
      </c>
      <c r="J217" s="227">
        <v>0</v>
      </c>
      <c r="K217" s="227">
        <v>0</v>
      </c>
      <c r="L217" s="227">
        <v>0</v>
      </c>
      <c r="M217" s="227">
        <v>0</v>
      </c>
      <c r="N217" s="227">
        <v>0</v>
      </c>
      <c r="O217" s="227">
        <v>0</v>
      </c>
      <c r="P217" s="227">
        <v>0</v>
      </c>
      <c r="Q217" s="227">
        <v>0</v>
      </c>
      <c r="R217" s="227">
        <v>0</v>
      </c>
      <c r="S217" s="227">
        <v>0</v>
      </c>
      <c r="T217" s="227">
        <v>0</v>
      </c>
      <c r="U217" s="227">
        <v>0</v>
      </c>
    </row>
    <row r="218" spans="1:22" s="169" customFormat="1" x14ac:dyDescent="0.25">
      <c r="A218" s="169">
        <v>73</v>
      </c>
      <c r="B218" s="174">
        <v>9352006</v>
      </c>
      <c r="C218" s="174" t="s">
        <v>529</v>
      </c>
      <c r="D218" s="174" t="s">
        <v>122</v>
      </c>
      <c r="E218" s="227">
        <v>0</v>
      </c>
      <c r="F218" s="227">
        <v>0</v>
      </c>
      <c r="G218" s="227">
        <v>0</v>
      </c>
      <c r="H218" s="227">
        <v>0</v>
      </c>
      <c r="I218" s="227">
        <v>0</v>
      </c>
      <c r="J218" s="227">
        <v>0</v>
      </c>
      <c r="K218" s="227">
        <v>0</v>
      </c>
      <c r="L218" s="227">
        <v>0</v>
      </c>
      <c r="M218" s="227">
        <v>0</v>
      </c>
      <c r="N218" s="227">
        <v>0</v>
      </c>
      <c r="O218" s="227">
        <v>0</v>
      </c>
      <c r="P218" s="227">
        <v>0</v>
      </c>
      <c r="Q218" s="227">
        <v>0</v>
      </c>
      <c r="R218" s="227">
        <v>0</v>
      </c>
      <c r="S218" s="227">
        <v>0</v>
      </c>
      <c r="T218" s="227">
        <v>0</v>
      </c>
      <c r="U218" s="227">
        <v>0</v>
      </c>
    </row>
    <row r="219" spans="1:22" s="169" customFormat="1" x14ac:dyDescent="0.25">
      <c r="A219" s="169">
        <v>453</v>
      </c>
      <c r="B219" s="174">
        <v>9352010</v>
      </c>
      <c r="C219" s="174" t="s">
        <v>617</v>
      </c>
      <c r="D219" s="174" t="s">
        <v>122</v>
      </c>
      <c r="E219" s="227">
        <v>0</v>
      </c>
      <c r="F219" s="227">
        <v>0</v>
      </c>
      <c r="G219" s="227">
        <v>0</v>
      </c>
      <c r="H219" s="227">
        <v>0</v>
      </c>
      <c r="I219" s="227">
        <v>0</v>
      </c>
      <c r="J219" s="227">
        <v>0</v>
      </c>
      <c r="K219" s="227">
        <v>0</v>
      </c>
      <c r="L219" s="227">
        <v>0</v>
      </c>
      <c r="M219" s="227">
        <v>0</v>
      </c>
      <c r="N219" s="227">
        <v>0</v>
      </c>
      <c r="O219" s="227">
        <v>0</v>
      </c>
      <c r="P219" s="227">
        <v>0</v>
      </c>
      <c r="Q219" s="227">
        <v>0</v>
      </c>
      <c r="R219" s="227">
        <v>0</v>
      </c>
      <c r="S219" s="227">
        <v>0</v>
      </c>
      <c r="T219" s="227">
        <v>0</v>
      </c>
      <c r="U219" s="227">
        <v>0</v>
      </c>
    </row>
    <row r="220" spans="1:22" s="169" customFormat="1" x14ac:dyDescent="0.25">
      <c r="A220" s="169">
        <v>61</v>
      </c>
      <c r="B220" s="174">
        <v>9352014</v>
      </c>
      <c r="C220" s="174" t="s">
        <v>616</v>
      </c>
      <c r="D220" s="174" t="s">
        <v>122</v>
      </c>
      <c r="E220" s="227">
        <v>0</v>
      </c>
      <c r="F220" s="227">
        <v>0</v>
      </c>
      <c r="G220" s="227">
        <v>0</v>
      </c>
      <c r="H220" s="227">
        <v>0</v>
      </c>
      <c r="I220" s="227">
        <v>0</v>
      </c>
      <c r="J220" s="227">
        <v>0</v>
      </c>
      <c r="K220" s="227">
        <v>0</v>
      </c>
      <c r="L220" s="227">
        <v>0</v>
      </c>
      <c r="M220" s="227">
        <v>0</v>
      </c>
      <c r="N220" s="227">
        <v>0</v>
      </c>
      <c r="O220" s="227">
        <v>0</v>
      </c>
      <c r="P220" s="227">
        <v>0</v>
      </c>
      <c r="Q220" s="227">
        <v>0</v>
      </c>
      <c r="R220" s="227">
        <v>0</v>
      </c>
      <c r="S220" s="227">
        <v>0</v>
      </c>
      <c r="T220" s="227">
        <v>0</v>
      </c>
      <c r="U220" s="227">
        <v>0</v>
      </c>
    </row>
    <row r="221" spans="1:22" s="169" customFormat="1" x14ac:dyDescent="0.25">
      <c r="A221" s="169">
        <v>292</v>
      </c>
      <c r="B221" s="174">
        <v>9352017</v>
      </c>
      <c r="C221" s="174" t="s">
        <v>319</v>
      </c>
      <c r="D221" s="174" t="s">
        <v>122</v>
      </c>
      <c r="E221" s="227">
        <v>0</v>
      </c>
      <c r="F221" s="227">
        <v>0</v>
      </c>
      <c r="G221" s="227">
        <v>0</v>
      </c>
      <c r="H221" s="227">
        <v>0</v>
      </c>
      <c r="I221" s="227">
        <v>0</v>
      </c>
      <c r="J221" s="227">
        <v>0</v>
      </c>
      <c r="K221" s="227">
        <v>0</v>
      </c>
      <c r="L221" s="227">
        <v>0</v>
      </c>
      <c r="M221" s="227">
        <v>0</v>
      </c>
      <c r="N221" s="227">
        <v>0</v>
      </c>
      <c r="O221" s="227">
        <v>0</v>
      </c>
      <c r="P221" s="227">
        <v>0</v>
      </c>
      <c r="Q221" s="227">
        <v>0</v>
      </c>
      <c r="R221" s="227">
        <v>0</v>
      </c>
      <c r="S221" s="227">
        <v>0</v>
      </c>
      <c r="T221" s="227">
        <v>0</v>
      </c>
      <c r="U221" s="227">
        <v>0</v>
      </c>
    </row>
    <row r="222" spans="1:22" s="169" customFormat="1" x14ac:dyDescent="0.25">
      <c r="A222" s="169">
        <v>484</v>
      </c>
      <c r="B222" s="174">
        <v>9352022</v>
      </c>
      <c r="C222" s="174" t="s">
        <v>615</v>
      </c>
      <c r="D222" s="174" t="s">
        <v>122</v>
      </c>
      <c r="E222" s="227">
        <v>0</v>
      </c>
      <c r="F222" s="227">
        <v>0</v>
      </c>
      <c r="G222" s="227">
        <v>0</v>
      </c>
      <c r="H222" s="227">
        <v>0</v>
      </c>
      <c r="I222" s="227">
        <v>0</v>
      </c>
      <c r="J222" s="227">
        <v>0</v>
      </c>
      <c r="K222" s="227">
        <v>0</v>
      </c>
      <c r="L222" s="227">
        <v>0</v>
      </c>
      <c r="M222" s="227">
        <v>0</v>
      </c>
      <c r="N222" s="227">
        <v>0</v>
      </c>
      <c r="O222" s="227">
        <v>0</v>
      </c>
      <c r="P222" s="227">
        <v>0</v>
      </c>
      <c r="Q222" s="227">
        <v>0</v>
      </c>
      <c r="R222" s="227">
        <v>0</v>
      </c>
      <c r="S222" s="227">
        <v>0</v>
      </c>
      <c r="T222" s="227">
        <v>0</v>
      </c>
      <c r="U222" s="227">
        <v>0</v>
      </c>
    </row>
    <row r="223" spans="1:22" s="169" customFormat="1" x14ac:dyDescent="0.25">
      <c r="A223" s="169">
        <v>77</v>
      </c>
      <c r="B223" s="174">
        <v>9352025</v>
      </c>
      <c r="C223" s="174" t="s">
        <v>219</v>
      </c>
      <c r="D223" s="174" t="s">
        <v>122</v>
      </c>
      <c r="E223" s="227">
        <v>0</v>
      </c>
      <c r="F223" s="227">
        <v>0</v>
      </c>
      <c r="G223" s="227">
        <v>0</v>
      </c>
      <c r="H223" s="227">
        <v>0</v>
      </c>
      <c r="I223" s="227">
        <v>0</v>
      </c>
      <c r="J223" s="227">
        <v>0</v>
      </c>
      <c r="K223" s="227">
        <v>0</v>
      </c>
      <c r="L223" s="227">
        <v>0</v>
      </c>
      <c r="M223" s="227">
        <v>0</v>
      </c>
      <c r="N223" s="227">
        <v>0</v>
      </c>
      <c r="O223" s="227">
        <v>0</v>
      </c>
      <c r="P223" s="227">
        <v>0</v>
      </c>
      <c r="Q223" s="227">
        <v>0</v>
      </c>
      <c r="R223" s="227">
        <v>0</v>
      </c>
      <c r="S223" s="227">
        <v>0</v>
      </c>
      <c r="T223" s="227">
        <v>0</v>
      </c>
      <c r="U223" s="227">
        <v>0</v>
      </c>
    </row>
    <row r="224" spans="1:22" s="169" customFormat="1" x14ac:dyDescent="0.25">
      <c r="A224" s="169">
        <v>267</v>
      </c>
      <c r="B224" s="174">
        <v>9352027</v>
      </c>
      <c r="C224" s="174" t="s">
        <v>614</v>
      </c>
      <c r="D224" s="174" t="s">
        <v>122</v>
      </c>
      <c r="E224" s="227">
        <v>0</v>
      </c>
      <c r="F224" s="227">
        <v>0</v>
      </c>
      <c r="G224" s="227">
        <v>0</v>
      </c>
      <c r="H224" s="227">
        <v>0</v>
      </c>
      <c r="I224" s="227">
        <v>0</v>
      </c>
      <c r="J224" s="227">
        <v>0</v>
      </c>
      <c r="K224" s="227">
        <v>0</v>
      </c>
      <c r="L224" s="227">
        <v>0</v>
      </c>
      <c r="M224" s="227">
        <v>0</v>
      </c>
      <c r="N224" s="227">
        <v>0</v>
      </c>
      <c r="O224" s="227">
        <v>0</v>
      </c>
      <c r="P224" s="227">
        <v>0</v>
      </c>
      <c r="Q224" s="227">
        <v>0</v>
      </c>
      <c r="R224" s="227">
        <v>0</v>
      </c>
      <c r="S224" s="227">
        <v>0</v>
      </c>
      <c r="T224" s="227">
        <v>0</v>
      </c>
      <c r="U224" s="227">
        <v>0</v>
      </c>
    </row>
    <row r="225" spans="1:21" s="169" customFormat="1" x14ac:dyDescent="0.25">
      <c r="A225" s="169">
        <v>423</v>
      </c>
      <c r="B225" s="174">
        <v>9352029</v>
      </c>
      <c r="C225" s="174" t="s">
        <v>385</v>
      </c>
      <c r="D225" s="174" t="s">
        <v>122</v>
      </c>
      <c r="E225" s="227">
        <v>0</v>
      </c>
      <c r="F225" s="227">
        <v>0</v>
      </c>
      <c r="G225" s="227">
        <v>0</v>
      </c>
      <c r="H225" s="227">
        <v>0</v>
      </c>
      <c r="I225" s="227">
        <v>0</v>
      </c>
      <c r="J225" s="227">
        <v>0</v>
      </c>
      <c r="K225" s="227">
        <v>0</v>
      </c>
      <c r="L225" s="227">
        <v>0</v>
      </c>
      <c r="M225" s="227">
        <v>0</v>
      </c>
      <c r="N225" s="227">
        <v>0</v>
      </c>
      <c r="O225" s="227">
        <v>0</v>
      </c>
      <c r="P225" s="227">
        <v>0</v>
      </c>
      <c r="Q225" s="227">
        <v>0</v>
      </c>
      <c r="R225" s="227">
        <v>0</v>
      </c>
      <c r="S225" s="227">
        <v>0</v>
      </c>
      <c r="T225" s="227">
        <v>0</v>
      </c>
      <c r="U225" s="227">
        <v>0</v>
      </c>
    </row>
    <row r="226" spans="1:21" s="169" customFormat="1" x14ac:dyDescent="0.25">
      <c r="A226" s="169">
        <v>521</v>
      </c>
      <c r="B226" s="174">
        <v>9352030</v>
      </c>
      <c r="C226" s="174" t="s">
        <v>613</v>
      </c>
      <c r="D226" s="174" t="s">
        <v>122</v>
      </c>
      <c r="E226" s="227">
        <v>0</v>
      </c>
      <c r="F226" s="227">
        <v>0</v>
      </c>
      <c r="G226" s="227">
        <v>0</v>
      </c>
      <c r="H226" s="227">
        <v>0</v>
      </c>
      <c r="I226" s="227">
        <v>0</v>
      </c>
      <c r="J226" s="227">
        <v>0</v>
      </c>
      <c r="K226" s="227">
        <v>0</v>
      </c>
      <c r="L226" s="227">
        <v>0</v>
      </c>
      <c r="M226" s="227">
        <v>0</v>
      </c>
      <c r="N226" s="227">
        <v>0</v>
      </c>
      <c r="O226" s="227">
        <v>0</v>
      </c>
      <c r="P226" s="227">
        <v>0</v>
      </c>
      <c r="Q226" s="227">
        <v>0</v>
      </c>
      <c r="R226" s="227">
        <v>0</v>
      </c>
      <c r="S226" s="227">
        <v>0</v>
      </c>
      <c r="T226" s="227">
        <v>0</v>
      </c>
      <c r="U226" s="227">
        <v>0</v>
      </c>
    </row>
    <row r="227" spans="1:21" s="169" customFormat="1" x14ac:dyDescent="0.25">
      <c r="A227" s="169">
        <v>522</v>
      </c>
      <c r="B227" s="174">
        <v>9352031</v>
      </c>
      <c r="C227" s="174" t="s">
        <v>612</v>
      </c>
      <c r="D227" s="174" t="s">
        <v>122</v>
      </c>
      <c r="E227" s="227">
        <v>0</v>
      </c>
      <c r="F227" s="227">
        <v>0</v>
      </c>
      <c r="G227" s="227">
        <v>0</v>
      </c>
      <c r="H227" s="227">
        <v>0</v>
      </c>
      <c r="I227" s="227">
        <v>0</v>
      </c>
      <c r="J227" s="227">
        <v>0</v>
      </c>
      <c r="K227" s="227">
        <v>0</v>
      </c>
      <c r="L227" s="227">
        <v>0</v>
      </c>
      <c r="M227" s="227">
        <v>0</v>
      </c>
      <c r="N227" s="227">
        <v>0</v>
      </c>
      <c r="O227" s="227">
        <v>0</v>
      </c>
      <c r="P227" s="227">
        <v>0</v>
      </c>
      <c r="Q227" s="227">
        <v>0</v>
      </c>
      <c r="R227" s="227">
        <v>0</v>
      </c>
      <c r="S227" s="227">
        <v>0</v>
      </c>
      <c r="T227" s="227">
        <v>0</v>
      </c>
      <c r="U227" s="227">
        <v>0</v>
      </c>
    </row>
    <row r="228" spans="1:21" s="169" customFormat="1" x14ac:dyDescent="0.25">
      <c r="A228" s="169">
        <v>454</v>
      </c>
      <c r="B228" s="174">
        <v>9352036</v>
      </c>
      <c r="C228" s="174" t="s">
        <v>611</v>
      </c>
      <c r="D228" s="174" t="s">
        <v>122</v>
      </c>
      <c r="E228" s="227">
        <v>0</v>
      </c>
      <c r="F228" s="227">
        <v>0</v>
      </c>
      <c r="G228" s="227">
        <v>0</v>
      </c>
      <c r="H228" s="227">
        <v>0</v>
      </c>
      <c r="I228" s="227">
        <v>0</v>
      </c>
      <c r="J228" s="227">
        <v>0</v>
      </c>
      <c r="K228" s="227">
        <v>0</v>
      </c>
      <c r="L228" s="227">
        <v>0</v>
      </c>
      <c r="M228" s="227">
        <v>0</v>
      </c>
      <c r="N228" s="227">
        <v>0</v>
      </c>
      <c r="O228" s="227">
        <v>0</v>
      </c>
      <c r="P228" s="227">
        <v>0</v>
      </c>
      <c r="Q228" s="227">
        <v>0</v>
      </c>
      <c r="R228" s="227">
        <v>0</v>
      </c>
      <c r="S228" s="227">
        <v>0</v>
      </c>
      <c r="T228" s="227">
        <v>0</v>
      </c>
      <c r="U228" s="227">
        <v>0</v>
      </c>
    </row>
    <row r="229" spans="1:21" s="169" customFormat="1" x14ac:dyDescent="0.25">
      <c r="A229" s="169">
        <v>450</v>
      </c>
      <c r="B229" s="174">
        <v>9352040</v>
      </c>
      <c r="C229" s="174" t="s">
        <v>610</v>
      </c>
      <c r="D229" s="174" t="s">
        <v>122</v>
      </c>
      <c r="E229" s="227">
        <v>0</v>
      </c>
      <c r="F229" s="227">
        <v>0</v>
      </c>
      <c r="G229" s="227">
        <v>0</v>
      </c>
      <c r="H229" s="227">
        <v>0</v>
      </c>
      <c r="I229" s="227">
        <v>0</v>
      </c>
      <c r="J229" s="227">
        <v>0</v>
      </c>
      <c r="K229" s="227">
        <v>0</v>
      </c>
      <c r="L229" s="227">
        <v>0</v>
      </c>
      <c r="M229" s="227">
        <v>0</v>
      </c>
      <c r="N229" s="227">
        <v>0</v>
      </c>
      <c r="O229" s="227">
        <v>0</v>
      </c>
      <c r="P229" s="227">
        <v>0</v>
      </c>
      <c r="Q229" s="227">
        <v>0</v>
      </c>
      <c r="R229" s="227">
        <v>0</v>
      </c>
      <c r="S229" s="227">
        <v>0</v>
      </c>
      <c r="T229" s="227">
        <v>0</v>
      </c>
      <c r="U229" s="227">
        <v>0</v>
      </c>
    </row>
    <row r="230" spans="1:21" s="169" customFormat="1" x14ac:dyDescent="0.25">
      <c r="A230" s="169">
        <v>52</v>
      </c>
      <c r="B230" s="174">
        <v>9352043</v>
      </c>
      <c r="C230" s="174" t="s">
        <v>609</v>
      </c>
      <c r="D230" s="174" t="s">
        <v>122</v>
      </c>
      <c r="E230" s="227">
        <v>0</v>
      </c>
      <c r="F230" s="227">
        <v>0</v>
      </c>
      <c r="G230" s="227">
        <v>0</v>
      </c>
      <c r="H230" s="227">
        <v>0</v>
      </c>
      <c r="I230" s="227">
        <v>0</v>
      </c>
      <c r="J230" s="227">
        <v>0</v>
      </c>
      <c r="K230" s="227">
        <v>0</v>
      </c>
      <c r="L230" s="227">
        <v>0</v>
      </c>
      <c r="M230" s="227">
        <v>0</v>
      </c>
      <c r="N230" s="227">
        <v>0</v>
      </c>
      <c r="O230" s="227">
        <v>0</v>
      </c>
      <c r="P230" s="227">
        <v>0</v>
      </c>
      <c r="Q230" s="227">
        <v>0</v>
      </c>
      <c r="R230" s="227">
        <v>0</v>
      </c>
      <c r="S230" s="227">
        <v>0</v>
      </c>
      <c r="T230" s="227">
        <v>0</v>
      </c>
      <c r="U230" s="227">
        <v>0</v>
      </c>
    </row>
    <row r="231" spans="1:21" s="169" customFormat="1" x14ac:dyDescent="0.25">
      <c r="A231" s="169">
        <v>447</v>
      </c>
      <c r="B231" s="174">
        <v>9352047</v>
      </c>
      <c r="C231" s="174" t="s">
        <v>608</v>
      </c>
      <c r="D231" s="174" t="s">
        <v>122</v>
      </c>
      <c r="E231" s="227">
        <v>0</v>
      </c>
      <c r="F231" s="227">
        <v>0</v>
      </c>
      <c r="G231" s="227">
        <v>0</v>
      </c>
      <c r="H231" s="227">
        <v>0</v>
      </c>
      <c r="I231" s="227">
        <v>0</v>
      </c>
      <c r="J231" s="227">
        <v>0</v>
      </c>
      <c r="K231" s="227">
        <v>0</v>
      </c>
      <c r="L231" s="227">
        <v>0</v>
      </c>
      <c r="M231" s="227">
        <v>0</v>
      </c>
      <c r="N231" s="227">
        <v>0</v>
      </c>
      <c r="O231" s="227">
        <v>0</v>
      </c>
      <c r="P231" s="227">
        <v>0</v>
      </c>
      <c r="Q231" s="227">
        <v>0</v>
      </c>
      <c r="R231" s="227">
        <v>0</v>
      </c>
      <c r="S231" s="227">
        <v>0</v>
      </c>
      <c r="T231" s="227">
        <v>0</v>
      </c>
      <c r="U231" s="227">
        <v>0</v>
      </c>
    </row>
    <row r="232" spans="1:21" s="169" customFormat="1" x14ac:dyDescent="0.25">
      <c r="A232" s="169">
        <v>251</v>
      </c>
      <c r="B232" s="174">
        <v>9352048</v>
      </c>
      <c r="C232" s="174" t="s">
        <v>295</v>
      </c>
      <c r="D232" s="174" t="s">
        <v>122</v>
      </c>
      <c r="E232" s="227">
        <v>0</v>
      </c>
      <c r="F232" s="227">
        <v>0</v>
      </c>
      <c r="G232" s="227">
        <v>0</v>
      </c>
      <c r="H232" s="227">
        <v>0</v>
      </c>
      <c r="I232" s="227">
        <v>0</v>
      </c>
      <c r="J232" s="227">
        <v>0</v>
      </c>
      <c r="K232" s="227">
        <v>0</v>
      </c>
      <c r="L232" s="227">
        <v>0</v>
      </c>
      <c r="M232" s="227">
        <v>0</v>
      </c>
      <c r="N232" s="227">
        <v>0</v>
      </c>
      <c r="O232" s="227">
        <v>0</v>
      </c>
      <c r="P232" s="227">
        <v>0</v>
      </c>
      <c r="Q232" s="227">
        <v>0</v>
      </c>
      <c r="R232" s="227">
        <v>0</v>
      </c>
      <c r="S232" s="227">
        <v>0</v>
      </c>
      <c r="T232" s="227">
        <v>0</v>
      </c>
      <c r="U232" s="227">
        <v>0</v>
      </c>
    </row>
    <row r="233" spans="1:21" s="169" customFormat="1" x14ac:dyDescent="0.25">
      <c r="A233" s="169">
        <v>252</v>
      </c>
      <c r="B233" s="174">
        <v>9352050</v>
      </c>
      <c r="C233" s="174" t="s">
        <v>607</v>
      </c>
      <c r="D233" s="174" t="s">
        <v>122</v>
      </c>
      <c r="E233" s="227">
        <v>0</v>
      </c>
      <c r="F233" s="227">
        <v>0</v>
      </c>
      <c r="G233" s="227">
        <v>0</v>
      </c>
      <c r="H233" s="227">
        <v>0</v>
      </c>
      <c r="I233" s="227">
        <v>0</v>
      </c>
      <c r="J233" s="227">
        <v>0</v>
      </c>
      <c r="K233" s="227">
        <v>0</v>
      </c>
      <c r="L233" s="227">
        <v>0</v>
      </c>
      <c r="M233" s="227">
        <v>0</v>
      </c>
      <c r="N233" s="227">
        <v>0</v>
      </c>
      <c r="O233" s="227">
        <v>0</v>
      </c>
      <c r="P233" s="227">
        <v>0</v>
      </c>
      <c r="Q233" s="227">
        <v>0</v>
      </c>
      <c r="R233" s="227">
        <v>0</v>
      </c>
      <c r="S233" s="227">
        <v>0</v>
      </c>
      <c r="T233" s="227">
        <v>0</v>
      </c>
      <c r="U233" s="227">
        <v>0</v>
      </c>
    </row>
    <row r="234" spans="1:21" s="169" customFormat="1" x14ac:dyDescent="0.25">
      <c r="A234" s="169">
        <v>440</v>
      </c>
      <c r="B234" s="174">
        <v>9352051</v>
      </c>
      <c r="C234" s="174" t="s">
        <v>606</v>
      </c>
      <c r="D234" s="174" t="s">
        <v>122</v>
      </c>
      <c r="E234" s="227">
        <v>0</v>
      </c>
      <c r="F234" s="227">
        <v>0</v>
      </c>
      <c r="G234" s="227">
        <v>0</v>
      </c>
      <c r="H234" s="227">
        <v>0</v>
      </c>
      <c r="I234" s="227">
        <v>0</v>
      </c>
      <c r="J234" s="227">
        <v>0</v>
      </c>
      <c r="K234" s="227">
        <v>0</v>
      </c>
      <c r="L234" s="227">
        <v>0</v>
      </c>
      <c r="M234" s="227">
        <v>0</v>
      </c>
      <c r="N234" s="227">
        <v>0</v>
      </c>
      <c r="O234" s="227">
        <v>0</v>
      </c>
      <c r="P234" s="227">
        <v>0</v>
      </c>
      <c r="Q234" s="227">
        <v>0</v>
      </c>
      <c r="R234" s="227">
        <v>0</v>
      </c>
      <c r="S234" s="227">
        <v>0</v>
      </c>
      <c r="T234" s="227">
        <v>0</v>
      </c>
      <c r="U234" s="227">
        <v>0</v>
      </c>
    </row>
    <row r="235" spans="1:21" s="169" customFormat="1" x14ac:dyDescent="0.25">
      <c r="A235" s="169">
        <v>92</v>
      </c>
      <c r="B235" s="174">
        <v>9352052</v>
      </c>
      <c r="C235" s="174" t="s">
        <v>233</v>
      </c>
      <c r="D235" s="174" t="s">
        <v>122</v>
      </c>
      <c r="E235" s="227">
        <v>0</v>
      </c>
      <c r="F235" s="227">
        <v>0</v>
      </c>
      <c r="G235" s="227">
        <v>0</v>
      </c>
      <c r="H235" s="227">
        <v>0</v>
      </c>
      <c r="I235" s="227">
        <v>0</v>
      </c>
      <c r="J235" s="227">
        <v>0</v>
      </c>
      <c r="K235" s="227">
        <v>0</v>
      </c>
      <c r="L235" s="227">
        <v>0</v>
      </c>
      <c r="M235" s="227">
        <v>0</v>
      </c>
      <c r="N235" s="227">
        <v>0</v>
      </c>
      <c r="O235" s="227">
        <v>0</v>
      </c>
      <c r="P235" s="227">
        <v>0</v>
      </c>
      <c r="Q235" s="227">
        <v>0</v>
      </c>
      <c r="R235" s="227">
        <v>0</v>
      </c>
      <c r="S235" s="227">
        <v>0</v>
      </c>
      <c r="T235" s="227">
        <v>0</v>
      </c>
      <c r="U235" s="227">
        <v>0</v>
      </c>
    </row>
    <row r="236" spans="1:21" s="169" customFormat="1" x14ac:dyDescent="0.25">
      <c r="A236" s="169">
        <v>59</v>
      </c>
      <c r="B236" s="174">
        <v>9352053</v>
      </c>
      <c r="C236" s="174" t="s">
        <v>605</v>
      </c>
      <c r="D236" s="174" t="s">
        <v>122</v>
      </c>
      <c r="E236" s="227">
        <v>0</v>
      </c>
      <c r="F236" s="227">
        <v>0</v>
      </c>
      <c r="G236" s="227">
        <v>0</v>
      </c>
      <c r="H236" s="227">
        <v>0</v>
      </c>
      <c r="I236" s="227">
        <v>0</v>
      </c>
      <c r="J236" s="227">
        <v>0</v>
      </c>
      <c r="K236" s="227">
        <v>0</v>
      </c>
      <c r="L236" s="227">
        <v>0</v>
      </c>
      <c r="M236" s="227">
        <v>0</v>
      </c>
      <c r="N236" s="227">
        <v>0</v>
      </c>
      <c r="O236" s="227">
        <v>0</v>
      </c>
      <c r="P236" s="227">
        <v>0</v>
      </c>
      <c r="Q236" s="227">
        <v>0</v>
      </c>
      <c r="R236" s="227">
        <v>0</v>
      </c>
      <c r="S236" s="227">
        <v>0</v>
      </c>
      <c r="T236" s="227">
        <v>0</v>
      </c>
      <c r="U236" s="227">
        <v>0</v>
      </c>
    </row>
    <row r="237" spans="1:21" s="169" customFormat="1" x14ac:dyDescent="0.25">
      <c r="A237" s="169">
        <v>465</v>
      </c>
      <c r="B237" s="174">
        <v>9352054</v>
      </c>
      <c r="C237" s="174" t="s">
        <v>604</v>
      </c>
      <c r="D237" s="174" t="s">
        <v>122</v>
      </c>
      <c r="E237" s="227">
        <v>0</v>
      </c>
      <c r="F237" s="227">
        <v>0</v>
      </c>
      <c r="G237" s="227">
        <v>0</v>
      </c>
      <c r="H237" s="227">
        <v>0</v>
      </c>
      <c r="I237" s="227">
        <v>0</v>
      </c>
      <c r="J237" s="227">
        <v>0</v>
      </c>
      <c r="K237" s="227">
        <v>0</v>
      </c>
      <c r="L237" s="227">
        <v>0</v>
      </c>
      <c r="M237" s="227">
        <v>0</v>
      </c>
      <c r="N237" s="227">
        <v>0</v>
      </c>
      <c r="O237" s="227">
        <v>0</v>
      </c>
      <c r="P237" s="227">
        <v>0</v>
      </c>
      <c r="Q237" s="227">
        <v>0</v>
      </c>
      <c r="R237" s="227">
        <v>0</v>
      </c>
      <c r="S237" s="227">
        <v>0</v>
      </c>
      <c r="T237" s="227">
        <v>0</v>
      </c>
      <c r="U237" s="227">
        <v>0</v>
      </c>
    </row>
    <row r="238" spans="1:21" s="169" customFormat="1" x14ac:dyDescent="0.25">
      <c r="A238" s="169">
        <v>63</v>
      </c>
      <c r="B238" s="174">
        <v>9352056</v>
      </c>
      <c r="C238" s="174" t="s">
        <v>603</v>
      </c>
      <c r="D238" s="174" t="s">
        <v>122</v>
      </c>
      <c r="E238" s="227">
        <v>0</v>
      </c>
      <c r="F238" s="227">
        <v>0</v>
      </c>
      <c r="G238" s="227">
        <v>0</v>
      </c>
      <c r="H238" s="227">
        <v>0</v>
      </c>
      <c r="I238" s="227">
        <v>0</v>
      </c>
      <c r="J238" s="227">
        <v>0</v>
      </c>
      <c r="K238" s="227">
        <v>0</v>
      </c>
      <c r="L238" s="227">
        <v>0</v>
      </c>
      <c r="M238" s="227">
        <v>0</v>
      </c>
      <c r="N238" s="227">
        <v>0</v>
      </c>
      <c r="O238" s="227">
        <v>0</v>
      </c>
      <c r="P238" s="227">
        <v>0</v>
      </c>
      <c r="Q238" s="227">
        <v>0</v>
      </c>
      <c r="R238" s="227">
        <v>0</v>
      </c>
      <c r="S238" s="227">
        <v>0</v>
      </c>
      <c r="T238" s="227">
        <v>0</v>
      </c>
      <c r="U238" s="227">
        <v>0</v>
      </c>
    </row>
    <row r="239" spans="1:21" s="169" customFormat="1" x14ac:dyDescent="0.25">
      <c r="A239" s="169">
        <v>70</v>
      </c>
      <c r="B239" s="174">
        <v>9352057</v>
      </c>
      <c r="C239" s="174" t="s">
        <v>602</v>
      </c>
      <c r="D239" s="174" t="s">
        <v>122</v>
      </c>
      <c r="E239" s="227">
        <v>0</v>
      </c>
      <c r="F239" s="227">
        <v>0</v>
      </c>
      <c r="G239" s="227">
        <v>0</v>
      </c>
      <c r="H239" s="227">
        <v>0</v>
      </c>
      <c r="I239" s="227">
        <v>0</v>
      </c>
      <c r="J239" s="227">
        <v>0</v>
      </c>
      <c r="K239" s="227">
        <v>0</v>
      </c>
      <c r="L239" s="227">
        <v>0</v>
      </c>
      <c r="M239" s="227">
        <v>0</v>
      </c>
      <c r="N239" s="227">
        <v>0</v>
      </c>
      <c r="O239" s="227">
        <v>0</v>
      </c>
      <c r="P239" s="227">
        <v>0</v>
      </c>
      <c r="Q239" s="227">
        <v>0</v>
      </c>
      <c r="R239" s="227">
        <v>0</v>
      </c>
      <c r="S239" s="227">
        <v>0</v>
      </c>
      <c r="T239" s="227">
        <v>0</v>
      </c>
      <c r="U239" s="227">
        <v>0</v>
      </c>
    </row>
    <row r="240" spans="1:21" s="169" customFormat="1" x14ac:dyDescent="0.25">
      <c r="A240" s="169">
        <v>295</v>
      </c>
      <c r="B240" s="174">
        <v>9352059</v>
      </c>
      <c r="C240" s="174" t="s">
        <v>601</v>
      </c>
      <c r="D240" s="174" t="s">
        <v>122</v>
      </c>
      <c r="E240" s="227">
        <v>0</v>
      </c>
      <c r="F240" s="227">
        <v>0</v>
      </c>
      <c r="G240" s="227">
        <v>0</v>
      </c>
      <c r="H240" s="227">
        <v>0</v>
      </c>
      <c r="I240" s="227">
        <v>0</v>
      </c>
      <c r="J240" s="227">
        <v>0</v>
      </c>
      <c r="K240" s="227">
        <v>0</v>
      </c>
      <c r="L240" s="227">
        <v>0</v>
      </c>
      <c r="M240" s="227">
        <v>0</v>
      </c>
      <c r="N240" s="227">
        <v>0</v>
      </c>
      <c r="O240" s="227">
        <v>0</v>
      </c>
      <c r="P240" s="227">
        <v>0</v>
      </c>
      <c r="Q240" s="227">
        <v>0</v>
      </c>
      <c r="R240" s="227">
        <v>0</v>
      </c>
      <c r="S240" s="227">
        <v>0</v>
      </c>
      <c r="T240" s="227">
        <v>0</v>
      </c>
      <c r="U240" s="227">
        <v>0</v>
      </c>
    </row>
    <row r="241" spans="1:21" s="169" customFormat="1" x14ac:dyDescent="0.25">
      <c r="A241" s="169">
        <v>402</v>
      </c>
      <c r="B241" s="174">
        <v>9352060</v>
      </c>
      <c r="C241" s="174" t="s">
        <v>600</v>
      </c>
      <c r="D241" s="174" t="s">
        <v>122</v>
      </c>
      <c r="E241" s="227">
        <v>0</v>
      </c>
      <c r="F241" s="227">
        <v>0</v>
      </c>
      <c r="G241" s="227">
        <v>0</v>
      </c>
      <c r="H241" s="227">
        <v>0</v>
      </c>
      <c r="I241" s="227">
        <v>0</v>
      </c>
      <c r="J241" s="227">
        <v>0</v>
      </c>
      <c r="K241" s="227">
        <v>0</v>
      </c>
      <c r="L241" s="227">
        <v>0</v>
      </c>
      <c r="M241" s="227">
        <v>0</v>
      </c>
      <c r="N241" s="227">
        <v>0</v>
      </c>
      <c r="O241" s="227">
        <v>0</v>
      </c>
      <c r="P241" s="227">
        <v>0</v>
      </c>
      <c r="Q241" s="227">
        <v>0</v>
      </c>
      <c r="R241" s="227">
        <v>0</v>
      </c>
      <c r="S241" s="227">
        <v>0</v>
      </c>
      <c r="T241" s="227">
        <v>0</v>
      </c>
      <c r="U241" s="227">
        <v>0</v>
      </c>
    </row>
    <row r="242" spans="1:21" s="169" customFormat="1" x14ac:dyDescent="0.25">
      <c r="A242" s="169">
        <v>6</v>
      </c>
      <c r="B242" s="174">
        <v>9352063</v>
      </c>
      <c r="C242" s="174" t="s">
        <v>599</v>
      </c>
      <c r="D242" s="174" t="s">
        <v>122</v>
      </c>
      <c r="E242" s="227">
        <v>0</v>
      </c>
      <c r="F242" s="227">
        <v>0</v>
      </c>
      <c r="G242" s="227">
        <v>0</v>
      </c>
      <c r="H242" s="227">
        <v>0</v>
      </c>
      <c r="I242" s="227">
        <v>0</v>
      </c>
      <c r="J242" s="227">
        <v>0</v>
      </c>
      <c r="K242" s="227">
        <v>0</v>
      </c>
      <c r="L242" s="227">
        <v>0</v>
      </c>
      <c r="M242" s="227">
        <v>0</v>
      </c>
      <c r="N242" s="227">
        <v>0</v>
      </c>
      <c r="O242" s="227">
        <v>0</v>
      </c>
      <c r="P242" s="227">
        <v>0</v>
      </c>
      <c r="Q242" s="227">
        <v>0</v>
      </c>
      <c r="R242" s="227">
        <v>0</v>
      </c>
      <c r="S242" s="227">
        <v>0</v>
      </c>
      <c r="T242" s="227">
        <v>0</v>
      </c>
      <c r="U242" s="227">
        <v>0</v>
      </c>
    </row>
    <row r="243" spans="1:21" s="169" customFormat="1" x14ac:dyDescent="0.25">
      <c r="A243" s="169">
        <v>7</v>
      </c>
      <c r="B243" s="174">
        <v>9352064</v>
      </c>
      <c r="C243" s="174" t="s">
        <v>598</v>
      </c>
      <c r="D243" s="174" t="s">
        <v>122</v>
      </c>
      <c r="E243" s="227">
        <v>0</v>
      </c>
      <c r="F243" s="227">
        <v>0</v>
      </c>
      <c r="G243" s="227">
        <v>0</v>
      </c>
      <c r="H243" s="227">
        <v>0</v>
      </c>
      <c r="I243" s="227">
        <v>0</v>
      </c>
      <c r="J243" s="227">
        <v>0</v>
      </c>
      <c r="K243" s="227">
        <v>0</v>
      </c>
      <c r="L243" s="227">
        <v>0</v>
      </c>
      <c r="M243" s="227">
        <v>0</v>
      </c>
      <c r="N243" s="227">
        <v>0</v>
      </c>
      <c r="O243" s="227">
        <v>0</v>
      </c>
      <c r="P243" s="227">
        <v>0</v>
      </c>
      <c r="Q243" s="227">
        <v>0</v>
      </c>
      <c r="R243" s="227">
        <v>0</v>
      </c>
      <c r="S243" s="227">
        <v>0</v>
      </c>
      <c r="T243" s="227">
        <v>0</v>
      </c>
      <c r="U243" s="227">
        <v>0</v>
      </c>
    </row>
    <row r="244" spans="1:21" s="169" customFormat="1" x14ac:dyDescent="0.25">
      <c r="A244" s="169">
        <v>64</v>
      </c>
      <c r="B244" s="174">
        <v>9352065</v>
      </c>
      <c r="C244" s="174" t="s">
        <v>597</v>
      </c>
      <c r="D244" s="174" t="s">
        <v>122</v>
      </c>
      <c r="E244" s="227">
        <v>0</v>
      </c>
      <c r="F244" s="227">
        <v>0</v>
      </c>
      <c r="G244" s="227">
        <v>0</v>
      </c>
      <c r="H244" s="227">
        <v>0</v>
      </c>
      <c r="I244" s="227">
        <v>0</v>
      </c>
      <c r="J244" s="227">
        <v>0</v>
      </c>
      <c r="K244" s="227">
        <v>0</v>
      </c>
      <c r="L244" s="227">
        <v>0</v>
      </c>
      <c r="M244" s="227">
        <v>0</v>
      </c>
      <c r="N244" s="227">
        <v>0</v>
      </c>
      <c r="O244" s="227">
        <v>0</v>
      </c>
      <c r="P244" s="227">
        <v>0</v>
      </c>
      <c r="Q244" s="227">
        <v>0</v>
      </c>
      <c r="R244" s="227">
        <v>0</v>
      </c>
      <c r="S244" s="227">
        <v>0</v>
      </c>
      <c r="T244" s="227">
        <v>0</v>
      </c>
      <c r="U244" s="227">
        <v>0</v>
      </c>
    </row>
    <row r="245" spans="1:21" s="169" customFormat="1" x14ac:dyDescent="0.25">
      <c r="A245" s="169">
        <v>30</v>
      </c>
      <c r="B245" s="174">
        <v>9352073</v>
      </c>
      <c r="C245" s="174" t="s">
        <v>596</v>
      </c>
      <c r="D245" s="174" t="s">
        <v>122</v>
      </c>
      <c r="E245" s="227">
        <v>0</v>
      </c>
      <c r="F245" s="227">
        <v>0</v>
      </c>
      <c r="G245" s="227">
        <v>0</v>
      </c>
      <c r="H245" s="227">
        <v>0</v>
      </c>
      <c r="I245" s="227">
        <v>0</v>
      </c>
      <c r="J245" s="227">
        <v>0</v>
      </c>
      <c r="K245" s="227">
        <v>0</v>
      </c>
      <c r="L245" s="227">
        <v>0</v>
      </c>
      <c r="M245" s="227">
        <v>0</v>
      </c>
      <c r="N245" s="227">
        <v>0</v>
      </c>
      <c r="O245" s="227">
        <v>0</v>
      </c>
      <c r="P245" s="227">
        <v>0</v>
      </c>
      <c r="Q245" s="227">
        <v>0</v>
      </c>
      <c r="R245" s="227">
        <v>0</v>
      </c>
      <c r="S245" s="227">
        <v>0</v>
      </c>
      <c r="T245" s="227">
        <v>0</v>
      </c>
      <c r="U245" s="227">
        <v>0</v>
      </c>
    </row>
    <row r="246" spans="1:21" s="169" customFormat="1" x14ac:dyDescent="0.25">
      <c r="A246" s="169">
        <v>8</v>
      </c>
      <c r="B246" s="174">
        <v>9352078</v>
      </c>
      <c r="C246" s="174" t="s">
        <v>531</v>
      </c>
      <c r="D246" s="174" t="s">
        <v>122</v>
      </c>
      <c r="E246" s="227">
        <v>0</v>
      </c>
      <c r="F246" s="227">
        <v>0</v>
      </c>
      <c r="G246" s="227">
        <v>0</v>
      </c>
      <c r="H246" s="227">
        <v>0</v>
      </c>
      <c r="I246" s="227">
        <v>0</v>
      </c>
      <c r="J246" s="227">
        <v>0</v>
      </c>
      <c r="K246" s="227">
        <v>0</v>
      </c>
      <c r="L246" s="227">
        <v>0</v>
      </c>
      <c r="M246" s="227">
        <v>0</v>
      </c>
      <c r="N246" s="227">
        <v>0</v>
      </c>
      <c r="O246" s="227">
        <v>0</v>
      </c>
      <c r="P246" s="227">
        <v>0</v>
      </c>
      <c r="Q246" s="227">
        <v>0</v>
      </c>
      <c r="R246" s="227">
        <v>0</v>
      </c>
      <c r="S246" s="227">
        <v>0</v>
      </c>
      <c r="T246" s="227">
        <v>0</v>
      </c>
      <c r="U246" s="227">
        <v>0</v>
      </c>
    </row>
    <row r="247" spans="1:21" s="169" customFormat="1" x14ac:dyDescent="0.25">
      <c r="A247" s="169">
        <v>45</v>
      </c>
      <c r="B247" s="174">
        <v>9352087</v>
      </c>
      <c r="C247" s="174" t="s">
        <v>595</v>
      </c>
      <c r="D247" s="174" t="s">
        <v>122</v>
      </c>
      <c r="E247" s="227">
        <v>0</v>
      </c>
      <c r="F247" s="227">
        <v>0</v>
      </c>
      <c r="G247" s="227">
        <v>0</v>
      </c>
      <c r="H247" s="227">
        <v>0</v>
      </c>
      <c r="I247" s="227">
        <v>0</v>
      </c>
      <c r="J247" s="227">
        <v>0</v>
      </c>
      <c r="K247" s="227">
        <v>0</v>
      </c>
      <c r="L247" s="227">
        <v>0</v>
      </c>
      <c r="M247" s="227">
        <v>0</v>
      </c>
      <c r="N247" s="227">
        <v>0</v>
      </c>
      <c r="O247" s="227">
        <v>0</v>
      </c>
      <c r="P247" s="227">
        <v>0</v>
      </c>
      <c r="Q247" s="227">
        <v>0</v>
      </c>
      <c r="R247" s="227">
        <v>0</v>
      </c>
      <c r="S247" s="227">
        <v>0</v>
      </c>
      <c r="T247" s="227">
        <v>0</v>
      </c>
      <c r="U247" s="227">
        <v>0</v>
      </c>
    </row>
    <row r="248" spans="1:21" s="169" customFormat="1" x14ac:dyDescent="0.25">
      <c r="A248" s="169">
        <v>312</v>
      </c>
      <c r="B248" s="174">
        <v>9352090</v>
      </c>
      <c r="C248" s="174" t="s">
        <v>594</v>
      </c>
      <c r="D248" s="174" t="s">
        <v>122</v>
      </c>
      <c r="E248" s="227">
        <v>0</v>
      </c>
      <c r="F248" s="227">
        <v>0</v>
      </c>
      <c r="G248" s="227">
        <v>0</v>
      </c>
      <c r="H248" s="227">
        <v>0</v>
      </c>
      <c r="I248" s="227">
        <v>0</v>
      </c>
      <c r="J248" s="227">
        <v>0</v>
      </c>
      <c r="K248" s="227">
        <v>0</v>
      </c>
      <c r="L248" s="227">
        <v>0</v>
      </c>
      <c r="M248" s="227">
        <v>0</v>
      </c>
      <c r="N248" s="227">
        <v>0</v>
      </c>
      <c r="O248" s="227">
        <v>0</v>
      </c>
      <c r="P248" s="227">
        <v>0</v>
      </c>
      <c r="Q248" s="227">
        <v>0</v>
      </c>
      <c r="R248" s="227">
        <v>0</v>
      </c>
      <c r="S248" s="227">
        <v>0</v>
      </c>
      <c r="T248" s="227">
        <v>0</v>
      </c>
      <c r="U248" s="227">
        <v>0</v>
      </c>
    </row>
    <row r="249" spans="1:21" s="169" customFormat="1" x14ac:dyDescent="0.25">
      <c r="A249" s="169">
        <v>57</v>
      </c>
      <c r="B249" s="174">
        <v>9352091</v>
      </c>
      <c r="C249" s="174" t="s">
        <v>190</v>
      </c>
      <c r="D249" s="174" t="s">
        <v>122</v>
      </c>
      <c r="E249" s="227">
        <v>0</v>
      </c>
      <c r="F249" s="227">
        <v>0</v>
      </c>
      <c r="G249" s="227">
        <v>0</v>
      </c>
      <c r="H249" s="227">
        <v>0</v>
      </c>
      <c r="I249" s="227">
        <v>0</v>
      </c>
      <c r="J249" s="227">
        <v>0</v>
      </c>
      <c r="K249" s="227">
        <v>0</v>
      </c>
      <c r="L249" s="227">
        <v>0</v>
      </c>
      <c r="M249" s="227">
        <v>0</v>
      </c>
      <c r="N249" s="227">
        <v>0</v>
      </c>
      <c r="O249" s="227">
        <v>0</v>
      </c>
      <c r="P249" s="227">
        <v>0</v>
      </c>
      <c r="Q249" s="227">
        <v>0</v>
      </c>
      <c r="R249" s="227">
        <v>0</v>
      </c>
      <c r="S249" s="227">
        <v>0</v>
      </c>
      <c r="T249" s="227">
        <v>0</v>
      </c>
      <c r="U249" s="227">
        <v>0</v>
      </c>
    </row>
    <row r="250" spans="1:21" s="169" customFormat="1" x14ac:dyDescent="0.25">
      <c r="A250" s="169">
        <v>81</v>
      </c>
      <c r="B250" s="174">
        <v>9352096</v>
      </c>
      <c r="C250" s="174" t="s">
        <v>593</v>
      </c>
      <c r="D250" s="174" t="s">
        <v>122</v>
      </c>
      <c r="E250" s="227">
        <v>0</v>
      </c>
      <c r="F250" s="227">
        <v>0</v>
      </c>
      <c r="G250" s="227">
        <v>0</v>
      </c>
      <c r="H250" s="227">
        <v>0</v>
      </c>
      <c r="I250" s="227">
        <v>0</v>
      </c>
      <c r="J250" s="227">
        <v>0</v>
      </c>
      <c r="K250" s="227">
        <v>0</v>
      </c>
      <c r="L250" s="227">
        <v>0</v>
      </c>
      <c r="M250" s="227">
        <v>0</v>
      </c>
      <c r="N250" s="227">
        <v>0</v>
      </c>
      <c r="O250" s="227">
        <v>0</v>
      </c>
      <c r="P250" s="227">
        <v>0</v>
      </c>
      <c r="Q250" s="227">
        <v>0</v>
      </c>
      <c r="R250" s="227">
        <v>0</v>
      </c>
      <c r="S250" s="227">
        <v>0</v>
      </c>
      <c r="T250" s="227">
        <v>0</v>
      </c>
      <c r="U250" s="227">
        <v>0</v>
      </c>
    </row>
    <row r="251" spans="1:21" s="169" customFormat="1" x14ac:dyDescent="0.25">
      <c r="A251" s="169">
        <v>471</v>
      </c>
      <c r="B251" s="174">
        <v>9352097</v>
      </c>
      <c r="C251" s="174" t="s">
        <v>592</v>
      </c>
      <c r="D251" s="174" t="s">
        <v>122</v>
      </c>
      <c r="E251" s="227">
        <v>0</v>
      </c>
      <c r="F251" s="227">
        <v>0</v>
      </c>
      <c r="G251" s="227">
        <v>0</v>
      </c>
      <c r="H251" s="227">
        <v>0</v>
      </c>
      <c r="I251" s="227">
        <v>0</v>
      </c>
      <c r="J251" s="227">
        <v>0</v>
      </c>
      <c r="K251" s="227">
        <v>0</v>
      </c>
      <c r="L251" s="227">
        <v>0</v>
      </c>
      <c r="M251" s="227">
        <v>0</v>
      </c>
      <c r="N251" s="227">
        <v>0</v>
      </c>
      <c r="O251" s="227">
        <v>0</v>
      </c>
      <c r="P251" s="227">
        <v>0</v>
      </c>
      <c r="Q251" s="227">
        <v>0</v>
      </c>
      <c r="R251" s="227">
        <v>0</v>
      </c>
      <c r="S251" s="227">
        <v>0</v>
      </c>
      <c r="T251" s="227">
        <v>0</v>
      </c>
      <c r="U251" s="227">
        <v>0</v>
      </c>
    </row>
    <row r="252" spans="1:21" s="169" customFormat="1" x14ac:dyDescent="0.25">
      <c r="A252" s="169">
        <v>511</v>
      </c>
      <c r="B252" s="174">
        <v>9352099</v>
      </c>
      <c r="C252" s="174" t="s">
        <v>591</v>
      </c>
      <c r="D252" s="174" t="s">
        <v>122</v>
      </c>
      <c r="E252" s="227">
        <v>0</v>
      </c>
      <c r="F252" s="227">
        <v>0</v>
      </c>
      <c r="G252" s="227">
        <v>0</v>
      </c>
      <c r="H252" s="227">
        <v>0</v>
      </c>
      <c r="I252" s="227">
        <v>0</v>
      </c>
      <c r="J252" s="227">
        <v>0</v>
      </c>
      <c r="K252" s="227">
        <v>0</v>
      </c>
      <c r="L252" s="227">
        <v>0</v>
      </c>
      <c r="M252" s="227">
        <v>0</v>
      </c>
      <c r="N252" s="227">
        <v>0</v>
      </c>
      <c r="O252" s="227">
        <v>0</v>
      </c>
      <c r="P252" s="227">
        <v>0</v>
      </c>
      <c r="Q252" s="227">
        <v>0</v>
      </c>
      <c r="R252" s="227">
        <v>0</v>
      </c>
      <c r="S252" s="227">
        <v>0</v>
      </c>
      <c r="T252" s="227">
        <v>0</v>
      </c>
      <c r="U252" s="227">
        <v>0</v>
      </c>
    </row>
    <row r="253" spans="1:21" s="169" customFormat="1" x14ac:dyDescent="0.25">
      <c r="A253" s="169">
        <v>474</v>
      </c>
      <c r="B253" s="174">
        <v>9352103</v>
      </c>
      <c r="C253" s="174" t="s">
        <v>590</v>
      </c>
      <c r="D253" s="174" t="s">
        <v>122</v>
      </c>
      <c r="E253" s="227">
        <v>0</v>
      </c>
      <c r="F253" s="227">
        <v>0</v>
      </c>
      <c r="G253" s="227">
        <v>0</v>
      </c>
      <c r="H253" s="227">
        <v>0</v>
      </c>
      <c r="I253" s="227">
        <v>0</v>
      </c>
      <c r="J253" s="227">
        <v>0</v>
      </c>
      <c r="K253" s="227">
        <v>0</v>
      </c>
      <c r="L253" s="227">
        <v>0</v>
      </c>
      <c r="M253" s="227">
        <v>0</v>
      </c>
      <c r="N253" s="227">
        <v>0</v>
      </c>
      <c r="O253" s="227">
        <v>0</v>
      </c>
      <c r="P253" s="227">
        <v>0</v>
      </c>
      <c r="Q253" s="227">
        <v>0</v>
      </c>
      <c r="R253" s="227">
        <v>0</v>
      </c>
      <c r="S253" s="227">
        <v>0</v>
      </c>
      <c r="T253" s="227">
        <v>0</v>
      </c>
      <c r="U253" s="227">
        <v>0</v>
      </c>
    </row>
    <row r="254" spans="1:21" s="169" customFormat="1" x14ac:dyDescent="0.25">
      <c r="A254" s="169">
        <v>62</v>
      </c>
      <c r="B254" s="174">
        <v>9352104</v>
      </c>
      <c r="C254" s="174" t="s">
        <v>589</v>
      </c>
      <c r="D254" s="174" t="s">
        <v>122</v>
      </c>
      <c r="E254" s="227">
        <v>0</v>
      </c>
      <c r="F254" s="227">
        <v>0</v>
      </c>
      <c r="G254" s="227">
        <v>0</v>
      </c>
      <c r="H254" s="227">
        <v>0</v>
      </c>
      <c r="I254" s="227">
        <v>0</v>
      </c>
      <c r="J254" s="227">
        <v>0</v>
      </c>
      <c r="K254" s="227">
        <v>0</v>
      </c>
      <c r="L254" s="227">
        <v>0</v>
      </c>
      <c r="M254" s="227">
        <v>0</v>
      </c>
      <c r="N254" s="227">
        <v>0</v>
      </c>
      <c r="O254" s="227">
        <v>0</v>
      </c>
      <c r="P254" s="227">
        <v>0</v>
      </c>
      <c r="Q254" s="227">
        <v>0</v>
      </c>
      <c r="R254" s="227">
        <v>0</v>
      </c>
      <c r="S254" s="227">
        <v>0</v>
      </c>
      <c r="T254" s="227">
        <v>0</v>
      </c>
      <c r="U254" s="227">
        <v>0</v>
      </c>
    </row>
    <row r="255" spans="1:21" s="169" customFormat="1" x14ac:dyDescent="0.25">
      <c r="A255" s="169">
        <v>60</v>
      </c>
      <c r="B255" s="174">
        <v>9352113</v>
      </c>
      <c r="C255" s="174" t="s">
        <v>588</v>
      </c>
      <c r="D255" s="174" t="s">
        <v>122</v>
      </c>
      <c r="E255" s="227">
        <v>0</v>
      </c>
      <c r="F255" s="227">
        <v>0</v>
      </c>
      <c r="G255" s="227">
        <v>0</v>
      </c>
      <c r="H255" s="227">
        <v>0</v>
      </c>
      <c r="I255" s="227">
        <v>0</v>
      </c>
      <c r="J255" s="227">
        <v>0</v>
      </c>
      <c r="K255" s="227">
        <v>0</v>
      </c>
      <c r="L255" s="227">
        <v>0</v>
      </c>
      <c r="M255" s="227">
        <v>0</v>
      </c>
      <c r="N255" s="227">
        <v>0</v>
      </c>
      <c r="O255" s="227">
        <v>0</v>
      </c>
      <c r="P255" s="227">
        <v>0</v>
      </c>
      <c r="Q255" s="227">
        <v>0</v>
      </c>
      <c r="R255" s="227">
        <v>0</v>
      </c>
      <c r="S255" s="227">
        <v>0</v>
      </c>
      <c r="T255" s="227">
        <v>0</v>
      </c>
      <c r="U255" s="227">
        <v>0</v>
      </c>
    </row>
    <row r="256" spans="1:21" s="169" customFormat="1" x14ac:dyDescent="0.25">
      <c r="A256" s="169">
        <v>16</v>
      </c>
      <c r="B256" s="174">
        <v>9352116</v>
      </c>
      <c r="C256" s="174" t="s">
        <v>587</v>
      </c>
      <c r="D256" s="174" t="s">
        <v>122</v>
      </c>
      <c r="E256" s="227">
        <v>0</v>
      </c>
      <c r="F256" s="227">
        <v>0</v>
      </c>
      <c r="G256" s="227">
        <v>0</v>
      </c>
      <c r="H256" s="227">
        <v>0</v>
      </c>
      <c r="I256" s="227">
        <v>0</v>
      </c>
      <c r="J256" s="227">
        <v>0</v>
      </c>
      <c r="K256" s="227">
        <v>0</v>
      </c>
      <c r="L256" s="227">
        <v>0</v>
      </c>
      <c r="M256" s="227">
        <v>0</v>
      </c>
      <c r="N256" s="227">
        <v>0</v>
      </c>
      <c r="O256" s="227">
        <v>0</v>
      </c>
      <c r="P256" s="227">
        <v>0</v>
      </c>
      <c r="Q256" s="227">
        <v>0</v>
      </c>
      <c r="R256" s="227">
        <v>0</v>
      </c>
      <c r="S256" s="227">
        <v>0</v>
      </c>
      <c r="T256" s="227">
        <v>0</v>
      </c>
      <c r="U256" s="227">
        <v>0</v>
      </c>
    </row>
    <row r="257" spans="1:21" s="169" customFormat="1" x14ac:dyDescent="0.25">
      <c r="A257" s="169">
        <v>9</v>
      </c>
      <c r="B257" s="174">
        <v>9352120</v>
      </c>
      <c r="C257" s="174" t="s">
        <v>133</v>
      </c>
      <c r="D257" s="174" t="s">
        <v>122</v>
      </c>
      <c r="E257" s="227">
        <v>0</v>
      </c>
      <c r="F257" s="227">
        <v>0</v>
      </c>
      <c r="G257" s="227">
        <v>0</v>
      </c>
      <c r="H257" s="227">
        <v>0</v>
      </c>
      <c r="I257" s="227">
        <v>0</v>
      </c>
      <c r="J257" s="227">
        <v>0</v>
      </c>
      <c r="K257" s="227">
        <v>0</v>
      </c>
      <c r="L257" s="227">
        <v>0</v>
      </c>
      <c r="M257" s="227">
        <v>0</v>
      </c>
      <c r="N257" s="227">
        <v>0</v>
      </c>
      <c r="O257" s="227">
        <v>0</v>
      </c>
      <c r="P257" s="227">
        <v>0</v>
      </c>
      <c r="Q257" s="227">
        <v>0</v>
      </c>
      <c r="R257" s="227">
        <v>0</v>
      </c>
      <c r="S257" s="227">
        <v>0</v>
      </c>
      <c r="T257" s="227">
        <v>0</v>
      </c>
      <c r="U257" s="227">
        <v>0</v>
      </c>
    </row>
    <row r="258" spans="1:21" s="169" customFormat="1" x14ac:dyDescent="0.25">
      <c r="A258" s="169">
        <v>111</v>
      </c>
      <c r="B258" s="174">
        <v>9352123</v>
      </c>
      <c r="C258" s="174" t="s">
        <v>586</v>
      </c>
      <c r="D258" s="174" t="s">
        <v>122</v>
      </c>
      <c r="E258" s="227">
        <v>0</v>
      </c>
      <c r="F258" s="227">
        <v>0</v>
      </c>
      <c r="G258" s="227">
        <v>0</v>
      </c>
      <c r="H258" s="227">
        <v>0</v>
      </c>
      <c r="I258" s="227">
        <v>0</v>
      </c>
      <c r="J258" s="227">
        <v>0</v>
      </c>
      <c r="K258" s="227">
        <v>0</v>
      </c>
      <c r="L258" s="227">
        <v>0</v>
      </c>
      <c r="M258" s="227">
        <v>0</v>
      </c>
      <c r="N258" s="227">
        <v>0</v>
      </c>
      <c r="O258" s="227">
        <v>0</v>
      </c>
      <c r="P258" s="227">
        <v>0</v>
      </c>
      <c r="Q258" s="227">
        <v>0</v>
      </c>
      <c r="R258" s="227">
        <v>0</v>
      </c>
      <c r="S258" s="227">
        <v>0</v>
      </c>
      <c r="T258" s="227">
        <v>0</v>
      </c>
      <c r="U258" s="227">
        <v>0</v>
      </c>
    </row>
    <row r="259" spans="1:21" s="169" customFormat="1" x14ac:dyDescent="0.25">
      <c r="A259" s="169">
        <v>67</v>
      </c>
      <c r="B259" s="174">
        <v>9352145</v>
      </c>
      <c r="C259" s="174" t="s">
        <v>206</v>
      </c>
      <c r="D259" s="174" t="s">
        <v>122</v>
      </c>
      <c r="E259" s="227">
        <v>0</v>
      </c>
      <c r="F259" s="227">
        <v>0</v>
      </c>
      <c r="G259" s="227">
        <v>0</v>
      </c>
      <c r="H259" s="227">
        <v>0</v>
      </c>
      <c r="I259" s="227">
        <v>0</v>
      </c>
      <c r="J259" s="227">
        <v>0</v>
      </c>
      <c r="K259" s="227">
        <v>0</v>
      </c>
      <c r="L259" s="227">
        <v>0</v>
      </c>
      <c r="M259" s="227">
        <v>0</v>
      </c>
      <c r="N259" s="227">
        <v>0</v>
      </c>
      <c r="O259" s="227">
        <v>0</v>
      </c>
      <c r="P259" s="227">
        <v>0</v>
      </c>
      <c r="Q259" s="227">
        <v>0</v>
      </c>
      <c r="R259" s="227">
        <v>0</v>
      </c>
      <c r="S259" s="227">
        <v>0</v>
      </c>
      <c r="T259" s="227">
        <v>0</v>
      </c>
      <c r="U259" s="227">
        <v>0</v>
      </c>
    </row>
    <row r="260" spans="1:21" s="169" customFormat="1" x14ac:dyDescent="0.25">
      <c r="A260" s="169">
        <v>13</v>
      </c>
      <c r="B260" s="174">
        <v>9352150</v>
      </c>
      <c r="C260" s="174" t="s">
        <v>585</v>
      </c>
      <c r="D260" s="174" t="s">
        <v>122</v>
      </c>
      <c r="E260" s="227">
        <v>0</v>
      </c>
      <c r="F260" s="227">
        <v>0</v>
      </c>
      <c r="G260" s="227">
        <v>0</v>
      </c>
      <c r="H260" s="227">
        <v>0</v>
      </c>
      <c r="I260" s="227">
        <v>0</v>
      </c>
      <c r="J260" s="227">
        <v>0</v>
      </c>
      <c r="K260" s="227">
        <v>0</v>
      </c>
      <c r="L260" s="227">
        <v>0</v>
      </c>
      <c r="M260" s="227">
        <v>0</v>
      </c>
      <c r="N260" s="227">
        <v>0</v>
      </c>
      <c r="O260" s="227">
        <v>0</v>
      </c>
      <c r="P260" s="227">
        <v>0</v>
      </c>
      <c r="Q260" s="227">
        <v>0</v>
      </c>
      <c r="R260" s="227">
        <v>0</v>
      </c>
      <c r="S260" s="227">
        <v>0</v>
      </c>
      <c r="T260" s="227">
        <v>0</v>
      </c>
      <c r="U260" s="227">
        <v>0</v>
      </c>
    </row>
    <row r="261" spans="1:21" s="169" customFormat="1" x14ac:dyDescent="0.25">
      <c r="A261" s="169">
        <v>469</v>
      </c>
      <c r="B261" s="174">
        <v>9352155</v>
      </c>
      <c r="C261" s="174" t="s">
        <v>584</v>
      </c>
      <c r="D261" s="174" t="s">
        <v>122</v>
      </c>
      <c r="E261" s="227">
        <v>0</v>
      </c>
      <c r="F261" s="227">
        <v>0</v>
      </c>
      <c r="G261" s="227">
        <v>0</v>
      </c>
      <c r="H261" s="227">
        <v>0</v>
      </c>
      <c r="I261" s="227">
        <v>0</v>
      </c>
      <c r="J261" s="227">
        <v>0</v>
      </c>
      <c r="K261" s="227">
        <v>0</v>
      </c>
      <c r="L261" s="227">
        <v>0</v>
      </c>
      <c r="M261" s="227">
        <v>0</v>
      </c>
      <c r="N261" s="227">
        <v>0</v>
      </c>
      <c r="O261" s="227">
        <v>0</v>
      </c>
      <c r="P261" s="227">
        <v>0</v>
      </c>
      <c r="Q261" s="227">
        <v>0</v>
      </c>
      <c r="R261" s="227">
        <v>0</v>
      </c>
      <c r="S261" s="227">
        <v>0</v>
      </c>
      <c r="T261" s="227">
        <v>0</v>
      </c>
      <c r="U261" s="227">
        <v>0</v>
      </c>
    </row>
    <row r="262" spans="1:21" s="169" customFormat="1" x14ac:dyDescent="0.25">
      <c r="A262" s="169">
        <v>283</v>
      </c>
      <c r="B262" s="174">
        <v>9352158</v>
      </c>
      <c r="C262" s="174" t="s">
        <v>312</v>
      </c>
      <c r="D262" s="174" t="s">
        <v>122</v>
      </c>
      <c r="E262" s="227">
        <v>0</v>
      </c>
      <c r="F262" s="227">
        <v>0</v>
      </c>
      <c r="G262" s="227">
        <v>0</v>
      </c>
      <c r="H262" s="227">
        <v>0</v>
      </c>
      <c r="I262" s="227">
        <v>0</v>
      </c>
      <c r="J262" s="227">
        <v>0</v>
      </c>
      <c r="K262" s="227">
        <v>0</v>
      </c>
      <c r="L262" s="227">
        <v>0</v>
      </c>
      <c r="M262" s="227">
        <v>0</v>
      </c>
      <c r="N262" s="227">
        <v>0</v>
      </c>
      <c r="O262" s="227">
        <v>0</v>
      </c>
      <c r="P262" s="227">
        <v>0</v>
      </c>
      <c r="Q262" s="227">
        <v>0</v>
      </c>
      <c r="R262" s="227">
        <v>0</v>
      </c>
      <c r="S262" s="227">
        <v>0</v>
      </c>
      <c r="T262" s="227">
        <v>0</v>
      </c>
      <c r="U262" s="227">
        <v>0</v>
      </c>
    </row>
    <row r="263" spans="1:21" s="169" customFormat="1" x14ac:dyDescent="0.25">
      <c r="A263" s="169">
        <v>256</v>
      </c>
      <c r="B263" s="174">
        <v>9352159</v>
      </c>
      <c r="C263" s="174" t="s">
        <v>583</v>
      </c>
      <c r="D263" s="174" t="s">
        <v>122</v>
      </c>
      <c r="E263" s="227">
        <v>0</v>
      </c>
      <c r="F263" s="227">
        <v>0</v>
      </c>
      <c r="G263" s="227">
        <v>0</v>
      </c>
      <c r="H263" s="227">
        <v>0</v>
      </c>
      <c r="I263" s="227">
        <v>0</v>
      </c>
      <c r="J263" s="227">
        <v>0</v>
      </c>
      <c r="K263" s="227">
        <v>0</v>
      </c>
      <c r="L263" s="227">
        <v>0</v>
      </c>
      <c r="M263" s="227">
        <v>0</v>
      </c>
      <c r="N263" s="227">
        <v>0</v>
      </c>
      <c r="O263" s="227">
        <v>0</v>
      </c>
      <c r="P263" s="227">
        <v>0</v>
      </c>
      <c r="Q263" s="227">
        <v>0</v>
      </c>
      <c r="R263" s="227">
        <v>0</v>
      </c>
      <c r="S263" s="227">
        <v>0</v>
      </c>
      <c r="T263" s="227">
        <v>0</v>
      </c>
      <c r="U263" s="227">
        <v>0</v>
      </c>
    </row>
    <row r="264" spans="1:21" s="169" customFormat="1" x14ac:dyDescent="0.25">
      <c r="A264" s="169">
        <v>303</v>
      </c>
      <c r="B264" s="174">
        <v>9352927</v>
      </c>
      <c r="C264" s="174" t="s">
        <v>325</v>
      </c>
      <c r="D264" s="174" t="s">
        <v>122</v>
      </c>
      <c r="E264" s="227">
        <v>0</v>
      </c>
      <c r="F264" s="227">
        <v>0</v>
      </c>
      <c r="G264" s="227">
        <v>0</v>
      </c>
      <c r="H264" s="227">
        <v>0</v>
      </c>
      <c r="I264" s="227">
        <v>0</v>
      </c>
      <c r="J264" s="227">
        <v>0</v>
      </c>
      <c r="K264" s="227">
        <v>0</v>
      </c>
      <c r="L264" s="227">
        <v>0</v>
      </c>
      <c r="M264" s="227">
        <v>0</v>
      </c>
      <c r="N264" s="227">
        <v>0</v>
      </c>
      <c r="O264" s="227">
        <v>0</v>
      </c>
      <c r="P264" s="227">
        <v>0</v>
      </c>
      <c r="Q264" s="227">
        <v>0</v>
      </c>
      <c r="R264" s="227">
        <v>0</v>
      </c>
      <c r="S264" s="227">
        <v>0</v>
      </c>
      <c r="T264" s="227">
        <v>0</v>
      </c>
      <c r="U264" s="227">
        <v>0</v>
      </c>
    </row>
    <row r="265" spans="1:21" s="169" customFormat="1" x14ac:dyDescent="0.25">
      <c r="A265" s="169">
        <v>404</v>
      </c>
      <c r="B265" s="174">
        <v>9353002</v>
      </c>
      <c r="C265" s="174" t="s">
        <v>582</v>
      </c>
      <c r="D265" s="174" t="s">
        <v>122</v>
      </c>
      <c r="E265" s="227">
        <v>0</v>
      </c>
      <c r="F265" s="227">
        <v>0</v>
      </c>
      <c r="G265" s="227">
        <v>0</v>
      </c>
      <c r="H265" s="227">
        <v>0</v>
      </c>
      <c r="I265" s="227">
        <v>0</v>
      </c>
      <c r="J265" s="227">
        <v>0</v>
      </c>
      <c r="K265" s="227">
        <v>0</v>
      </c>
      <c r="L265" s="227">
        <v>0</v>
      </c>
      <c r="M265" s="227">
        <v>0</v>
      </c>
      <c r="N265" s="227">
        <v>0</v>
      </c>
      <c r="O265" s="227">
        <v>0</v>
      </c>
      <c r="P265" s="227">
        <v>0</v>
      </c>
      <c r="Q265" s="227">
        <v>0</v>
      </c>
      <c r="R265" s="227">
        <v>0</v>
      </c>
      <c r="S265" s="227">
        <v>0</v>
      </c>
      <c r="T265" s="227">
        <v>0</v>
      </c>
      <c r="U265" s="227">
        <v>0</v>
      </c>
    </row>
    <row r="266" spans="1:21" s="169" customFormat="1" x14ac:dyDescent="0.25">
      <c r="A266" s="169">
        <v>441</v>
      </c>
      <c r="B266" s="174">
        <v>9353025</v>
      </c>
      <c r="C266" s="174" t="s">
        <v>581</v>
      </c>
      <c r="D266" s="174" t="s">
        <v>122</v>
      </c>
      <c r="E266" s="227">
        <v>0</v>
      </c>
      <c r="F266" s="227">
        <v>0</v>
      </c>
      <c r="G266" s="227">
        <v>0</v>
      </c>
      <c r="H266" s="227">
        <v>0</v>
      </c>
      <c r="I266" s="227">
        <v>0</v>
      </c>
      <c r="J266" s="227">
        <v>0</v>
      </c>
      <c r="K266" s="227">
        <v>0</v>
      </c>
      <c r="L266" s="227">
        <v>0</v>
      </c>
      <c r="M266" s="227">
        <v>0</v>
      </c>
      <c r="N266" s="227">
        <v>0</v>
      </c>
      <c r="O266" s="227">
        <v>0</v>
      </c>
      <c r="P266" s="227">
        <v>0</v>
      </c>
      <c r="Q266" s="227">
        <v>0</v>
      </c>
      <c r="R266" s="227">
        <v>0</v>
      </c>
      <c r="S266" s="227">
        <v>0</v>
      </c>
      <c r="T266" s="227">
        <v>0</v>
      </c>
      <c r="U266" s="227">
        <v>0</v>
      </c>
    </row>
    <row r="267" spans="1:21" s="169" customFormat="1" x14ac:dyDescent="0.25">
      <c r="A267" s="169">
        <v>492</v>
      </c>
      <c r="B267" s="174">
        <v>9353054</v>
      </c>
      <c r="C267" s="174" t="s">
        <v>580</v>
      </c>
      <c r="D267" s="174" t="s">
        <v>122</v>
      </c>
      <c r="E267" s="227">
        <v>0</v>
      </c>
      <c r="F267" s="227">
        <v>0</v>
      </c>
      <c r="G267" s="227">
        <v>0</v>
      </c>
      <c r="H267" s="227">
        <v>0</v>
      </c>
      <c r="I267" s="227">
        <v>0</v>
      </c>
      <c r="J267" s="227">
        <v>0</v>
      </c>
      <c r="K267" s="227">
        <v>0</v>
      </c>
      <c r="L267" s="227">
        <v>0</v>
      </c>
      <c r="M267" s="227">
        <v>0</v>
      </c>
      <c r="N267" s="227">
        <v>0</v>
      </c>
      <c r="O267" s="227">
        <v>0</v>
      </c>
      <c r="P267" s="227">
        <v>0</v>
      </c>
      <c r="Q267" s="227">
        <v>0</v>
      </c>
      <c r="R267" s="227">
        <v>0</v>
      </c>
      <c r="S267" s="227">
        <v>0</v>
      </c>
      <c r="T267" s="227">
        <v>0</v>
      </c>
      <c r="U267" s="227">
        <v>0</v>
      </c>
    </row>
    <row r="268" spans="1:21" s="169" customFormat="1" x14ac:dyDescent="0.25">
      <c r="A268" s="169">
        <v>514</v>
      </c>
      <c r="B268" s="174">
        <v>9353062</v>
      </c>
      <c r="C268" s="174" t="s">
        <v>579</v>
      </c>
      <c r="D268" s="174" t="s">
        <v>122</v>
      </c>
      <c r="E268" s="227">
        <v>0</v>
      </c>
      <c r="F268" s="227">
        <v>0</v>
      </c>
      <c r="G268" s="227">
        <v>0</v>
      </c>
      <c r="H268" s="227">
        <v>0</v>
      </c>
      <c r="I268" s="227">
        <v>0</v>
      </c>
      <c r="J268" s="227">
        <v>0</v>
      </c>
      <c r="K268" s="227">
        <v>0</v>
      </c>
      <c r="L268" s="227">
        <v>0</v>
      </c>
      <c r="M268" s="227">
        <v>0</v>
      </c>
      <c r="N268" s="227">
        <v>0</v>
      </c>
      <c r="O268" s="227">
        <v>0</v>
      </c>
      <c r="P268" s="227">
        <v>0</v>
      </c>
      <c r="Q268" s="227">
        <v>0</v>
      </c>
      <c r="R268" s="227">
        <v>0</v>
      </c>
      <c r="S268" s="227">
        <v>0</v>
      </c>
      <c r="T268" s="227">
        <v>0</v>
      </c>
      <c r="U268" s="227">
        <v>0</v>
      </c>
    </row>
    <row r="269" spans="1:21" s="169" customFormat="1" x14ac:dyDescent="0.25">
      <c r="A269" s="169">
        <v>316</v>
      </c>
      <c r="B269" s="174">
        <v>9353097</v>
      </c>
      <c r="C269" s="174" t="s">
        <v>578</v>
      </c>
      <c r="D269" s="174" t="s">
        <v>122</v>
      </c>
      <c r="E269" s="227">
        <v>0</v>
      </c>
      <c r="F269" s="227">
        <v>0</v>
      </c>
      <c r="G269" s="227">
        <v>0</v>
      </c>
      <c r="H269" s="227">
        <v>0</v>
      </c>
      <c r="I269" s="227">
        <v>0</v>
      </c>
      <c r="J269" s="227">
        <v>0</v>
      </c>
      <c r="K269" s="227">
        <v>0</v>
      </c>
      <c r="L269" s="227">
        <v>0</v>
      </c>
      <c r="M269" s="227">
        <v>0</v>
      </c>
      <c r="N269" s="227">
        <v>0</v>
      </c>
      <c r="O269" s="227">
        <v>0</v>
      </c>
      <c r="P269" s="227">
        <v>0</v>
      </c>
      <c r="Q269" s="227">
        <v>0</v>
      </c>
      <c r="R269" s="227">
        <v>0</v>
      </c>
      <c r="S269" s="227">
        <v>0</v>
      </c>
      <c r="T269" s="227">
        <v>0</v>
      </c>
      <c r="U269" s="227">
        <v>0</v>
      </c>
    </row>
    <row r="270" spans="1:21" s="169" customFormat="1" x14ac:dyDescent="0.25">
      <c r="A270" s="169">
        <v>489</v>
      </c>
      <c r="B270" s="174">
        <v>9353098</v>
      </c>
      <c r="C270" s="174" t="s">
        <v>436</v>
      </c>
      <c r="D270" s="174" t="s">
        <v>122</v>
      </c>
      <c r="E270" s="227">
        <v>0</v>
      </c>
      <c r="F270" s="227">
        <v>0</v>
      </c>
      <c r="G270" s="227">
        <v>0</v>
      </c>
      <c r="H270" s="227">
        <v>0</v>
      </c>
      <c r="I270" s="227">
        <v>0</v>
      </c>
      <c r="J270" s="227">
        <v>0</v>
      </c>
      <c r="K270" s="227">
        <v>0</v>
      </c>
      <c r="L270" s="227">
        <v>0</v>
      </c>
      <c r="M270" s="227">
        <v>0</v>
      </c>
      <c r="N270" s="227">
        <v>0</v>
      </c>
      <c r="O270" s="227">
        <v>0</v>
      </c>
      <c r="P270" s="227">
        <v>0</v>
      </c>
      <c r="Q270" s="227">
        <v>0</v>
      </c>
      <c r="R270" s="227">
        <v>0</v>
      </c>
      <c r="S270" s="227">
        <v>0</v>
      </c>
      <c r="T270" s="227">
        <v>0</v>
      </c>
      <c r="U270" s="227">
        <v>0</v>
      </c>
    </row>
    <row r="271" spans="1:21" s="169" customFormat="1" x14ac:dyDescent="0.25">
      <c r="A271" s="169">
        <v>86</v>
      </c>
      <c r="B271" s="174">
        <v>9353099</v>
      </c>
      <c r="C271" s="174" t="s">
        <v>229</v>
      </c>
      <c r="D271" s="174" t="s">
        <v>122</v>
      </c>
      <c r="E271" s="227">
        <v>0</v>
      </c>
      <c r="F271" s="227">
        <v>0</v>
      </c>
      <c r="G271" s="227">
        <v>0</v>
      </c>
      <c r="H271" s="227">
        <v>0</v>
      </c>
      <c r="I271" s="227">
        <v>0</v>
      </c>
      <c r="J271" s="227">
        <v>0</v>
      </c>
      <c r="K271" s="227">
        <v>0</v>
      </c>
      <c r="L271" s="227">
        <v>0</v>
      </c>
      <c r="M271" s="227">
        <v>0</v>
      </c>
      <c r="N271" s="227">
        <v>0</v>
      </c>
      <c r="O271" s="227">
        <v>0</v>
      </c>
      <c r="P271" s="227">
        <v>0</v>
      </c>
      <c r="Q271" s="227">
        <v>0</v>
      </c>
      <c r="R271" s="227">
        <v>0</v>
      </c>
      <c r="S271" s="227">
        <v>0</v>
      </c>
      <c r="T271" s="227">
        <v>0</v>
      </c>
      <c r="U271" s="227">
        <v>0</v>
      </c>
    </row>
    <row r="272" spans="1:21" s="169" customFormat="1" x14ac:dyDescent="0.25">
      <c r="A272" s="169">
        <v>325</v>
      </c>
      <c r="B272" s="174">
        <v>9353115</v>
      </c>
      <c r="C272" s="174" t="s">
        <v>577</v>
      </c>
      <c r="D272" s="174" t="s">
        <v>122</v>
      </c>
      <c r="E272" s="227">
        <v>0</v>
      </c>
      <c r="F272" s="227">
        <v>0</v>
      </c>
      <c r="G272" s="227">
        <v>0</v>
      </c>
      <c r="H272" s="227">
        <v>0</v>
      </c>
      <c r="I272" s="227">
        <v>0</v>
      </c>
      <c r="J272" s="227">
        <v>0</v>
      </c>
      <c r="K272" s="227">
        <v>0</v>
      </c>
      <c r="L272" s="227">
        <v>0</v>
      </c>
      <c r="M272" s="227">
        <v>0</v>
      </c>
      <c r="N272" s="227">
        <v>0</v>
      </c>
      <c r="O272" s="227">
        <v>0</v>
      </c>
      <c r="P272" s="227">
        <v>0</v>
      </c>
      <c r="Q272" s="227">
        <v>0</v>
      </c>
      <c r="R272" s="227">
        <v>0</v>
      </c>
      <c r="S272" s="227">
        <v>0</v>
      </c>
      <c r="T272" s="227">
        <v>0</v>
      </c>
      <c r="U272" s="227">
        <v>0</v>
      </c>
    </row>
    <row r="273" spans="1:21" s="169" customFormat="1" x14ac:dyDescent="0.25">
      <c r="A273" s="169">
        <v>38</v>
      </c>
      <c r="B273" s="174">
        <v>9353116</v>
      </c>
      <c r="C273" s="174" t="s">
        <v>576</v>
      </c>
      <c r="D273" s="174" t="s">
        <v>122</v>
      </c>
      <c r="E273" s="227">
        <v>0</v>
      </c>
      <c r="F273" s="227">
        <v>0</v>
      </c>
      <c r="G273" s="227">
        <v>0</v>
      </c>
      <c r="H273" s="227">
        <v>0</v>
      </c>
      <c r="I273" s="227">
        <v>0</v>
      </c>
      <c r="J273" s="227">
        <v>0</v>
      </c>
      <c r="K273" s="227">
        <v>0</v>
      </c>
      <c r="L273" s="227">
        <v>0</v>
      </c>
      <c r="M273" s="227">
        <v>0</v>
      </c>
      <c r="N273" s="227">
        <v>0</v>
      </c>
      <c r="O273" s="227">
        <v>0</v>
      </c>
      <c r="P273" s="227">
        <v>0</v>
      </c>
      <c r="Q273" s="227">
        <v>0</v>
      </c>
      <c r="R273" s="227">
        <v>0</v>
      </c>
      <c r="S273" s="227">
        <v>0</v>
      </c>
      <c r="T273" s="227">
        <v>0</v>
      </c>
      <c r="U273" s="227">
        <v>0</v>
      </c>
    </row>
    <row r="274" spans="1:21" s="169" customFormat="1" x14ac:dyDescent="0.25">
      <c r="A274" s="169">
        <v>240</v>
      </c>
      <c r="B274" s="174">
        <v>9353302</v>
      </c>
      <c r="C274" s="174" t="s">
        <v>575</v>
      </c>
      <c r="D274" s="174" t="s">
        <v>122</v>
      </c>
      <c r="E274" s="227">
        <v>0</v>
      </c>
      <c r="F274" s="227">
        <v>0</v>
      </c>
      <c r="G274" s="227">
        <v>0</v>
      </c>
      <c r="H274" s="227">
        <v>0</v>
      </c>
      <c r="I274" s="227">
        <v>0</v>
      </c>
      <c r="J274" s="227">
        <v>0</v>
      </c>
      <c r="K274" s="227">
        <v>0</v>
      </c>
      <c r="L274" s="227">
        <v>0</v>
      </c>
      <c r="M274" s="227">
        <v>0</v>
      </c>
      <c r="N274" s="227">
        <v>0</v>
      </c>
      <c r="O274" s="227">
        <v>0</v>
      </c>
      <c r="P274" s="227">
        <v>0</v>
      </c>
      <c r="Q274" s="227">
        <v>0</v>
      </c>
      <c r="R274" s="227">
        <v>0</v>
      </c>
      <c r="S274" s="227">
        <v>0</v>
      </c>
      <c r="T274" s="227">
        <v>0</v>
      </c>
      <c r="U274" s="227">
        <v>0</v>
      </c>
    </row>
    <row r="275" spans="1:21" s="169" customFormat="1" x14ac:dyDescent="0.25">
      <c r="A275" s="169">
        <v>437</v>
      </c>
      <c r="B275" s="174">
        <v>9353312</v>
      </c>
      <c r="C275" s="174" t="s">
        <v>574</v>
      </c>
      <c r="D275" s="174" t="s">
        <v>122</v>
      </c>
      <c r="E275" s="227">
        <v>0</v>
      </c>
      <c r="F275" s="227">
        <v>0</v>
      </c>
      <c r="G275" s="227">
        <v>0</v>
      </c>
      <c r="H275" s="227">
        <v>0</v>
      </c>
      <c r="I275" s="227">
        <v>0</v>
      </c>
      <c r="J275" s="227">
        <v>0</v>
      </c>
      <c r="K275" s="227">
        <v>0</v>
      </c>
      <c r="L275" s="227">
        <v>0</v>
      </c>
      <c r="M275" s="227">
        <v>0</v>
      </c>
      <c r="N275" s="227">
        <v>0</v>
      </c>
      <c r="O275" s="227">
        <v>0</v>
      </c>
      <c r="P275" s="227">
        <v>0</v>
      </c>
      <c r="Q275" s="227">
        <v>0</v>
      </c>
      <c r="R275" s="227">
        <v>0</v>
      </c>
      <c r="S275" s="227">
        <v>0</v>
      </c>
      <c r="T275" s="227">
        <v>0</v>
      </c>
      <c r="U275" s="227">
        <v>0</v>
      </c>
    </row>
    <row r="276" spans="1:21" s="169" customFormat="1" x14ac:dyDescent="0.25">
      <c r="A276" s="169">
        <v>472</v>
      </c>
      <c r="B276" s="174">
        <v>9353314</v>
      </c>
      <c r="C276" s="174" t="s">
        <v>573</v>
      </c>
      <c r="D276" s="174" t="s">
        <v>122</v>
      </c>
      <c r="E276" s="227">
        <v>0</v>
      </c>
      <c r="F276" s="227">
        <v>0</v>
      </c>
      <c r="G276" s="227">
        <v>0</v>
      </c>
      <c r="H276" s="227">
        <v>0</v>
      </c>
      <c r="I276" s="227">
        <v>0</v>
      </c>
      <c r="J276" s="227">
        <v>0</v>
      </c>
      <c r="K276" s="227">
        <v>0</v>
      </c>
      <c r="L276" s="227">
        <v>0</v>
      </c>
      <c r="M276" s="227">
        <v>0</v>
      </c>
      <c r="N276" s="227">
        <v>0</v>
      </c>
      <c r="O276" s="227">
        <v>0</v>
      </c>
      <c r="P276" s="227">
        <v>0</v>
      </c>
      <c r="Q276" s="227">
        <v>0</v>
      </c>
      <c r="R276" s="227">
        <v>0</v>
      </c>
      <c r="S276" s="227">
        <v>0</v>
      </c>
      <c r="T276" s="227">
        <v>0</v>
      </c>
      <c r="U276" s="227">
        <v>0</v>
      </c>
    </row>
    <row r="277" spans="1:21" s="169" customFormat="1" x14ac:dyDescent="0.25">
      <c r="A277" s="169">
        <v>487</v>
      </c>
      <c r="B277" s="174">
        <v>9353318</v>
      </c>
      <c r="C277" s="174" t="s">
        <v>572</v>
      </c>
      <c r="D277" s="174" t="s">
        <v>122</v>
      </c>
      <c r="E277" s="227">
        <v>0</v>
      </c>
      <c r="F277" s="227">
        <v>0</v>
      </c>
      <c r="G277" s="227">
        <v>0</v>
      </c>
      <c r="H277" s="227">
        <v>0</v>
      </c>
      <c r="I277" s="227">
        <v>0</v>
      </c>
      <c r="J277" s="227">
        <v>0</v>
      </c>
      <c r="K277" s="227">
        <v>0</v>
      </c>
      <c r="L277" s="227">
        <v>0</v>
      </c>
      <c r="M277" s="227">
        <v>0</v>
      </c>
      <c r="N277" s="227">
        <v>0</v>
      </c>
      <c r="O277" s="227">
        <v>0</v>
      </c>
      <c r="P277" s="227">
        <v>0</v>
      </c>
      <c r="Q277" s="227">
        <v>0</v>
      </c>
      <c r="R277" s="227">
        <v>0</v>
      </c>
      <c r="S277" s="227">
        <v>0</v>
      </c>
      <c r="T277" s="227">
        <v>0</v>
      </c>
      <c r="U277" s="227">
        <v>0</v>
      </c>
    </row>
    <row r="278" spans="1:21" s="169" customFormat="1" x14ac:dyDescent="0.25">
      <c r="A278" s="169">
        <v>344</v>
      </c>
      <c r="B278" s="174">
        <v>9353328</v>
      </c>
      <c r="C278" s="174" t="s">
        <v>571</v>
      </c>
      <c r="D278" s="174" t="s">
        <v>122</v>
      </c>
      <c r="E278" s="227">
        <v>0</v>
      </c>
      <c r="F278" s="227">
        <v>0</v>
      </c>
      <c r="G278" s="227">
        <v>0</v>
      </c>
      <c r="H278" s="227">
        <v>0</v>
      </c>
      <c r="I278" s="227">
        <v>0</v>
      </c>
      <c r="J278" s="227">
        <v>0</v>
      </c>
      <c r="K278" s="227">
        <v>0</v>
      </c>
      <c r="L278" s="227">
        <v>0</v>
      </c>
      <c r="M278" s="227">
        <v>0</v>
      </c>
      <c r="N278" s="227">
        <v>0</v>
      </c>
      <c r="O278" s="227">
        <v>0</v>
      </c>
      <c r="P278" s="227">
        <v>0</v>
      </c>
      <c r="Q278" s="227">
        <v>0</v>
      </c>
      <c r="R278" s="227">
        <v>0</v>
      </c>
      <c r="S278" s="227">
        <v>0</v>
      </c>
      <c r="T278" s="227">
        <v>0</v>
      </c>
      <c r="U278" s="227">
        <v>0</v>
      </c>
    </row>
    <row r="279" spans="1:21" s="169" customFormat="1" x14ac:dyDescent="0.25">
      <c r="A279" s="169">
        <v>72</v>
      </c>
      <c r="B279" s="174">
        <v>9353335</v>
      </c>
      <c r="C279" s="174" t="s">
        <v>570</v>
      </c>
      <c r="D279" s="174" t="s">
        <v>122</v>
      </c>
      <c r="E279" s="227">
        <v>0</v>
      </c>
      <c r="F279" s="227">
        <v>0</v>
      </c>
      <c r="G279" s="227">
        <v>0</v>
      </c>
      <c r="H279" s="227">
        <v>0</v>
      </c>
      <c r="I279" s="227">
        <v>0</v>
      </c>
      <c r="J279" s="227">
        <v>0</v>
      </c>
      <c r="K279" s="227">
        <v>0</v>
      </c>
      <c r="L279" s="227">
        <v>0</v>
      </c>
      <c r="M279" s="227">
        <v>0</v>
      </c>
      <c r="N279" s="227">
        <v>0</v>
      </c>
      <c r="O279" s="227">
        <v>0</v>
      </c>
      <c r="P279" s="227">
        <v>0</v>
      </c>
      <c r="Q279" s="227">
        <v>0</v>
      </c>
      <c r="R279" s="227">
        <v>0</v>
      </c>
      <c r="S279" s="227">
        <v>0</v>
      </c>
      <c r="T279" s="227">
        <v>0</v>
      </c>
      <c r="U279" s="227">
        <v>0</v>
      </c>
    </row>
    <row r="280" spans="1:21" s="169" customFormat="1" x14ac:dyDescent="0.25">
      <c r="A280" s="169">
        <v>253</v>
      </c>
      <c r="B280" s="174">
        <v>9353344</v>
      </c>
      <c r="C280" s="174" t="s">
        <v>569</v>
      </c>
      <c r="D280" s="174" t="s">
        <v>122</v>
      </c>
      <c r="E280" s="227">
        <v>0</v>
      </c>
      <c r="F280" s="227">
        <v>0</v>
      </c>
      <c r="G280" s="227">
        <v>0</v>
      </c>
      <c r="H280" s="227">
        <v>0</v>
      </c>
      <c r="I280" s="227">
        <v>0</v>
      </c>
      <c r="J280" s="227">
        <v>0</v>
      </c>
      <c r="K280" s="227">
        <v>0</v>
      </c>
      <c r="L280" s="227">
        <v>0</v>
      </c>
      <c r="M280" s="227">
        <v>0</v>
      </c>
      <c r="N280" s="227">
        <v>0</v>
      </c>
      <c r="O280" s="227">
        <v>0</v>
      </c>
      <c r="P280" s="227">
        <v>0</v>
      </c>
      <c r="Q280" s="227">
        <v>0</v>
      </c>
      <c r="R280" s="227">
        <v>0</v>
      </c>
      <c r="S280" s="227">
        <v>0</v>
      </c>
      <c r="T280" s="227">
        <v>0</v>
      </c>
      <c r="U280" s="227">
        <v>0</v>
      </c>
    </row>
    <row r="281" spans="1:21" s="169" customFormat="1" x14ac:dyDescent="0.25">
      <c r="A281" s="169">
        <v>505</v>
      </c>
      <c r="B281" s="174">
        <v>9353345</v>
      </c>
      <c r="C281" s="174" t="s">
        <v>568</v>
      </c>
      <c r="D281" s="174" t="s">
        <v>122</v>
      </c>
      <c r="E281" s="227">
        <v>0</v>
      </c>
      <c r="F281" s="227">
        <v>0</v>
      </c>
      <c r="G281" s="227">
        <v>0</v>
      </c>
      <c r="H281" s="227">
        <v>0</v>
      </c>
      <c r="I281" s="227">
        <v>0</v>
      </c>
      <c r="J281" s="227">
        <v>0</v>
      </c>
      <c r="K281" s="227">
        <v>0</v>
      </c>
      <c r="L281" s="227">
        <v>0</v>
      </c>
      <c r="M281" s="227">
        <v>0</v>
      </c>
      <c r="N281" s="227">
        <v>0</v>
      </c>
      <c r="O281" s="227">
        <v>0</v>
      </c>
      <c r="P281" s="227">
        <v>0</v>
      </c>
      <c r="Q281" s="227">
        <v>0</v>
      </c>
      <c r="R281" s="227">
        <v>0</v>
      </c>
      <c r="S281" s="227">
        <v>0</v>
      </c>
      <c r="T281" s="227">
        <v>0</v>
      </c>
      <c r="U281" s="227">
        <v>0</v>
      </c>
    </row>
    <row r="282" spans="1:21" s="169" customFormat="1" x14ac:dyDescent="0.25">
      <c r="A282" s="169">
        <v>527</v>
      </c>
      <c r="B282" s="174">
        <v>9354029</v>
      </c>
      <c r="C282" s="174" t="s">
        <v>460</v>
      </c>
      <c r="D282" s="174" t="s">
        <v>856</v>
      </c>
      <c r="E282" s="227">
        <v>0</v>
      </c>
      <c r="F282" s="227">
        <v>0</v>
      </c>
      <c r="G282" s="227">
        <v>0</v>
      </c>
      <c r="H282" s="227">
        <v>0</v>
      </c>
      <c r="I282" s="227">
        <v>0</v>
      </c>
      <c r="J282" s="227">
        <v>0</v>
      </c>
      <c r="K282" s="227">
        <v>0</v>
      </c>
      <c r="L282" s="227">
        <v>0</v>
      </c>
      <c r="M282" s="227">
        <v>0</v>
      </c>
      <c r="N282" s="227">
        <v>0</v>
      </c>
      <c r="O282" s="227">
        <v>0</v>
      </c>
      <c r="P282" s="227">
        <v>0</v>
      </c>
      <c r="Q282" s="227">
        <v>0</v>
      </c>
      <c r="R282" s="227">
        <v>0</v>
      </c>
      <c r="S282" s="227">
        <v>0</v>
      </c>
      <c r="T282" s="227">
        <v>0</v>
      </c>
      <c r="U282" s="227">
        <v>0</v>
      </c>
    </row>
    <row r="283" spans="1:21" s="169" customFormat="1" x14ac:dyDescent="0.25">
      <c r="A283" s="169">
        <v>531</v>
      </c>
      <c r="B283" s="174">
        <v>9354030</v>
      </c>
      <c r="C283" s="174" t="s">
        <v>464</v>
      </c>
      <c r="D283" s="174" t="s">
        <v>856</v>
      </c>
      <c r="E283" s="227">
        <v>0</v>
      </c>
      <c r="F283" s="227">
        <v>0</v>
      </c>
      <c r="G283" s="227">
        <v>0</v>
      </c>
      <c r="H283" s="227">
        <v>0</v>
      </c>
      <c r="I283" s="227">
        <v>0</v>
      </c>
      <c r="J283" s="227">
        <v>0</v>
      </c>
      <c r="K283" s="227">
        <v>0</v>
      </c>
      <c r="L283" s="227">
        <v>0</v>
      </c>
      <c r="M283" s="227">
        <v>0</v>
      </c>
      <c r="N283" s="227">
        <v>0</v>
      </c>
      <c r="O283" s="227">
        <v>0</v>
      </c>
      <c r="P283" s="227">
        <v>0</v>
      </c>
      <c r="Q283" s="227">
        <v>0</v>
      </c>
      <c r="R283" s="227">
        <v>0</v>
      </c>
      <c r="S283" s="227">
        <v>0</v>
      </c>
      <c r="T283" s="227">
        <v>0</v>
      </c>
      <c r="U283" s="227">
        <v>0</v>
      </c>
    </row>
    <row r="284" spans="1:21" s="169" customFormat="1" x14ac:dyDescent="0.25">
      <c r="A284" s="169">
        <v>551</v>
      </c>
      <c r="B284" s="174">
        <v>9354000</v>
      </c>
      <c r="C284" s="174" t="s">
        <v>466</v>
      </c>
      <c r="D284" s="174" t="s">
        <v>123</v>
      </c>
      <c r="E284" s="227">
        <v>0</v>
      </c>
      <c r="F284" s="227">
        <v>0</v>
      </c>
      <c r="G284" s="227">
        <v>0</v>
      </c>
      <c r="H284" s="227">
        <v>0</v>
      </c>
      <c r="I284" s="227">
        <v>0</v>
      </c>
      <c r="J284" s="227">
        <v>0</v>
      </c>
      <c r="K284" s="227">
        <v>0</v>
      </c>
      <c r="L284" s="227">
        <v>0</v>
      </c>
      <c r="M284" s="227">
        <v>0</v>
      </c>
      <c r="N284" s="227">
        <v>0</v>
      </c>
      <c r="O284" s="227">
        <v>0</v>
      </c>
      <c r="P284" s="227">
        <v>0</v>
      </c>
      <c r="Q284" s="227">
        <v>0</v>
      </c>
      <c r="R284" s="227">
        <v>0</v>
      </c>
      <c r="S284" s="227">
        <v>0</v>
      </c>
      <c r="T284" s="227">
        <v>0</v>
      </c>
      <c r="U284" s="227">
        <v>0</v>
      </c>
    </row>
    <row r="285" spans="1:21" s="169" customFormat="1" x14ac:dyDescent="0.25">
      <c r="A285" s="169">
        <v>990</v>
      </c>
      <c r="B285" s="174">
        <v>9354001</v>
      </c>
      <c r="C285" s="174" t="s">
        <v>477</v>
      </c>
      <c r="D285" s="174" t="s">
        <v>123</v>
      </c>
      <c r="E285" s="227">
        <v>0</v>
      </c>
      <c r="F285" s="227">
        <v>0</v>
      </c>
      <c r="G285" s="227">
        <v>0</v>
      </c>
      <c r="H285" s="227">
        <v>0</v>
      </c>
      <c r="I285" s="227">
        <v>0</v>
      </c>
      <c r="J285" s="227">
        <v>0</v>
      </c>
      <c r="K285" s="227">
        <v>0</v>
      </c>
      <c r="L285" s="227">
        <v>0</v>
      </c>
      <c r="M285" s="227">
        <v>0</v>
      </c>
      <c r="N285" s="227">
        <v>0</v>
      </c>
      <c r="O285" s="227">
        <v>0</v>
      </c>
      <c r="P285" s="227">
        <v>0</v>
      </c>
      <c r="Q285" s="227">
        <v>0</v>
      </c>
      <c r="R285" s="227">
        <v>0</v>
      </c>
      <c r="S285" s="227">
        <v>0</v>
      </c>
      <c r="T285" s="227">
        <v>0</v>
      </c>
      <c r="U285" s="227">
        <v>0</v>
      </c>
    </row>
    <row r="286" spans="1:21" s="169" customFormat="1" x14ac:dyDescent="0.25">
      <c r="A286" s="169">
        <v>170</v>
      </c>
      <c r="B286" s="174">
        <v>9354002</v>
      </c>
      <c r="C286" s="174" t="s">
        <v>263</v>
      </c>
      <c r="D286" s="174" t="s">
        <v>123</v>
      </c>
      <c r="E286" s="227">
        <v>0</v>
      </c>
      <c r="F286" s="227">
        <v>0</v>
      </c>
      <c r="G286" s="227">
        <v>0</v>
      </c>
      <c r="H286" s="227">
        <v>0</v>
      </c>
      <c r="I286" s="227">
        <v>0</v>
      </c>
      <c r="J286" s="227">
        <v>0</v>
      </c>
      <c r="K286" s="227">
        <v>0</v>
      </c>
      <c r="L286" s="227">
        <v>0</v>
      </c>
      <c r="M286" s="227">
        <v>0</v>
      </c>
      <c r="N286" s="227">
        <v>0</v>
      </c>
      <c r="O286" s="227">
        <v>0</v>
      </c>
      <c r="P286" s="227">
        <v>0</v>
      </c>
      <c r="Q286" s="227">
        <v>0</v>
      </c>
      <c r="R286" s="227">
        <v>0</v>
      </c>
      <c r="S286" s="227">
        <v>0</v>
      </c>
      <c r="T286" s="227">
        <v>0</v>
      </c>
      <c r="U286" s="227">
        <v>0</v>
      </c>
    </row>
    <row r="287" spans="1:21" s="169" customFormat="1" x14ac:dyDescent="0.25">
      <c r="A287" s="169">
        <v>350</v>
      </c>
      <c r="B287" s="174">
        <v>9354003</v>
      </c>
      <c r="C287" s="174" t="s">
        <v>353</v>
      </c>
      <c r="D287" s="174" t="s">
        <v>123</v>
      </c>
      <c r="E287" s="227">
        <v>0</v>
      </c>
      <c r="F287" s="227">
        <v>0</v>
      </c>
      <c r="G287" s="227">
        <v>0</v>
      </c>
      <c r="H287" s="227">
        <v>0</v>
      </c>
      <c r="I287" s="227">
        <v>0</v>
      </c>
      <c r="J287" s="227">
        <v>0</v>
      </c>
      <c r="K287" s="227">
        <v>0</v>
      </c>
      <c r="L287" s="227">
        <v>0</v>
      </c>
      <c r="M287" s="227">
        <v>0</v>
      </c>
      <c r="N287" s="227">
        <v>0</v>
      </c>
      <c r="O287" s="227">
        <v>0</v>
      </c>
      <c r="P287" s="227">
        <v>0</v>
      </c>
      <c r="Q287" s="227">
        <v>0</v>
      </c>
      <c r="R287" s="227">
        <v>0</v>
      </c>
      <c r="S287" s="227">
        <v>0</v>
      </c>
      <c r="T287" s="227">
        <v>0</v>
      </c>
      <c r="U287" s="227">
        <v>0</v>
      </c>
    </row>
    <row r="288" spans="1:21" s="169" customFormat="1" x14ac:dyDescent="0.25">
      <c r="A288" s="169">
        <v>556</v>
      </c>
      <c r="B288" s="174">
        <v>9354004</v>
      </c>
      <c r="C288" s="174" t="s">
        <v>471</v>
      </c>
      <c r="D288" s="174" t="s">
        <v>123</v>
      </c>
      <c r="E288" s="227">
        <v>0</v>
      </c>
      <c r="F288" s="227">
        <v>0</v>
      </c>
      <c r="G288" s="227">
        <v>0</v>
      </c>
      <c r="H288" s="227">
        <v>0</v>
      </c>
      <c r="I288" s="227">
        <v>0</v>
      </c>
      <c r="J288" s="227">
        <v>0</v>
      </c>
      <c r="K288" s="227">
        <v>0</v>
      </c>
      <c r="L288" s="227">
        <v>0</v>
      </c>
      <c r="M288" s="227">
        <v>0</v>
      </c>
      <c r="N288" s="227">
        <v>0</v>
      </c>
      <c r="O288" s="227">
        <v>0</v>
      </c>
      <c r="P288" s="227">
        <v>0</v>
      </c>
      <c r="Q288" s="227">
        <v>0</v>
      </c>
      <c r="R288" s="227">
        <v>0</v>
      </c>
      <c r="S288" s="227">
        <v>0</v>
      </c>
      <c r="T288" s="227">
        <v>0</v>
      </c>
      <c r="U288" s="227">
        <v>0</v>
      </c>
    </row>
    <row r="289" spans="1:21" s="169" customFormat="1" x14ac:dyDescent="0.25">
      <c r="A289" s="169">
        <v>373</v>
      </c>
      <c r="B289" s="174">
        <v>9354006</v>
      </c>
      <c r="C289" s="174" t="s">
        <v>363</v>
      </c>
      <c r="D289" s="174" t="s">
        <v>123</v>
      </c>
      <c r="E289" s="227">
        <v>0</v>
      </c>
      <c r="F289" s="227">
        <v>0</v>
      </c>
      <c r="G289" s="227">
        <v>0</v>
      </c>
      <c r="H289" s="227">
        <v>0</v>
      </c>
      <c r="I289" s="227">
        <v>0</v>
      </c>
      <c r="J289" s="227">
        <v>0</v>
      </c>
      <c r="K289" s="227">
        <v>0</v>
      </c>
      <c r="L289" s="227">
        <v>0</v>
      </c>
      <c r="M289" s="227">
        <v>0</v>
      </c>
      <c r="N289" s="227">
        <v>0</v>
      </c>
      <c r="O289" s="227">
        <v>0</v>
      </c>
      <c r="P289" s="227">
        <v>0</v>
      </c>
      <c r="Q289" s="227">
        <v>0</v>
      </c>
      <c r="R289" s="227">
        <v>0</v>
      </c>
      <c r="S289" s="227">
        <v>0</v>
      </c>
      <c r="T289" s="227">
        <v>0</v>
      </c>
      <c r="U289" s="227">
        <v>0</v>
      </c>
    </row>
    <row r="290" spans="1:21" s="169" customFormat="1" x14ac:dyDescent="0.25">
      <c r="A290" s="169">
        <v>365</v>
      </c>
      <c r="B290" s="174">
        <v>9354007</v>
      </c>
      <c r="C290" s="174" t="s">
        <v>567</v>
      </c>
      <c r="D290" s="174" t="s">
        <v>123</v>
      </c>
      <c r="E290" s="227">
        <v>0</v>
      </c>
      <c r="F290" s="227">
        <v>0</v>
      </c>
      <c r="G290" s="227">
        <v>0</v>
      </c>
      <c r="H290" s="227">
        <v>0</v>
      </c>
      <c r="I290" s="227">
        <v>0</v>
      </c>
      <c r="J290" s="227">
        <v>0</v>
      </c>
      <c r="K290" s="227">
        <v>0</v>
      </c>
      <c r="L290" s="227">
        <v>0</v>
      </c>
      <c r="M290" s="227">
        <v>0</v>
      </c>
      <c r="N290" s="227">
        <v>0</v>
      </c>
      <c r="O290" s="227">
        <v>0</v>
      </c>
      <c r="P290" s="227">
        <v>0</v>
      </c>
      <c r="Q290" s="227">
        <v>0</v>
      </c>
      <c r="R290" s="227">
        <v>0</v>
      </c>
      <c r="S290" s="227">
        <v>0</v>
      </c>
      <c r="T290" s="227">
        <v>0</v>
      </c>
      <c r="U290" s="227">
        <v>0</v>
      </c>
    </row>
    <row r="291" spans="1:21" s="169" customFormat="1" x14ac:dyDescent="0.25">
      <c r="A291" s="169">
        <v>559</v>
      </c>
      <c r="B291" s="174">
        <v>9354008</v>
      </c>
      <c r="C291" s="174" t="s">
        <v>566</v>
      </c>
      <c r="D291" s="174" t="s">
        <v>123</v>
      </c>
      <c r="E291" s="227">
        <v>0</v>
      </c>
      <c r="F291" s="227">
        <v>0</v>
      </c>
      <c r="G291" s="227">
        <v>0</v>
      </c>
      <c r="H291" s="227">
        <v>0</v>
      </c>
      <c r="I291" s="227">
        <v>0</v>
      </c>
      <c r="J291" s="227">
        <v>0</v>
      </c>
      <c r="K291" s="227">
        <v>0</v>
      </c>
      <c r="L291" s="227">
        <v>0</v>
      </c>
      <c r="M291" s="227">
        <v>0</v>
      </c>
      <c r="N291" s="227">
        <v>0</v>
      </c>
      <c r="O291" s="227">
        <v>0</v>
      </c>
      <c r="P291" s="227">
        <v>0</v>
      </c>
      <c r="Q291" s="227">
        <v>0</v>
      </c>
      <c r="R291" s="227">
        <v>0</v>
      </c>
      <c r="S291" s="227">
        <v>0</v>
      </c>
      <c r="T291" s="227">
        <v>0</v>
      </c>
      <c r="U291" s="227">
        <v>0</v>
      </c>
    </row>
    <row r="292" spans="1:21" s="169" customFormat="1" x14ac:dyDescent="0.25">
      <c r="A292" s="169">
        <v>991</v>
      </c>
      <c r="B292" s="174">
        <v>9354009</v>
      </c>
      <c r="C292" s="174" t="s">
        <v>478</v>
      </c>
      <c r="D292" s="174" t="s">
        <v>123</v>
      </c>
      <c r="E292" s="227">
        <v>0</v>
      </c>
      <c r="F292" s="227">
        <v>0</v>
      </c>
      <c r="G292" s="227">
        <v>0</v>
      </c>
      <c r="H292" s="227">
        <v>0</v>
      </c>
      <c r="I292" s="227">
        <v>0</v>
      </c>
      <c r="J292" s="227">
        <v>0</v>
      </c>
      <c r="K292" s="227">
        <v>0</v>
      </c>
      <c r="L292" s="227">
        <v>0</v>
      </c>
      <c r="M292" s="227">
        <v>0</v>
      </c>
      <c r="N292" s="227">
        <v>0</v>
      </c>
      <c r="O292" s="227">
        <v>0</v>
      </c>
      <c r="P292" s="227">
        <v>0</v>
      </c>
      <c r="Q292" s="227">
        <v>0</v>
      </c>
      <c r="R292" s="227">
        <v>0</v>
      </c>
      <c r="S292" s="227">
        <v>0</v>
      </c>
      <c r="T292" s="227">
        <v>0</v>
      </c>
      <c r="U292" s="227">
        <v>0</v>
      </c>
    </row>
    <row r="293" spans="1:21" s="169" customFormat="1" x14ac:dyDescent="0.25">
      <c r="A293" s="169">
        <v>992</v>
      </c>
      <c r="B293" s="174">
        <v>9354010</v>
      </c>
      <c r="C293" s="174" t="s">
        <v>479</v>
      </c>
      <c r="D293" s="174" t="s">
        <v>123</v>
      </c>
      <c r="E293" s="227">
        <v>0</v>
      </c>
      <c r="F293" s="227">
        <v>0</v>
      </c>
      <c r="G293" s="227">
        <v>0</v>
      </c>
      <c r="H293" s="227">
        <v>0</v>
      </c>
      <c r="I293" s="227">
        <v>0</v>
      </c>
      <c r="J293" s="227">
        <v>0</v>
      </c>
      <c r="K293" s="227">
        <v>0</v>
      </c>
      <c r="L293" s="227">
        <v>0</v>
      </c>
      <c r="M293" s="227">
        <v>0</v>
      </c>
      <c r="N293" s="227">
        <v>0</v>
      </c>
      <c r="O293" s="227">
        <v>0</v>
      </c>
      <c r="P293" s="227">
        <v>0</v>
      </c>
      <c r="Q293" s="227">
        <v>0</v>
      </c>
      <c r="R293" s="227">
        <v>0</v>
      </c>
      <c r="S293" s="227">
        <v>0</v>
      </c>
      <c r="T293" s="227">
        <v>0</v>
      </c>
      <c r="U293" s="227">
        <v>0</v>
      </c>
    </row>
    <row r="294" spans="1:21" s="169" customFormat="1" x14ac:dyDescent="0.25">
      <c r="A294" s="169">
        <v>993</v>
      </c>
      <c r="B294" s="174">
        <v>9354016</v>
      </c>
      <c r="C294" s="174" t="s">
        <v>480</v>
      </c>
      <c r="D294" s="174" t="s">
        <v>123</v>
      </c>
      <c r="E294" s="227">
        <v>0</v>
      </c>
      <c r="F294" s="227">
        <v>0</v>
      </c>
      <c r="G294" s="227">
        <v>0</v>
      </c>
      <c r="H294" s="227">
        <v>0</v>
      </c>
      <c r="I294" s="227">
        <v>0</v>
      </c>
      <c r="J294" s="227">
        <v>0</v>
      </c>
      <c r="K294" s="227">
        <v>0</v>
      </c>
      <c r="L294" s="227">
        <v>0</v>
      </c>
      <c r="M294" s="227">
        <v>0</v>
      </c>
      <c r="N294" s="227">
        <v>0</v>
      </c>
      <c r="O294" s="227">
        <v>0</v>
      </c>
      <c r="P294" s="227">
        <v>0</v>
      </c>
      <c r="Q294" s="227">
        <v>0</v>
      </c>
      <c r="R294" s="227">
        <v>0</v>
      </c>
      <c r="S294" s="227">
        <v>0</v>
      </c>
      <c r="T294" s="227">
        <v>0</v>
      </c>
      <c r="U294" s="227">
        <v>0</v>
      </c>
    </row>
    <row r="295" spans="1:21" s="169" customFormat="1" x14ac:dyDescent="0.25">
      <c r="A295" s="169">
        <v>361</v>
      </c>
      <c r="B295" s="174">
        <v>9354017</v>
      </c>
      <c r="C295" s="174" t="s">
        <v>356</v>
      </c>
      <c r="D295" s="174" t="s">
        <v>123</v>
      </c>
      <c r="E295" s="227">
        <v>0</v>
      </c>
      <c r="F295" s="227">
        <v>0</v>
      </c>
      <c r="G295" s="227">
        <v>0</v>
      </c>
      <c r="H295" s="227">
        <v>0</v>
      </c>
      <c r="I295" s="227">
        <v>0</v>
      </c>
      <c r="J295" s="227">
        <v>0</v>
      </c>
      <c r="K295" s="227">
        <v>0</v>
      </c>
      <c r="L295" s="227">
        <v>0</v>
      </c>
      <c r="M295" s="227">
        <v>0</v>
      </c>
      <c r="N295" s="227">
        <v>0</v>
      </c>
      <c r="O295" s="227">
        <v>0</v>
      </c>
      <c r="P295" s="227">
        <v>0</v>
      </c>
      <c r="Q295" s="227">
        <v>0</v>
      </c>
      <c r="R295" s="227">
        <v>0</v>
      </c>
      <c r="S295" s="227">
        <v>0</v>
      </c>
      <c r="T295" s="227">
        <v>0</v>
      </c>
      <c r="U295" s="227">
        <v>0</v>
      </c>
    </row>
    <row r="296" spans="1:21" s="169" customFormat="1" x14ac:dyDescent="0.25">
      <c r="A296" s="169">
        <v>555</v>
      </c>
      <c r="B296" s="174">
        <v>9354019</v>
      </c>
      <c r="C296" s="174" t="s">
        <v>470</v>
      </c>
      <c r="D296" s="174" t="s">
        <v>123</v>
      </c>
      <c r="E296" s="227">
        <v>0</v>
      </c>
      <c r="F296" s="227">
        <v>0</v>
      </c>
      <c r="G296" s="227">
        <v>0</v>
      </c>
      <c r="H296" s="227">
        <v>0</v>
      </c>
      <c r="I296" s="227">
        <v>0</v>
      </c>
      <c r="J296" s="227">
        <v>0</v>
      </c>
      <c r="K296" s="227">
        <v>0</v>
      </c>
      <c r="L296" s="227">
        <v>0</v>
      </c>
      <c r="M296" s="227">
        <v>0</v>
      </c>
      <c r="N296" s="227">
        <v>0</v>
      </c>
      <c r="O296" s="227">
        <v>0</v>
      </c>
      <c r="P296" s="227">
        <v>0</v>
      </c>
      <c r="Q296" s="227">
        <v>0</v>
      </c>
      <c r="R296" s="227">
        <v>0</v>
      </c>
      <c r="S296" s="227">
        <v>0</v>
      </c>
      <c r="T296" s="227">
        <v>0</v>
      </c>
      <c r="U296" s="227">
        <v>0</v>
      </c>
    </row>
    <row r="297" spans="1:21" s="169" customFormat="1" x14ac:dyDescent="0.25">
      <c r="A297" s="169">
        <v>169</v>
      </c>
      <c r="B297" s="174">
        <v>9354032</v>
      </c>
      <c r="C297" s="174" t="s">
        <v>528</v>
      </c>
      <c r="D297" s="174" t="s">
        <v>123</v>
      </c>
      <c r="E297" s="227">
        <v>0</v>
      </c>
      <c r="F297" s="227">
        <v>0</v>
      </c>
      <c r="G297" s="227">
        <v>0</v>
      </c>
      <c r="H297" s="227">
        <v>0</v>
      </c>
      <c r="I297" s="227">
        <v>0</v>
      </c>
      <c r="J297" s="227">
        <v>0</v>
      </c>
      <c r="K297" s="227">
        <v>0</v>
      </c>
      <c r="L297" s="227">
        <v>0</v>
      </c>
      <c r="M297" s="227">
        <v>0</v>
      </c>
      <c r="N297" s="227">
        <v>0</v>
      </c>
      <c r="O297" s="227">
        <v>0</v>
      </c>
      <c r="P297" s="227">
        <v>0</v>
      </c>
      <c r="Q297" s="227">
        <v>0</v>
      </c>
      <c r="R297" s="227">
        <v>0</v>
      </c>
      <c r="S297" s="227">
        <v>0</v>
      </c>
      <c r="T297" s="227">
        <v>0</v>
      </c>
      <c r="U297" s="227">
        <v>0</v>
      </c>
    </row>
    <row r="298" spans="1:21" s="169" customFormat="1" x14ac:dyDescent="0.25">
      <c r="A298" s="169">
        <v>561</v>
      </c>
      <c r="B298" s="174">
        <v>9354033</v>
      </c>
      <c r="C298" s="174" t="s">
        <v>522</v>
      </c>
      <c r="D298" s="174" t="s">
        <v>123</v>
      </c>
      <c r="E298" s="227">
        <v>0</v>
      </c>
      <c r="F298" s="227">
        <v>0</v>
      </c>
      <c r="G298" s="227">
        <v>0</v>
      </c>
      <c r="H298" s="227">
        <v>0</v>
      </c>
      <c r="I298" s="227">
        <v>0</v>
      </c>
      <c r="J298" s="227">
        <v>0</v>
      </c>
      <c r="K298" s="227">
        <v>0</v>
      </c>
      <c r="L298" s="227">
        <v>0</v>
      </c>
      <c r="M298" s="227">
        <v>0</v>
      </c>
      <c r="N298" s="227">
        <v>0</v>
      </c>
      <c r="O298" s="227">
        <v>0</v>
      </c>
      <c r="P298" s="227">
        <v>0</v>
      </c>
      <c r="Q298" s="227">
        <v>0</v>
      </c>
      <c r="R298" s="227">
        <v>0</v>
      </c>
      <c r="S298" s="227">
        <v>0</v>
      </c>
      <c r="T298" s="227">
        <v>0</v>
      </c>
      <c r="U298" s="227">
        <v>0</v>
      </c>
    </row>
    <row r="299" spans="1:21" s="169" customFormat="1" x14ac:dyDescent="0.25">
      <c r="A299" s="169">
        <v>371</v>
      </c>
      <c r="B299" s="174">
        <v>9354034</v>
      </c>
      <c r="C299" s="174" t="s">
        <v>565</v>
      </c>
      <c r="D299" s="174" t="s">
        <v>123</v>
      </c>
      <c r="E299" s="227">
        <v>0</v>
      </c>
      <c r="F299" s="227">
        <v>0</v>
      </c>
      <c r="G299" s="227">
        <v>0</v>
      </c>
      <c r="H299" s="227">
        <v>0</v>
      </c>
      <c r="I299" s="227">
        <v>0</v>
      </c>
      <c r="J299" s="227">
        <v>0</v>
      </c>
      <c r="K299" s="227">
        <v>0</v>
      </c>
      <c r="L299" s="227">
        <v>0</v>
      </c>
      <c r="M299" s="227">
        <v>0</v>
      </c>
      <c r="N299" s="227">
        <v>0</v>
      </c>
      <c r="O299" s="227">
        <v>0</v>
      </c>
      <c r="P299" s="227">
        <v>0</v>
      </c>
      <c r="Q299" s="227">
        <v>0</v>
      </c>
      <c r="R299" s="227">
        <v>0</v>
      </c>
      <c r="S299" s="227">
        <v>0</v>
      </c>
      <c r="T299" s="227">
        <v>0</v>
      </c>
      <c r="U299" s="227">
        <v>0</v>
      </c>
    </row>
    <row r="300" spans="1:21" s="169" customFormat="1" x14ac:dyDescent="0.25">
      <c r="A300" s="169">
        <v>994</v>
      </c>
      <c r="B300" s="174">
        <v>9354035</v>
      </c>
      <c r="C300" s="174" t="s">
        <v>481</v>
      </c>
      <c r="D300" s="174" t="s">
        <v>123</v>
      </c>
      <c r="E300" s="227">
        <v>0</v>
      </c>
      <c r="F300" s="227">
        <v>0</v>
      </c>
      <c r="G300" s="227">
        <v>0</v>
      </c>
      <c r="H300" s="227">
        <v>0</v>
      </c>
      <c r="I300" s="227">
        <v>0</v>
      </c>
      <c r="J300" s="227">
        <v>0</v>
      </c>
      <c r="K300" s="227">
        <v>0</v>
      </c>
      <c r="L300" s="227">
        <v>0</v>
      </c>
      <c r="M300" s="227">
        <v>0</v>
      </c>
      <c r="N300" s="227">
        <v>0</v>
      </c>
      <c r="O300" s="227">
        <v>0</v>
      </c>
      <c r="P300" s="227">
        <v>0</v>
      </c>
      <c r="Q300" s="227">
        <v>0</v>
      </c>
      <c r="R300" s="227">
        <v>0</v>
      </c>
      <c r="S300" s="227">
        <v>0</v>
      </c>
      <c r="T300" s="227">
        <v>0</v>
      </c>
      <c r="U300" s="227">
        <v>0</v>
      </c>
    </row>
    <row r="301" spans="1:21" s="169" customFormat="1" x14ac:dyDescent="0.25">
      <c r="A301" s="169">
        <v>166</v>
      </c>
      <c r="B301" s="174">
        <v>9354036</v>
      </c>
      <c r="C301" s="174" t="s">
        <v>564</v>
      </c>
      <c r="D301" s="174" t="s">
        <v>123</v>
      </c>
      <c r="E301" s="227">
        <v>0</v>
      </c>
      <c r="F301" s="227">
        <v>0</v>
      </c>
      <c r="G301" s="227">
        <v>0</v>
      </c>
      <c r="H301" s="227">
        <v>0</v>
      </c>
      <c r="I301" s="227">
        <v>0</v>
      </c>
      <c r="J301" s="227">
        <v>0</v>
      </c>
      <c r="K301" s="227">
        <v>0</v>
      </c>
      <c r="L301" s="227">
        <v>0</v>
      </c>
      <c r="M301" s="227">
        <v>0</v>
      </c>
      <c r="N301" s="227">
        <v>0</v>
      </c>
      <c r="O301" s="227">
        <v>0</v>
      </c>
      <c r="P301" s="227">
        <v>0</v>
      </c>
      <c r="Q301" s="227">
        <v>0</v>
      </c>
      <c r="R301" s="227">
        <v>0</v>
      </c>
      <c r="S301" s="227">
        <v>0</v>
      </c>
      <c r="T301" s="227">
        <v>0</v>
      </c>
      <c r="U301" s="227">
        <v>0</v>
      </c>
    </row>
    <row r="302" spans="1:21" s="169" customFormat="1" x14ac:dyDescent="0.25">
      <c r="A302" s="169">
        <v>165</v>
      </c>
      <c r="B302" s="174">
        <v>9354040</v>
      </c>
      <c r="C302" s="174" t="s">
        <v>260</v>
      </c>
      <c r="D302" s="174" t="s">
        <v>123</v>
      </c>
      <c r="E302" s="227">
        <v>0</v>
      </c>
      <c r="F302" s="227">
        <v>0</v>
      </c>
      <c r="G302" s="227">
        <v>0</v>
      </c>
      <c r="H302" s="227">
        <v>0</v>
      </c>
      <c r="I302" s="227">
        <v>0</v>
      </c>
      <c r="J302" s="227">
        <v>0</v>
      </c>
      <c r="K302" s="227">
        <v>0</v>
      </c>
      <c r="L302" s="227">
        <v>0</v>
      </c>
      <c r="M302" s="227">
        <v>0</v>
      </c>
      <c r="N302" s="227">
        <v>0</v>
      </c>
      <c r="O302" s="227">
        <v>0</v>
      </c>
      <c r="P302" s="227">
        <v>0</v>
      </c>
      <c r="Q302" s="227">
        <v>0</v>
      </c>
      <c r="R302" s="227">
        <v>0</v>
      </c>
      <c r="S302" s="227">
        <v>0</v>
      </c>
      <c r="T302" s="227">
        <v>0</v>
      </c>
      <c r="U302" s="227">
        <v>0</v>
      </c>
    </row>
    <row r="303" spans="1:21" s="169" customFormat="1" x14ac:dyDescent="0.25">
      <c r="A303" s="169">
        <v>557</v>
      </c>
      <c r="B303" s="174">
        <v>9354041</v>
      </c>
      <c r="C303" s="174" t="s">
        <v>563</v>
      </c>
      <c r="D303" s="174" t="s">
        <v>123</v>
      </c>
      <c r="E303" s="227">
        <v>0</v>
      </c>
      <c r="F303" s="227">
        <v>0</v>
      </c>
      <c r="G303" s="227">
        <v>0</v>
      </c>
      <c r="H303" s="227">
        <v>0</v>
      </c>
      <c r="I303" s="227">
        <v>0</v>
      </c>
      <c r="J303" s="227">
        <v>0</v>
      </c>
      <c r="K303" s="227">
        <v>0</v>
      </c>
      <c r="L303" s="227">
        <v>0</v>
      </c>
      <c r="M303" s="227">
        <v>0</v>
      </c>
      <c r="N303" s="227">
        <v>0</v>
      </c>
      <c r="O303" s="227">
        <v>0</v>
      </c>
      <c r="P303" s="227">
        <v>0</v>
      </c>
      <c r="Q303" s="227">
        <v>0</v>
      </c>
      <c r="R303" s="227">
        <v>0</v>
      </c>
      <c r="S303" s="227">
        <v>0</v>
      </c>
      <c r="T303" s="227">
        <v>0</v>
      </c>
      <c r="U303" s="227">
        <v>0</v>
      </c>
    </row>
    <row r="304" spans="1:21" s="169" customFormat="1" x14ac:dyDescent="0.25">
      <c r="A304" s="169">
        <v>599</v>
      </c>
      <c r="B304" s="174">
        <v>9354042</v>
      </c>
      <c r="C304" s="174" t="s">
        <v>516</v>
      </c>
      <c r="D304" s="174" t="s">
        <v>123</v>
      </c>
      <c r="E304" s="227">
        <v>0</v>
      </c>
      <c r="F304" s="227">
        <v>0</v>
      </c>
      <c r="G304" s="227">
        <v>0</v>
      </c>
      <c r="H304" s="227">
        <v>0</v>
      </c>
      <c r="I304" s="227">
        <v>0</v>
      </c>
      <c r="J304" s="227">
        <v>0</v>
      </c>
      <c r="K304" s="227">
        <v>0</v>
      </c>
      <c r="L304" s="227">
        <v>0</v>
      </c>
      <c r="M304" s="227">
        <v>0</v>
      </c>
      <c r="N304" s="227">
        <v>0</v>
      </c>
      <c r="O304" s="227">
        <v>0</v>
      </c>
      <c r="P304" s="227">
        <v>0</v>
      </c>
      <c r="Q304" s="227">
        <v>0</v>
      </c>
      <c r="R304" s="227">
        <v>0</v>
      </c>
      <c r="S304" s="227">
        <v>0</v>
      </c>
      <c r="T304" s="227">
        <v>0</v>
      </c>
      <c r="U304" s="227">
        <v>0</v>
      </c>
    </row>
    <row r="305" spans="1:21" s="169" customFormat="1" x14ac:dyDescent="0.25">
      <c r="A305" s="169">
        <v>167</v>
      </c>
      <c r="B305" s="174">
        <v>9354043</v>
      </c>
      <c r="C305" s="174" t="s">
        <v>562</v>
      </c>
      <c r="D305" s="174" t="s">
        <v>123</v>
      </c>
      <c r="E305" s="227">
        <v>0</v>
      </c>
      <c r="F305" s="227">
        <v>0</v>
      </c>
      <c r="G305" s="227">
        <v>0</v>
      </c>
      <c r="H305" s="227">
        <v>0</v>
      </c>
      <c r="I305" s="227">
        <v>0</v>
      </c>
      <c r="J305" s="227">
        <v>0</v>
      </c>
      <c r="K305" s="227">
        <v>0</v>
      </c>
      <c r="L305" s="227">
        <v>0</v>
      </c>
      <c r="M305" s="227">
        <v>0</v>
      </c>
      <c r="N305" s="227">
        <v>0</v>
      </c>
      <c r="O305" s="227">
        <v>0</v>
      </c>
      <c r="P305" s="227">
        <v>0</v>
      </c>
      <c r="Q305" s="227">
        <v>0</v>
      </c>
      <c r="R305" s="227">
        <v>0</v>
      </c>
      <c r="S305" s="227">
        <v>0</v>
      </c>
      <c r="T305" s="227">
        <v>0</v>
      </c>
      <c r="U305" s="227">
        <v>0</v>
      </c>
    </row>
    <row r="306" spans="1:21" s="169" customFormat="1" x14ac:dyDescent="0.25">
      <c r="A306" s="169">
        <v>171</v>
      </c>
      <c r="B306" s="174">
        <v>9354045</v>
      </c>
      <c r="C306" s="174" t="s">
        <v>561</v>
      </c>
      <c r="D306" s="174" t="s">
        <v>123</v>
      </c>
      <c r="E306" s="227">
        <v>0</v>
      </c>
      <c r="F306" s="227">
        <v>0</v>
      </c>
      <c r="G306" s="227">
        <v>0</v>
      </c>
      <c r="H306" s="227">
        <v>0</v>
      </c>
      <c r="I306" s="227">
        <v>0</v>
      </c>
      <c r="J306" s="227">
        <v>0</v>
      </c>
      <c r="K306" s="227">
        <v>0</v>
      </c>
      <c r="L306" s="227">
        <v>0</v>
      </c>
      <c r="M306" s="227">
        <v>0</v>
      </c>
      <c r="N306" s="227">
        <v>0</v>
      </c>
      <c r="O306" s="227">
        <v>0</v>
      </c>
      <c r="P306" s="227">
        <v>0</v>
      </c>
      <c r="Q306" s="227">
        <v>0</v>
      </c>
      <c r="R306" s="227">
        <v>0</v>
      </c>
      <c r="S306" s="227">
        <v>0</v>
      </c>
      <c r="T306" s="227">
        <v>0</v>
      </c>
      <c r="U306" s="227">
        <v>0</v>
      </c>
    </row>
    <row r="307" spans="1:21" s="169" customFormat="1" x14ac:dyDescent="0.25">
      <c r="A307" s="169">
        <v>175</v>
      </c>
      <c r="B307" s="174">
        <v>9354051</v>
      </c>
      <c r="C307" s="174" t="s">
        <v>560</v>
      </c>
      <c r="D307" s="174" t="s">
        <v>123</v>
      </c>
      <c r="E307" s="227">
        <v>0</v>
      </c>
      <c r="F307" s="227">
        <v>0</v>
      </c>
      <c r="G307" s="227">
        <v>0</v>
      </c>
      <c r="H307" s="227">
        <v>0</v>
      </c>
      <c r="I307" s="227">
        <v>0</v>
      </c>
      <c r="J307" s="227">
        <v>0</v>
      </c>
      <c r="K307" s="227">
        <v>0</v>
      </c>
      <c r="L307" s="227">
        <v>0</v>
      </c>
      <c r="M307" s="227">
        <v>0</v>
      </c>
      <c r="N307" s="227">
        <v>0</v>
      </c>
      <c r="O307" s="227">
        <v>0</v>
      </c>
      <c r="P307" s="227">
        <v>0</v>
      </c>
      <c r="Q307" s="227">
        <v>0</v>
      </c>
      <c r="R307" s="227">
        <v>0</v>
      </c>
      <c r="S307" s="227">
        <v>0</v>
      </c>
      <c r="T307" s="227">
        <v>0</v>
      </c>
      <c r="U307" s="227">
        <v>0</v>
      </c>
    </row>
    <row r="308" spans="1:21" s="169" customFormat="1" x14ac:dyDescent="0.25">
      <c r="A308" s="169">
        <v>155</v>
      </c>
      <c r="B308" s="174">
        <v>9354056</v>
      </c>
      <c r="C308" s="174" t="s">
        <v>255</v>
      </c>
      <c r="D308" s="174" t="s">
        <v>123</v>
      </c>
      <c r="E308" s="227">
        <v>0</v>
      </c>
      <c r="F308" s="227">
        <v>0</v>
      </c>
      <c r="G308" s="227">
        <v>0</v>
      </c>
      <c r="H308" s="227">
        <v>0</v>
      </c>
      <c r="I308" s="227">
        <v>0</v>
      </c>
      <c r="J308" s="227">
        <v>0</v>
      </c>
      <c r="K308" s="227">
        <v>0</v>
      </c>
      <c r="L308" s="227">
        <v>0</v>
      </c>
      <c r="M308" s="227">
        <v>0</v>
      </c>
      <c r="N308" s="227">
        <v>0</v>
      </c>
      <c r="O308" s="227">
        <v>0</v>
      </c>
      <c r="P308" s="227">
        <v>0</v>
      </c>
      <c r="Q308" s="227">
        <v>0</v>
      </c>
      <c r="R308" s="227">
        <v>0</v>
      </c>
      <c r="S308" s="227">
        <v>0</v>
      </c>
      <c r="T308" s="227">
        <v>0</v>
      </c>
      <c r="U308" s="227">
        <v>0</v>
      </c>
    </row>
    <row r="309" spans="1:21" s="169" customFormat="1" x14ac:dyDescent="0.25">
      <c r="A309" s="169">
        <v>156</v>
      </c>
      <c r="B309" s="174">
        <v>9354075</v>
      </c>
      <c r="C309" s="174" t="s">
        <v>256</v>
      </c>
      <c r="D309" s="174" t="s">
        <v>123</v>
      </c>
      <c r="E309" s="227">
        <v>0</v>
      </c>
      <c r="F309" s="227">
        <v>0</v>
      </c>
      <c r="G309" s="227">
        <v>0</v>
      </c>
      <c r="H309" s="227">
        <v>0</v>
      </c>
      <c r="I309" s="227">
        <v>0</v>
      </c>
      <c r="J309" s="227">
        <v>0</v>
      </c>
      <c r="K309" s="227">
        <v>0</v>
      </c>
      <c r="L309" s="227">
        <v>0</v>
      </c>
      <c r="M309" s="227">
        <v>0</v>
      </c>
      <c r="N309" s="227">
        <v>0</v>
      </c>
      <c r="O309" s="227">
        <v>0</v>
      </c>
      <c r="P309" s="227">
        <v>0</v>
      </c>
      <c r="Q309" s="227">
        <v>0</v>
      </c>
      <c r="R309" s="227">
        <v>0</v>
      </c>
      <c r="S309" s="227">
        <v>0</v>
      </c>
      <c r="T309" s="227">
        <v>0</v>
      </c>
      <c r="U309" s="227">
        <v>0</v>
      </c>
    </row>
    <row r="310" spans="1:21" s="169" customFormat="1" x14ac:dyDescent="0.25">
      <c r="A310" s="169">
        <v>378</v>
      </c>
      <c r="B310" s="174">
        <v>9354076</v>
      </c>
      <c r="C310" s="174" t="s">
        <v>367</v>
      </c>
      <c r="D310" s="174" t="s">
        <v>123</v>
      </c>
      <c r="E310" s="227">
        <v>0</v>
      </c>
      <c r="F310" s="227">
        <v>0</v>
      </c>
      <c r="G310" s="227">
        <v>0</v>
      </c>
      <c r="H310" s="227">
        <v>0</v>
      </c>
      <c r="I310" s="227">
        <v>0</v>
      </c>
      <c r="J310" s="227">
        <v>0</v>
      </c>
      <c r="K310" s="227">
        <v>0</v>
      </c>
      <c r="L310" s="227">
        <v>0</v>
      </c>
      <c r="M310" s="227">
        <v>0</v>
      </c>
      <c r="N310" s="227">
        <v>0</v>
      </c>
      <c r="O310" s="227">
        <v>0</v>
      </c>
      <c r="P310" s="227">
        <v>0</v>
      </c>
      <c r="Q310" s="227">
        <v>0</v>
      </c>
      <c r="R310" s="227">
        <v>0</v>
      </c>
      <c r="S310" s="227">
        <v>0</v>
      </c>
      <c r="T310" s="227">
        <v>0</v>
      </c>
      <c r="U310" s="227">
        <v>0</v>
      </c>
    </row>
    <row r="311" spans="1:21" s="169" customFormat="1" x14ac:dyDescent="0.25">
      <c r="A311" s="169">
        <v>366</v>
      </c>
      <c r="B311" s="174">
        <v>9354092</v>
      </c>
      <c r="C311" s="174" t="s">
        <v>358</v>
      </c>
      <c r="D311" s="174" t="s">
        <v>123</v>
      </c>
      <c r="E311" s="227">
        <v>0</v>
      </c>
      <c r="F311" s="227">
        <v>0</v>
      </c>
      <c r="G311" s="227">
        <v>0</v>
      </c>
      <c r="H311" s="227">
        <v>0</v>
      </c>
      <c r="I311" s="227">
        <v>0</v>
      </c>
      <c r="J311" s="227">
        <v>0</v>
      </c>
      <c r="K311" s="227">
        <v>0</v>
      </c>
      <c r="L311" s="227">
        <v>0</v>
      </c>
      <c r="M311" s="227">
        <v>0</v>
      </c>
      <c r="N311" s="227">
        <v>0</v>
      </c>
      <c r="O311" s="227">
        <v>0</v>
      </c>
      <c r="P311" s="227">
        <v>0</v>
      </c>
      <c r="Q311" s="227">
        <v>0</v>
      </c>
      <c r="R311" s="227">
        <v>0</v>
      </c>
      <c r="S311" s="227">
        <v>0</v>
      </c>
      <c r="T311" s="227">
        <v>0</v>
      </c>
      <c r="U311" s="227">
        <v>0</v>
      </c>
    </row>
    <row r="312" spans="1:21" s="169" customFormat="1" x14ac:dyDescent="0.25">
      <c r="A312" s="169">
        <v>375</v>
      </c>
      <c r="B312" s="174">
        <v>9354095</v>
      </c>
      <c r="C312" s="174" t="s">
        <v>559</v>
      </c>
      <c r="D312" s="174" t="s">
        <v>123</v>
      </c>
      <c r="E312" s="227">
        <v>0</v>
      </c>
      <c r="F312" s="227">
        <v>0</v>
      </c>
      <c r="G312" s="227">
        <v>0</v>
      </c>
      <c r="H312" s="227">
        <v>0</v>
      </c>
      <c r="I312" s="227">
        <v>0</v>
      </c>
      <c r="J312" s="227">
        <v>0</v>
      </c>
      <c r="K312" s="227">
        <v>0</v>
      </c>
      <c r="L312" s="227">
        <v>0</v>
      </c>
      <c r="M312" s="227">
        <v>0</v>
      </c>
      <c r="N312" s="227">
        <v>0</v>
      </c>
      <c r="O312" s="227">
        <v>0</v>
      </c>
      <c r="P312" s="227">
        <v>0</v>
      </c>
      <c r="Q312" s="227">
        <v>0</v>
      </c>
      <c r="R312" s="227">
        <v>0</v>
      </c>
      <c r="S312" s="227">
        <v>0</v>
      </c>
      <c r="T312" s="227">
        <v>0</v>
      </c>
      <c r="U312" s="227">
        <v>0</v>
      </c>
    </row>
    <row r="313" spans="1:21" s="169" customFormat="1" x14ac:dyDescent="0.25">
      <c r="A313" s="169">
        <v>357</v>
      </c>
      <c r="B313" s="174">
        <v>9354097</v>
      </c>
      <c r="C313" s="174" t="s">
        <v>355</v>
      </c>
      <c r="D313" s="174" t="s">
        <v>123</v>
      </c>
      <c r="E313" s="227">
        <v>0</v>
      </c>
      <c r="F313" s="227">
        <v>0</v>
      </c>
      <c r="G313" s="227">
        <v>0</v>
      </c>
      <c r="H313" s="227">
        <v>0</v>
      </c>
      <c r="I313" s="227">
        <v>0</v>
      </c>
      <c r="J313" s="227">
        <v>0</v>
      </c>
      <c r="K313" s="227">
        <v>0</v>
      </c>
      <c r="L313" s="227">
        <v>0</v>
      </c>
      <c r="M313" s="227">
        <v>0</v>
      </c>
      <c r="N313" s="227">
        <v>0</v>
      </c>
      <c r="O313" s="227">
        <v>0</v>
      </c>
      <c r="P313" s="227">
        <v>0</v>
      </c>
      <c r="Q313" s="227">
        <v>0</v>
      </c>
      <c r="R313" s="227">
        <v>0</v>
      </c>
      <c r="S313" s="227">
        <v>0</v>
      </c>
      <c r="T313" s="227">
        <v>0</v>
      </c>
      <c r="U313" s="227">
        <v>0</v>
      </c>
    </row>
    <row r="314" spans="1:21" s="169" customFormat="1" x14ac:dyDescent="0.25">
      <c r="A314" s="169">
        <v>362</v>
      </c>
      <c r="B314" s="174">
        <v>9354098</v>
      </c>
      <c r="C314" s="174" t="s">
        <v>558</v>
      </c>
      <c r="D314" s="174" t="s">
        <v>123</v>
      </c>
      <c r="E314" s="227">
        <v>0</v>
      </c>
      <c r="F314" s="227">
        <v>0</v>
      </c>
      <c r="G314" s="227">
        <v>0</v>
      </c>
      <c r="H314" s="227">
        <v>0</v>
      </c>
      <c r="I314" s="227">
        <v>0</v>
      </c>
      <c r="J314" s="227">
        <v>0</v>
      </c>
      <c r="K314" s="227">
        <v>0</v>
      </c>
      <c r="L314" s="227">
        <v>0</v>
      </c>
      <c r="M314" s="227">
        <v>0</v>
      </c>
      <c r="N314" s="227">
        <v>0</v>
      </c>
      <c r="O314" s="227">
        <v>0</v>
      </c>
      <c r="P314" s="227">
        <v>0</v>
      </c>
      <c r="Q314" s="227">
        <v>0</v>
      </c>
      <c r="R314" s="227">
        <v>0</v>
      </c>
      <c r="S314" s="227">
        <v>0</v>
      </c>
      <c r="T314" s="227">
        <v>0</v>
      </c>
      <c r="U314" s="227">
        <v>0</v>
      </c>
    </row>
    <row r="315" spans="1:21" s="169" customFormat="1" x14ac:dyDescent="0.25">
      <c r="A315" s="169">
        <v>376</v>
      </c>
      <c r="B315" s="174">
        <v>9354099</v>
      </c>
      <c r="C315" s="174" t="s">
        <v>366</v>
      </c>
      <c r="D315" s="174" t="s">
        <v>123</v>
      </c>
      <c r="E315" s="227">
        <v>0</v>
      </c>
      <c r="F315" s="227">
        <v>0</v>
      </c>
      <c r="G315" s="227">
        <v>0</v>
      </c>
      <c r="H315" s="227">
        <v>0</v>
      </c>
      <c r="I315" s="227">
        <v>0</v>
      </c>
      <c r="J315" s="227">
        <v>0</v>
      </c>
      <c r="K315" s="227">
        <v>0</v>
      </c>
      <c r="L315" s="227">
        <v>0</v>
      </c>
      <c r="M315" s="227">
        <v>0</v>
      </c>
      <c r="N315" s="227">
        <v>0</v>
      </c>
      <c r="O315" s="227">
        <v>0</v>
      </c>
      <c r="P315" s="227">
        <v>0</v>
      </c>
      <c r="Q315" s="227">
        <v>0</v>
      </c>
      <c r="R315" s="227">
        <v>0</v>
      </c>
      <c r="S315" s="227">
        <v>0</v>
      </c>
      <c r="T315" s="227">
        <v>0</v>
      </c>
      <c r="U315" s="227">
        <v>0</v>
      </c>
    </row>
    <row r="316" spans="1:21" s="169" customFormat="1" x14ac:dyDescent="0.25">
      <c r="A316" s="169">
        <v>554</v>
      </c>
      <c r="B316" s="174">
        <v>9354102</v>
      </c>
      <c r="C316" s="174" t="s">
        <v>469</v>
      </c>
      <c r="D316" s="174" t="s">
        <v>123</v>
      </c>
      <c r="E316" s="227">
        <v>0</v>
      </c>
      <c r="F316" s="227">
        <v>0</v>
      </c>
      <c r="G316" s="227">
        <v>0</v>
      </c>
      <c r="H316" s="227">
        <v>0</v>
      </c>
      <c r="I316" s="227">
        <v>0</v>
      </c>
      <c r="J316" s="227">
        <v>0</v>
      </c>
      <c r="K316" s="227">
        <v>0</v>
      </c>
      <c r="L316" s="227">
        <v>0</v>
      </c>
      <c r="M316" s="227">
        <v>0</v>
      </c>
      <c r="N316" s="227">
        <v>0</v>
      </c>
      <c r="O316" s="227">
        <v>0</v>
      </c>
      <c r="P316" s="227">
        <v>0</v>
      </c>
      <c r="Q316" s="227">
        <v>0</v>
      </c>
      <c r="R316" s="227">
        <v>0</v>
      </c>
      <c r="S316" s="227">
        <v>0</v>
      </c>
      <c r="T316" s="227">
        <v>0</v>
      </c>
      <c r="U316" s="227">
        <v>0</v>
      </c>
    </row>
    <row r="317" spans="1:21" s="169" customFormat="1" x14ac:dyDescent="0.25">
      <c r="A317" s="169">
        <v>562</v>
      </c>
      <c r="B317" s="174">
        <v>9354103</v>
      </c>
      <c r="C317" s="174" t="s">
        <v>476</v>
      </c>
      <c r="D317" s="174" t="s">
        <v>123</v>
      </c>
      <c r="E317" s="227">
        <v>0</v>
      </c>
      <c r="F317" s="227">
        <v>0</v>
      </c>
      <c r="G317" s="227">
        <v>0</v>
      </c>
      <c r="H317" s="227">
        <v>0</v>
      </c>
      <c r="I317" s="227">
        <v>0</v>
      </c>
      <c r="J317" s="227">
        <v>0</v>
      </c>
      <c r="K317" s="227">
        <v>0</v>
      </c>
      <c r="L317" s="227">
        <v>0</v>
      </c>
      <c r="M317" s="227">
        <v>0</v>
      </c>
      <c r="N317" s="227">
        <v>0</v>
      </c>
      <c r="O317" s="227">
        <v>0</v>
      </c>
      <c r="P317" s="227">
        <v>0</v>
      </c>
      <c r="Q317" s="227">
        <v>0</v>
      </c>
      <c r="R317" s="227">
        <v>0</v>
      </c>
      <c r="S317" s="227">
        <v>0</v>
      </c>
      <c r="T317" s="227">
        <v>0</v>
      </c>
      <c r="U317" s="227">
        <v>0</v>
      </c>
    </row>
    <row r="318" spans="1:21" s="169" customFormat="1" x14ac:dyDescent="0.25">
      <c r="A318" s="169">
        <v>159</v>
      </c>
      <c r="B318" s="174">
        <v>9354504</v>
      </c>
      <c r="C318" s="174" t="s">
        <v>259</v>
      </c>
      <c r="D318" s="174" t="s">
        <v>123</v>
      </c>
      <c r="E318" s="227">
        <v>0</v>
      </c>
      <c r="F318" s="227">
        <v>0</v>
      </c>
      <c r="G318" s="227">
        <v>0</v>
      </c>
      <c r="H318" s="227">
        <v>0</v>
      </c>
      <c r="I318" s="227">
        <v>0</v>
      </c>
      <c r="J318" s="227">
        <v>0</v>
      </c>
      <c r="K318" s="227">
        <v>0</v>
      </c>
      <c r="L318" s="227">
        <v>0</v>
      </c>
      <c r="M318" s="227">
        <v>0</v>
      </c>
      <c r="N318" s="227">
        <v>0</v>
      </c>
      <c r="O318" s="227">
        <v>0</v>
      </c>
      <c r="P318" s="227">
        <v>0</v>
      </c>
      <c r="Q318" s="227">
        <v>0</v>
      </c>
      <c r="R318" s="227">
        <v>0</v>
      </c>
      <c r="S318" s="227">
        <v>0</v>
      </c>
      <c r="T318" s="227">
        <v>0</v>
      </c>
      <c r="U318" s="227">
        <v>0</v>
      </c>
    </row>
    <row r="319" spans="1:21" s="169" customFormat="1" x14ac:dyDescent="0.25">
      <c r="A319" s="169">
        <v>372</v>
      </c>
      <c r="B319" s="174">
        <v>9354603</v>
      </c>
      <c r="C319" s="174" t="s">
        <v>362</v>
      </c>
      <c r="D319" s="174" t="s">
        <v>123</v>
      </c>
      <c r="E319" s="227">
        <v>0</v>
      </c>
      <c r="F319" s="227">
        <v>0</v>
      </c>
      <c r="G319" s="227">
        <v>0</v>
      </c>
      <c r="H319" s="227">
        <v>0</v>
      </c>
      <c r="I319" s="227">
        <v>0</v>
      </c>
      <c r="J319" s="227">
        <v>0</v>
      </c>
      <c r="K319" s="227">
        <v>0</v>
      </c>
      <c r="L319" s="227">
        <v>0</v>
      </c>
      <c r="M319" s="227">
        <v>0</v>
      </c>
      <c r="N319" s="227">
        <v>0</v>
      </c>
      <c r="O319" s="227">
        <v>0</v>
      </c>
      <c r="P319" s="227">
        <v>0</v>
      </c>
      <c r="Q319" s="227">
        <v>0</v>
      </c>
      <c r="R319" s="227">
        <v>0</v>
      </c>
      <c r="S319" s="227">
        <v>0</v>
      </c>
      <c r="T319" s="227">
        <v>0</v>
      </c>
      <c r="U319" s="227">
        <v>0</v>
      </c>
    </row>
    <row r="320" spans="1:21" s="169" customFormat="1" x14ac:dyDescent="0.25">
      <c r="A320" s="169">
        <v>368</v>
      </c>
      <c r="B320" s="174">
        <v>9354606</v>
      </c>
      <c r="C320" s="174" t="s">
        <v>359</v>
      </c>
      <c r="D320" s="174" t="s">
        <v>123</v>
      </c>
      <c r="E320" s="227">
        <v>0</v>
      </c>
      <c r="F320" s="227">
        <v>0</v>
      </c>
      <c r="G320" s="227">
        <v>0</v>
      </c>
      <c r="H320" s="227">
        <v>0</v>
      </c>
      <c r="I320" s="227">
        <v>0</v>
      </c>
      <c r="J320" s="227">
        <v>0</v>
      </c>
      <c r="K320" s="227">
        <v>0</v>
      </c>
      <c r="L320" s="227">
        <v>0</v>
      </c>
      <c r="M320" s="227">
        <v>0</v>
      </c>
      <c r="N320" s="227">
        <v>0</v>
      </c>
      <c r="O320" s="227">
        <v>0</v>
      </c>
      <c r="P320" s="227">
        <v>0</v>
      </c>
      <c r="Q320" s="227">
        <v>0</v>
      </c>
      <c r="R320" s="227">
        <v>0</v>
      </c>
      <c r="S320" s="227">
        <v>0</v>
      </c>
      <c r="T320" s="227">
        <v>0</v>
      </c>
      <c r="U320" s="227">
        <v>0</v>
      </c>
    </row>
    <row r="321" spans="1:21" s="169" customFormat="1" x14ac:dyDescent="0.25">
      <c r="A321" s="169">
        <v>483</v>
      </c>
      <c r="B321" s="174">
        <v>9352023</v>
      </c>
      <c r="C321" s="174" t="s">
        <v>557</v>
      </c>
      <c r="D321" s="174" t="s">
        <v>122</v>
      </c>
      <c r="E321" s="227">
        <v>0</v>
      </c>
      <c r="F321" s="227">
        <v>0</v>
      </c>
      <c r="G321" s="227">
        <v>0</v>
      </c>
      <c r="H321" s="227">
        <v>0</v>
      </c>
      <c r="I321" s="227">
        <v>0</v>
      </c>
      <c r="J321" s="227">
        <v>0</v>
      </c>
      <c r="K321" s="227">
        <v>0</v>
      </c>
      <c r="L321" s="227">
        <v>0</v>
      </c>
      <c r="M321" s="227">
        <v>0</v>
      </c>
      <c r="N321" s="227">
        <v>0</v>
      </c>
      <c r="O321" s="227">
        <v>0</v>
      </c>
      <c r="P321" s="227">
        <v>0</v>
      </c>
      <c r="Q321" s="227">
        <v>0</v>
      </c>
      <c r="R321" s="227">
        <v>0</v>
      </c>
      <c r="S321" s="227">
        <v>0</v>
      </c>
      <c r="T321" s="227">
        <v>0</v>
      </c>
      <c r="U321" s="227">
        <v>0</v>
      </c>
    </row>
    <row r="322" spans="1:21" s="169" customFormat="1" x14ac:dyDescent="0.25">
      <c r="A322" s="169">
        <v>512</v>
      </c>
      <c r="B322" s="174">
        <v>9352044</v>
      </c>
      <c r="C322" s="174" t="s">
        <v>556</v>
      </c>
      <c r="D322" s="174" t="s">
        <v>122</v>
      </c>
      <c r="E322" s="227">
        <v>0</v>
      </c>
      <c r="F322" s="227">
        <v>0</v>
      </c>
      <c r="G322" s="227">
        <v>0</v>
      </c>
      <c r="H322" s="227">
        <v>0</v>
      </c>
      <c r="I322" s="227">
        <v>0</v>
      </c>
      <c r="J322" s="227">
        <v>0</v>
      </c>
      <c r="K322" s="227">
        <v>0</v>
      </c>
      <c r="L322" s="227">
        <v>0</v>
      </c>
      <c r="M322" s="227">
        <v>0</v>
      </c>
      <c r="N322" s="227">
        <v>0</v>
      </c>
      <c r="O322" s="227">
        <v>0</v>
      </c>
      <c r="P322" s="227">
        <v>0</v>
      </c>
      <c r="Q322" s="227">
        <v>0</v>
      </c>
      <c r="R322" s="227">
        <v>0</v>
      </c>
      <c r="S322" s="227">
        <v>0</v>
      </c>
      <c r="T322" s="227">
        <v>0</v>
      </c>
      <c r="U322" s="227">
        <v>0</v>
      </c>
    </row>
    <row r="323" spans="1:21" s="169" customFormat="1" x14ac:dyDescent="0.25">
      <c r="A323" s="169">
        <v>270</v>
      </c>
      <c r="B323" s="174">
        <v>9352161</v>
      </c>
      <c r="C323" s="174" t="s">
        <v>555</v>
      </c>
      <c r="D323" s="174" t="s">
        <v>122</v>
      </c>
      <c r="E323" s="227">
        <v>0</v>
      </c>
      <c r="F323" s="227">
        <v>0</v>
      </c>
      <c r="G323" s="227">
        <v>0</v>
      </c>
      <c r="H323" s="227">
        <v>0</v>
      </c>
      <c r="I323" s="227">
        <v>0</v>
      </c>
      <c r="J323" s="227">
        <v>0</v>
      </c>
      <c r="K323" s="227">
        <v>0</v>
      </c>
      <c r="L323" s="227">
        <v>0</v>
      </c>
      <c r="M323" s="227">
        <v>0</v>
      </c>
      <c r="N323" s="227">
        <v>0</v>
      </c>
      <c r="O323" s="227">
        <v>0</v>
      </c>
      <c r="P323" s="227">
        <v>0</v>
      </c>
      <c r="Q323" s="227">
        <v>0</v>
      </c>
      <c r="R323" s="227">
        <v>0</v>
      </c>
      <c r="S323" s="227">
        <v>0</v>
      </c>
      <c r="T323" s="227">
        <v>0</v>
      </c>
      <c r="U323" s="227">
        <v>0</v>
      </c>
    </row>
    <row r="324" spans="1:21" s="169" customFormat="1" x14ac:dyDescent="0.25">
      <c r="A324" s="169">
        <v>119</v>
      </c>
      <c r="B324" s="174">
        <v>9352128</v>
      </c>
      <c r="C324" s="174" t="s">
        <v>554</v>
      </c>
      <c r="D324" s="174" t="s">
        <v>122</v>
      </c>
      <c r="E324" s="227">
        <v>0</v>
      </c>
      <c r="F324" s="227">
        <v>0</v>
      </c>
      <c r="G324" s="227">
        <v>0</v>
      </c>
      <c r="H324" s="227">
        <v>0</v>
      </c>
      <c r="I324" s="227">
        <v>0</v>
      </c>
      <c r="J324" s="227">
        <v>0</v>
      </c>
      <c r="K324" s="227">
        <v>0</v>
      </c>
      <c r="L324" s="227">
        <v>0</v>
      </c>
      <c r="M324" s="227">
        <v>0</v>
      </c>
      <c r="N324" s="227">
        <v>0</v>
      </c>
      <c r="O324" s="227">
        <v>0</v>
      </c>
      <c r="P324" s="227">
        <v>0</v>
      </c>
      <c r="Q324" s="227">
        <v>0</v>
      </c>
      <c r="R324" s="227">
        <v>0</v>
      </c>
      <c r="S324" s="227">
        <v>0</v>
      </c>
      <c r="T324" s="227">
        <v>0</v>
      </c>
      <c r="U324" s="227">
        <v>0</v>
      </c>
    </row>
    <row r="325" spans="1:21" s="169" customFormat="1" x14ac:dyDescent="0.25">
      <c r="A325" s="169">
        <v>225</v>
      </c>
      <c r="B325" s="174">
        <v>9353086</v>
      </c>
      <c r="C325" s="174" t="s">
        <v>553</v>
      </c>
      <c r="D325" s="174" t="s">
        <v>122</v>
      </c>
      <c r="E325" s="227">
        <v>0</v>
      </c>
      <c r="F325" s="227">
        <v>0</v>
      </c>
      <c r="G325" s="227">
        <v>0</v>
      </c>
      <c r="H325" s="227">
        <v>0</v>
      </c>
      <c r="I325" s="227">
        <v>0</v>
      </c>
      <c r="J325" s="227">
        <v>0</v>
      </c>
      <c r="K325" s="227">
        <v>0</v>
      </c>
      <c r="L325" s="227">
        <v>0</v>
      </c>
      <c r="M325" s="227">
        <v>0</v>
      </c>
      <c r="N325" s="227">
        <v>0</v>
      </c>
      <c r="O325" s="227">
        <v>0</v>
      </c>
      <c r="P325" s="227">
        <v>0</v>
      </c>
      <c r="Q325" s="227">
        <v>0</v>
      </c>
      <c r="R325" s="227">
        <v>0</v>
      </c>
      <c r="S325" s="227">
        <v>0</v>
      </c>
      <c r="T325" s="227">
        <v>0</v>
      </c>
      <c r="U325" s="227">
        <v>0</v>
      </c>
    </row>
    <row r="326" spans="1:21" s="169" customFormat="1" x14ac:dyDescent="0.25">
      <c r="A326" s="169">
        <v>455</v>
      </c>
      <c r="B326" s="174">
        <v>9353320</v>
      </c>
      <c r="C326" s="174" t="s">
        <v>552</v>
      </c>
      <c r="D326" s="174" t="s">
        <v>122</v>
      </c>
      <c r="E326" s="227">
        <v>0</v>
      </c>
      <c r="F326" s="227">
        <v>0</v>
      </c>
      <c r="G326" s="227">
        <v>0</v>
      </c>
      <c r="H326" s="227">
        <v>0</v>
      </c>
      <c r="I326" s="227">
        <v>0</v>
      </c>
      <c r="J326" s="227">
        <v>0</v>
      </c>
      <c r="K326" s="227">
        <v>0</v>
      </c>
      <c r="L326" s="227">
        <v>0</v>
      </c>
      <c r="M326" s="227">
        <v>0</v>
      </c>
      <c r="N326" s="227">
        <v>0</v>
      </c>
      <c r="O326" s="227">
        <v>0</v>
      </c>
      <c r="P326" s="227">
        <v>0</v>
      </c>
      <c r="Q326" s="227">
        <v>0</v>
      </c>
      <c r="R326" s="227">
        <v>0</v>
      </c>
      <c r="S326" s="227">
        <v>0</v>
      </c>
      <c r="T326" s="227">
        <v>0</v>
      </c>
      <c r="U326" s="227">
        <v>0</v>
      </c>
    </row>
    <row r="327" spans="1:21" s="169" customFormat="1" x14ac:dyDescent="0.25">
      <c r="A327" s="169">
        <v>82</v>
      </c>
      <c r="B327" s="174">
        <v>9352098</v>
      </c>
      <c r="C327" s="174" t="s">
        <v>551</v>
      </c>
      <c r="D327" s="174" t="s">
        <v>122</v>
      </c>
      <c r="E327" s="227">
        <v>0</v>
      </c>
      <c r="F327" s="227">
        <v>0</v>
      </c>
      <c r="G327" s="227">
        <v>0</v>
      </c>
      <c r="H327" s="227">
        <v>0</v>
      </c>
      <c r="I327" s="227">
        <v>0</v>
      </c>
      <c r="J327" s="227">
        <v>0</v>
      </c>
      <c r="K327" s="227">
        <v>0</v>
      </c>
      <c r="L327" s="227">
        <v>0</v>
      </c>
      <c r="M327" s="227">
        <v>0</v>
      </c>
      <c r="N327" s="227">
        <v>0</v>
      </c>
      <c r="O327" s="227">
        <v>0</v>
      </c>
      <c r="P327" s="227">
        <v>0</v>
      </c>
      <c r="Q327" s="227">
        <v>0</v>
      </c>
      <c r="R327" s="227">
        <v>0</v>
      </c>
      <c r="S327" s="227">
        <v>0</v>
      </c>
      <c r="T327" s="227">
        <v>0</v>
      </c>
      <c r="U327" s="227">
        <v>0</v>
      </c>
    </row>
    <row r="328" spans="1:21" s="169" customFormat="1" x14ac:dyDescent="0.25">
      <c r="A328" s="169">
        <v>515</v>
      </c>
      <c r="B328" s="174">
        <v>9353063</v>
      </c>
      <c r="C328" s="174" t="s">
        <v>456</v>
      </c>
      <c r="D328" s="174" t="s">
        <v>122</v>
      </c>
      <c r="E328" s="227">
        <v>0</v>
      </c>
      <c r="F328" s="227">
        <v>0</v>
      </c>
      <c r="G328" s="227">
        <v>0</v>
      </c>
      <c r="H328" s="227">
        <v>0</v>
      </c>
      <c r="I328" s="227">
        <v>0</v>
      </c>
      <c r="J328" s="227">
        <v>0</v>
      </c>
      <c r="K328" s="227">
        <v>0</v>
      </c>
      <c r="L328" s="227">
        <v>0</v>
      </c>
      <c r="M328" s="227">
        <v>0</v>
      </c>
      <c r="N328" s="227">
        <v>0</v>
      </c>
      <c r="O328" s="227">
        <v>0</v>
      </c>
      <c r="P328" s="227">
        <v>0</v>
      </c>
      <c r="Q328" s="227">
        <v>0</v>
      </c>
      <c r="R328" s="227">
        <v>0</v>
      </c>
      <c r="S328" s="227">
        <v>0</v>
      </c>
      <c r="T328" s="227">
        <v>0</v>
      </c>
      <c r="U328" s="227">
        <v>0</v>
      </c>
    </row>
    <row r="329" spans="1:21" s="169" customFormat="1" x14ac:dyDescent="0.25">
      <c r="B329" s="174" t="s">
        <v>16</v>
      </c>
      <c r="C329" s="174" t="s">
        <v>16</v>
      </c>
      <c r="D329" s="174" t="s">
        <v>16</v>
      </c>
      <c r="E329" s="227">
        <v>0</v>
      </c>
      <c r="F329" s="227">
        <v>0</v>
      </c>
      <c r="G329" s="227">
        <v>0</v>
      </c>
      <c r="H329" s="227">
        <v>0</v>
      </c>
      <c r="I329" s="227">
        <v>0</v>
      </c>
      <c r="J329" s="227">
        <v>0</v>
      </c>
      <c r="K329" s="227">
        <v>0</v>
      </c>
      <c r="L329" s="227">
        <v>0</v>
      </c>
      <c r="M329" s="227">
        <v>0</v>
      </c>
      <c r="N329" s="227">
        <v>0</v>
      </c>
      <c r="O329" s="227">
        <v>0</v>
      </c>
      <c r="P329" s="227">
        <v>0</v>
      </c>
      <c r="Q329" s="227">
        <v>0</v>
      </c>
      <c r="R329" s="227">
        <v>0</v>
      </c>
      <c r="S329" s="227">
        <v>0</v>
      </c>
      <c r="T329" s="227">
        <v>0</v>
      </c>
      <c r="U329" s="227">
        <v>0</v>
      </c>
    </row>
    <row r="330" spans="1:21" s="169" customFormat="1" x14ac:dyDescent="0.25">
      <c r="B330" s="174" t="s">
        <v>16</v>
      </c>
      <c r="C330" s="174" t="s">
        <v>16</v>
      </c>
      <c r="D330" s="174" t="s">
        <v>16</v>
      </c>
      <c r="E330" s="227">
        <v>0</v>
      </c>
      <c r="F330" s="227">
        <v>0</v>
      </c>
      <c r="G330" s="227">
        <v>0</v>
      </c>
      <c r="H330" s="227">
        <v>0</v>
      </c>
      <c r="I330" s="227">
        <v>0</v>
      </c>
      <c r="J330" s="227">
        <v>0</v>
      </c>
      <c r="K330" s="227">
        <v>0</v>
      </c>
      <c r="L330" s="227">
        <v>0</v>
      </c>
      <c r="M330" s="227">
        <v>0</v>
      </c>
      <c r="N330" s="227">
        <v>0</v>
      </c>
      <c r="O330" s="227">
        <v>0</v>
      </c>
      <c r="P330" s="227">
        <v>0</v>
      </c>
      <c r="Q330" s="227">
        <v>0</v>
      </c>
      <c r="R330" s="227">
        <v>0</v>
      </c>
      <c r="S330" s="227">
        <v>0</v>
      </c>
      <c r="T330" s="227">
        <v>0</v>
      </c>
      <c r="U330" s="227">
        <v>0</v>
      </c>
    </row>
    <row r="331" spans="1:21" s="169" customFormat="1" x14ac:dyDescent="0.25">
      <c r="B331" s="174" t="s">
        <v>16</v>
      </c>
      <c r="C331" s="174" t="s">
        <v>16</v>
      </c>
      <c r="D331" s="174" t="s">
        <v>16</v>
      </c>
      <c r="E331" s="227">
        <v>0</v>
      </c>
      <c r="F331" s="227">
        <v>0</v>
      </c>
      <c r="G331" s="227">
        <v>0</v>
      </c>
      <c r="H331" s="227">
        <v>0</v>
      </c>
      <c r="I331" s="227">
        <v>0</v>
      </c>
      <c r="J331" s="227">
        <v>0</v>
      </c>
      <c r="K331" s="227">
        <v>0</v>
      </c>
      <c r="L331" s="227">
        <v>0</v>
      </c>
      <c r="M331" s="227">
        <v>0</v>
      </c>
      <c r="N331" s="227">
        <v>0</v>
      </c>
      <c r="O331" s="227">
        <v>0</v>
      </c>
      <c r="P331" s="227">
        <v>0</v>
      </c>
      <c r="Q331" s="227">
        <v>0</v>
      </c>
      <c r="R331" s="227">
        <v>0</v>
      </c>
      <c r="S331" s="227">
        <v>0</v>
      </c>
      <c r="T331" s="227">
        <v>0</v>
      </c>
      <c r="U331" s="227">
        <v>0</v>
      </c>
    </row>
    <row r="332" spans="1:21" s="169" customFormat="1" x14ac:dyDescent="0.25">
      <c r="B332" s="174" t="s">
        <v>16</v>
      </c>
      <c r="C332" s="174" t="s">
        <v>16</v>
      </c>
      <c r="D332" s="174" t="s">
        <v>16</v>
      </c>
      <c r="E332" s="227">
        <v>0</v>
      </c>
      <c r="F332" s="227">
        <v>0</v>
      </c>
      <c r="G332" s="227">
        <v>0</v>
      </c>
      <c r="H332" s="227">
        <v>0</v>
      </c>
      <c r="I332" s="227">
        <v>0</v>
      </c>
      <c r="J332" s="227">
        <v>0</v>
      </c>
      <c r="K332" s="227">
        <v>0</v>
      </c>
      <c r="L332" s="227">
        <v>0</v>
      </c>
      <c r="M332" s="227">
        <v>0</v>
      </c>
      <c r="N332" s="227">
        <v>0</v>
      </c>
      <c r="O332" s="227">
        <v>0</v>
      </c>
      <c r="P332" s="227">
        <v>0</v>
      </c>
      <c r="Q332" s="227">
        <v>0</v>
      </c>
      <c r="R332" s="227">
        <v>0</v>
      </c>
      <c r="S332" s="227">
        <v>0</v>
      </c>
      <c r="T332" s="227">
        <v>0</v>
      </c>
      <c r="U332" s="227">
        <v>0</v>
      </c>
    </row>
    <row r="333" spans="1:21" s="169" customFormat="1" x14ac:dyDescent="0.25">
      <c r="B333" s="174" t="s">
        <v>16</v>
      </c>
      <c r="C333" s="174" t="s">
        <v>16</v>
      </c>
      <c r="D333" s="174" t="s">
        <v>16</v>
      </c>
      <c r="E333" s="227">
        <v>0</v>
      </c>
      <c r="F333" s="227">
        <v>0</v>
      </c>
      <c r="G333" s="227">
        <v>0</v>
      </c>
      <c r="H333" s="227">
        <v>0</v>
      </c>
      <c r="I333" s="227">
        <v>0</v>
      </c>
      <c r="J333" s="227">
        <v>0</v>
      </c>
      <c r="K333" s="227">
        <v>0</v>
      </c>
      <c r="L333" s="227">
        <v>0</v>
      </c>
      <c r="M333" s="227">
        <v>0</v>
      </c>
      <c r="N333" s="227">
        <v>0</v>
      </c>
      <c r="O333" s="227">
        <v>0</v>
      </c>
      <c r="P333" s="227">
        <v>0</v>
      </c>
      <c r="Q333" s="227">
        <v>0</v>
      </c>
      <c r="R333" s="227">
        <v>0</v>
      </c>
      <c r="S333" s="227">
        <v>0</v>
      </c>
      <c r="T333" s="227">
        <v>0</v>
      </c>
      <c r="U333" s="227">
        <v>0</v>
      </c>
    </row>
    <row r="334" spans="1:21" s="169" customFormat="1" x14ac:dyDescent="0.25">
      <c r="B334" s="174" t="s">
        <v>16</v>
      </c>
      <c r="C334" s="174" t="s">
        <v>16</v>
      </c>
      <c r="D334" s="174" t="s">
        <v>16</v>
      </c>
      <c r="E334" s="227">
        <v>0</v>
      </c>
      <c r="F334" s="227">
        <v>0</v>
      </c>
      <c r="G334" s="227">
        <v>0</v>
      </c>
      <c r="H334" s="227">
        <v>0</v>
      </c>
      <c r="I334" s="227">
        <v>0</v>
      </c>
      <c r="J334" s="227">
        <v>0</v>
      </c>
      <c r="K334" s="227">
        <v>0</v>
      </c>
      <c r="L334" s="227">
        <v>0</v>
      </c>
      <c r="M334" s="227">
        <v>0</v>
      </c>
      <c r="N334" s="227">
        <v>0</v>
      </c>
      <c r="O334" s="227">
        <v>0</v>
      </c>
      <c r="P334" s="227">
        <v>0</v>
      </c>
      <c r="Q334" s="227">
        <v>0</v>
      </c>
      <c r="R334" s="227">
        <v>0</v>
      </c>
      <c r="S334" s="227">
        <v>0</v>
      </c>
      <c r="T334" s="227">
        <v>0</v>
      </c>
      <c r="U334" s="227">
        <v>0</v>
      </c>
    </row>
    <row r="335" spans="1:21" s="169" customFormat="1" x14ac:dyDescent="0.25">
      <c r="B335" s="174" t="s">
        <v>16</v>
      </c>
      <c r="C335" s="174" t="s">
        <v>16</v>
      </c>
      <c r="D335" s="174" t="s">
        <v>16</v>
      </c>
      <c r="E335" s="227">
        <v>0</v>
      </c>
      <c r="F335" s="227">
        <v>0</v>
      </c>
      <c r="G335" s="227">
        <v>0</v>
      </c>
      <c r="H335" s="227">
        <v>0</v>
      </c>
      <c r="I335" s="227">
        <v>0</v>
      </c>
      <c r="J335" s="227">
        <v>0</v>
      </c>
      <c r="K335" s="227">
        <v>0</v>
      </c>
      <c r="L335" s="227">
        <v>0</v>
      </c>
      <c r="M335" s="227">
        <v>0</v>
      </c>
      <c r="N335" s="227">
        <v>0</v>
      </c>
      <c r="O335" s="227">
        <v>0</v>
      </c>
      <c r="P335" s="227">
        <v>0</v>
      </c>
      <c r="Q335" s="227">
        <v>0</v>
      </c>
      <c r="R335" s="227">
        <v>0</v>
      </c>
      <c r="S335" s="227">
        <v>0</v>
      </c>
      <c r="T335" s="227">
        <v>0</v>
      </c>
      <c r="U335" s="227">
        <v>0</v>
      </c>
    </row>
    <row r="336" spans="1:21" s="169" customFormat="1" x14ac:dyDescent="0.25">
      <c r="B336" s="174" t="s">
        <v>16</v>
      </c>
      <c r="C336" s="174" t="s">
        <v>16</v>
      </c>
      <c r="D336" s="174" t="s">
        <v>16</v>
      </c>
      <c r="E336" s="227">
        <v>0</v>
      </c>
      <c r="F336" s="227">
        <v>0</v>
      </c>
      <c r="G336" s="227">
        <v>0</v>
      </c>
      <c r="H336" s="227">
        <v>0</v>
      </c>
      <c r="I336" s="227">
        <v>0</v>
      </c>
      <c r="J336" s="227">
        <v>0</v>
      </c>
      <c r="K336" s="227">
        <v>0</v>
      </c>
      <c r="L336" s="227">
        <v>0</v>
      </c>
      <c r="M336" s="227">
        <v>0</v>
      </c>
      <c r="N336" s="227">
        <v>0</v>
      </c>
      <c r="O336" s="227">
        <v>0</v>
      </c>
      <c r="P336" s="227">
        <v>0</v>
      </c>
      <c r="Q336" s="227">
        <v>0</v>
      </c>
      <c r="R336" s="227">
        <v>0</v>
      </c>
      <c r="S336" s="227">
        <v>0</v>
      </c>
      <c r="T336" s="227">
        <v>0</v>
      </c>
      <c r="U336" s="227">
        <v>0</v>
      </c>
    </row>
    <row r="337" spans="2:21" s="169" customFormat="1" x14ac:dyDescent="0.25">
      <c r="B337" s="174" t="s">
        <v>16</v>
      </c>
      <c r="C337" s="174" t="s">
        <v>16</v>
      </c>
      <c r="D337" s="174" t="s">
        <v>16</v>
      </c>
      <c r="E337" s="227">
        <v>0</v>
      </c>
      <c r="F337" s="227">
        <v>0</v>
      </c>
      <c r="G337" s="227">
        <v>0</v>
      </c>
      <c r="H337" s="227">
        <v>0</v>
      </c>
      <c r="I337" s="227">
        <v>0</v>
      </c>
      <c r="J337" s="227">
        <v>0</v>
      </c>
      <c r="K337" s="227">
        <v>0</v>
      </c>
      <c r="L337" s="227">
        <v>0</v>
      </c>
      <c r="M337" s="227">
        <v>0</v>
      </c>
      <c r="N337" s="227">
        <v>0</v>
      </c>
      <c r="O337" s="227">
        <v>0</v>
      </c>
      <c r="P337" s="227">
        <v>0</v>
      </c>
      <c r="Q337" s="227">
        <v>0</v>
      </c>
      <c r="R337" s="227">
        <v>0</v>
      </c>
      <c r="S337" s="227">
        <v>0</v>
      </c>
      <c r="T337" s="227">
        <v>0</v>
      </c>
      <c r="U337" s="227">
        <v>0</v>
      </c>
    </row>
    <row r="338" spans="2:21" s="169" customFormat="1" x14ac:dyDescent="0.25">
      <c r="B338" s="174" t="s">
        <v>16</v>
      </c>
      <c r="C338" s="174" t="s">
        <v>16</v>
      </c>
      <c r="D338" s="174" t="s">
        <v>16</v>
      </c>
      <c r="E338" s="227">
        <v>0</v>
      </c>
      <c r="F338" s="227">
        <v>0</v>
      </c>
      <c r="G338" s="227">
        <v>0</v>
      </c>
      <c r="H338" s="227">
        <v>0</v>
      </c>
      <c r="I338" s="227">
        <v>0</v>
      </c>
      <c r="J338" s="227">
        <v>0</v>
      </c>
      <c r="K338" s="227">
        <v>0</v>
      </c>
      <c r="L338" s="227">
        <v>0</v>
      </c>
      <c r="M338" s="227">
        <v>0</v>
      </c>
      <c r="N338" s="227">
        <v>0</v>
      </c>
      <c r="O338" s="227">
        <v>0</v>
      </c>
      <c r="P338" s="227">
        <v>0</v>
      </c>
      <c r="Q338" s="227">
        <v>0</v>
      </c>
      <c r="R338" s="227">
        <v>0</v>
      </c>
      <c r="S338" s="227">
        <v>0</v>
      </c>
      <c r="T338" s="227">
        <v>0</v>
      </c>
      <c r="U338" s="227">
        <v>0</v>
      </c>
    </row>
    <row r="339" spans="2:21" s="169" customFormat="1" x14ac:dyDescent="0.25">
      <c r="B339" s="174" t="s">
        <v>16</v>
      </c>
      <c r="C339" s="174" t="s">
        <v>16</v>
      </c>
      <c r="D339" s="174" t="s">
        <v>16</v>
      </c>
      <c r="E339" s="227">
        <v>0</v>
      </c>
      <c r="F339" s="227">
        <v>0</v>
      </c>
      <c r="G339" s="227">
        <v>0</v>
      </c>
      <c r="H339" s="227">
        <v>0</v>
      </c>
      <c r="I339" s="227">
        <v>0</v>
      </c>
      <c r="J339" s="227">
        <v>0</v>
      </c>
      <c r="K339" s="227">
        <v>0</v>
      </c>
      <c r="L339" s="227">
        <v>0</v>
      </c>
      <c r="M339" s="227">
        <v>0</v>
      </c>
      <c r="N339" s="227">
        <v>0</v>
      </c>
      <c r="O339" s="227">
        <v>0</v>
      </c>
      <c r="P339" s="227">
        <v>0</v>
      </c>
      <c r="Q339" s="227">
        <v>0</v>
      </c>
      <c r="R339" s="227">
        <v>0</v>
      </c>
      <c r="S339" s="227">
        <v>0</v>
      </c>
      <c r="T339" s="227">
        <v>0</v>
      </c>
      <c r="U339" s="227">
        <v>0</v>
      </c>
    </row>
    <row r="340" spans="2:21" s="169" customFormat="1" x14ac:dyDescent="0.25">
      <c r="B340" s="174" t="s">
        <v>16</v>
      </c>
      <c r="C340" s="174" t="s">
        <v>16</v>
      </c>
      <c r="D340" s="174" t="s">
        <v>16</v>
      </c>
      <c r="E340" s="227">
        <v>0</v>
      </c>
      <c r="F340" s="227">
        <v>0</v>
      </c>
      <c r="G340" s="227">
        <v>0</v>
      </c>
      <c r="H340" s="227">
        <v>0</v>
      </c>
      <c r="I340" s="227">
        <v>0</v>
      </c>
      <c r="J340" s="227">
        <v>0</v>
      </c>
      <c r="K340" s="227">
        <v>0</v>
      </c>
      <c r="L340" s="227">
        <v>0</v>
      </c>
      <c r="M340" s="227">
        <v>0</v>
      </c>
      <c r="N340" s="227">
        <v>0</v>
      </c>
      <c r="O340" s="227">
        <v>0</v>
      </c>
      <c r="P340" s="227">
        <v>0</v>
      </c>
      <c r="Q340" s="227">
        <v>0</v>
      </c>
      <c r="R340" s="227">
        <v>0</v>
      </c>
      <c r="S340" s="227">
        <v>0</v>
      </c>
      <c r="T340" s="227">
        <v>0</v>
      </c>
      <c r="U340" s="227">
        <v>0</v>
      </c>
    </row>
    <row r="341" spans="2:21" s="169" customFormat="1" x14ac:dyDescent="0.25">
      <c r="B341" s="174" t="s">
        <v>16</v>
      </c>
      <c r="C341" s="174" t="s">
        <v>16</v>
      </c>
      <c r="D341" s="174" t="s">
        <v>16</v>
      </c>
      <c r="E341" s="227">
        <v>0</v>
      </c>
      <c r="F341" s="227">
        <v>0</v>
      </c>
      <c r="G341" s="227">
        <v>0</v>
      </c>
      <c r="H341" s="227">
        <v>0</v>
      </c>
      <c r="I341" s="227">
        <v>0</v>
      </c>
      <c r="J341" s="227">
        <v>0</v>
      </c>
      <c r="K341" s="227">
        <v>0</v>
      </c>
      <c r="L341" s="227">
        <v>0</v>
      </c>
      <c r="M341" s="227">
        <v>0</v>
      </c>
      <c r="N341" s="227">
        <v>0</v>
      </c>
      <c r="O341" s="227">
        <v>0</v>
      </c>
      <c r="P341" s="227">
        <v>0</v>
      </c>
      <c r="Q341" s="227">
        <v>0</v>
      </c>
      <c r="R341" s="227">
        <v>0</v>
      </c>
      <c r="S341" s="227">
        <v>0</v>
      </c>
      <c r="T341" s="227">
        <v>0</v>
      </c>
      <c r="U341" s="227">
        <v>0</v>
      </c>
    </row>
    <row r="342" spans="2:21" s="169" customFormat="1" x14ac:dyDescent="0.25">
      <c r="B342" s="174" t="s">
        <v>16</v>
      </c>
      <c r="C342" s="174" t="s">
        <v>16</v>
      </c>
      <c r="D342" s="174" t="s">
        <v>16</v>
      </c>
      <c r="E342" s="227">
        <v>0</v>
      </c>
      <c r="F342" s="227">
        <v>0</v>
      </c>
      <c r="G342" s="227">
        <v>0</v>
      </c>
      <c r="H342" s="227">
        <v>0</v>
      </c>
      <c r="I342" s="227">
        <v>0</v>
      </c>
      <c r="J342" s="227">
        <v>0</v>
      </c>
      <c r="K342" s="227">
        <v>0</v>
      </c>
      <c r="L342" s="227">
        <v>0</v>
      </c>
      <c r="M342" s="227">
        <v>0</v>
      </c>
      <c r="N342" s="227">
        <v>0</v>
      </c>
      <c r="O342" s="227">
        <v>0</v>
      </c>
      <c r="P342" s="227">
        <v>0</v>
      </c>
      <c r="Q342" s="227">
        <v>0</v>
      </c>
      <c r="R342" s="227">
        <v>0</v>
      </c>
      <c r="S342" s="227">
        <v>0</v>
      </c>
      <c r="T342" s="227">
        <v>0</v>
      </c>
      <c r="U342" s="227">
        <v>0</v>
      </c>
    </row>
    <row r="343" spans="2:21" s="169" customFormat="1" x14ac:dyDescent="0.25">
      <c r="B343" s="174" t="s">
        <v>16</v>
      </c>
      <c r="C343" s="174" t="s">
        <v>16</v>
      </c>
      <c r="D343" s="174" t="s">
        <v>16</v>
      </c>
      <c r="E343" s="227">
        <v>0</v>
      </c>
      <c r="F343" s="227">
        <v>0</v>
      </c>
      <c r="G343" s="227">
        <v>0</v>
      </c>
      <c r="H343" s="227">
        <v>0</v>
      </c>
      <c r="I343" s="227">
        <v>0</v>
      </c>
      <c r="J343" s="227">
        <v>0</v>
      </c>
      <c r="K343" s="227">
        <v>0</v>
      </c>
      <c r="L343" s="227">
        <v>0</v>
      </c>
      <c r="M343" s="227">
        <v>0</v>
      </c>
      <c r="N343" s="227">
        <v>0</v>
      </c>
      <c r="O343" s="227">
        <v>0</v>
      </c>
      <c r="P343" s="227">
        <v>0</v>
      </c>
      <c r="Q343" s="227">
        <v>0</v>
      </c>
      <c r="R343" s="227">
        <v>0</v>
      </c>
      <c r="S343" s="227">
        <v>0</v>
      </c>
      <c r="T343" s="227">
        <v>0</v>
      </c>
      <c r="U343" s="227">
        <v>0</v>
      </c>
    </row>
    <row r="344" spans="2:21" s="169" customFormat="1" x14ac:dyDescent="0.25">
      <c r="B344" s="174" t="s">
        <v>16</v>
      </c>
      <c r="C344" s="174" t="s">
        <v>16</v>
      </c>
      <c r="D344" s="174" t="s">
        <v>16</v>
      </c>
      <c r="E344" s="227">
        <v>0</v>
      </c>
      <c r="F344" s="227">
        <v>0</v>
      </c>
      <c r="G344" s="227">
        <v>0</v>
      </c>
      <c r="H344" s="227">
        <v>0</v>
      </c>
      <c r="I344" s="227">
        <v>0</v>
      </c>
      <c r="J344" s="227">
        <v>0</v>
      </c>
      <c r="K344" s="227">
        <v>0</v>
      </c>
      <c r="L344" s="227">
        <v>0</v>
      </c>
      <c r="M344" s="227">
        <v>0</v>
      </c>
      <c r="N344" s="227">
        <v>0</v>
      </c>
      <c r="O344" s="227">
        <v>0</v>
      </c>
      <c r="P344" s="227">
        <v>0</v>
      </c>
      <c r="Q344" s="227">
        <v>0</v>
      </c>
      <c r="R344" s="227">
        <v>0</v>
      </c>
      <c r="S344" s="227">
        <v>0</v>
      </c>
      <c r="T344" s="227">
        <v>0</v>
      </c>
      <c r="U344" s="227">
        <v>0</v>
      </c>
    </row>
    <row r="345" spans="2:21" s="169" customFormat="1" x14ac:dyDescent="0.25">
      <c r="B345" s="174" t="s">
        <v>16</v>
      </c>
      <c r="C345" s="174" t="s">
        <v>16</v>
      </c>
      <c r="D345" s="174" t="s">
        <v>16</v>
      </c>
      <c r="E345" s="227">
        <v>0</v>
      </c>
      <c r="F345" s="227">
        <v>0</v>
      </c>
      <c r="G345" s="227">
        <v>0</v>
      </c>
      <c r="H345" s="227">
        <v>0</v>
      </c>
      <c r="I345" s="227">
        <v>0</v>
      </c>
      <c r="J345" s="227">
        <v>0</v>
      </c>
      <c r="K345" s="227">
        <v>0</v>
      </c>
      <c r="L345" s="227">
        <v>0</v>
      </c>
      <c r="M345" s="227">
        <v>0</v>
      </c>
      <c r="N345" s="227">
        <v>0</v>
      </c>
      <c r="O345" s="227">
        <v>0</v>
      </c>
      <c r="P345" s="227">
        <v>0</v>
      </c>
      <c r="Q345" s="227">
        <v>0</v>
      </c>
      <c r="R345" s="227">
        <v>0</v>
      </c>
      <c r="S345" s="227">
        <v>0</v>
      </c>
      <c r="T345" s="227">
        <v>0</v>
      </c>
      <c r="U345" s="227">
        <v>0</v>
      </c>
    </row>
    <row r="346" spans="2:21" s="169" customFormat="1" x14ac:dyDescent="0.25">
      <c r="B346" s="174" t="s">
        <v>16</v>
      </c>
      <c r="C346" s="174" t="s">
        <v>16</v>
      </c>
      <c r="D346" s="174" t="s">
        <v>16</v>
      </c>
      <c r="E346" s="227">
        <v>0</v>
      </c>
      <c r="F346" s="227">
        <v>0</v>
      </c>
      <c r="G346" s="227">
        <v>0</v>
      </c>
      <c r="H346" s="227">
        <v>0</v>
      </c>
      <c r="I346" s="227">
        <v>0</v>
      </c>
      <c r="J346" s="227">
        <v>0</v>
      </c>
      <c r="K346" s="227">
        <v>0</v>
      </c>
      <c r="L346" s="227">
        <v>0</v>
      </c>
      <c r="M346" s="227">
        <v>0</v>
      </c>
      <c r="N346" s="227">
        <v>0</v>
      </c>
      <c r="O346" s="227">
        <v>0</v>
      </c>
      <c r="P346" s="227">
        <v>0</v>
      </c>
      <c r="Q346" s="227">
        <v>0</v>
      </c>
      <c r="R346" s="227">
        <v>0</v>
      </c>
      <c r="S346" s="227">
        <v>0</v>
      </c>
      <c r="T346" s="227">
        <v>0</v>
      </c>
      <c r="U346" s="227">
        <v>0</v>
      </c>
    </row>
    <row r="347" spans="2:21" s="169" customFormat="1" x14ac:dyDescent="0.25">
      <c r="B347" s="174" t="s">
        <v>16</v>
      </c>
      <c r="C347" s="174" t="s">
        <v>16</v>
      </c>
      <c r="D347" s="174" t="s">
        <v>16</v>
      </c>
      <c r="E347" s="227">
        <v>0</v>
      </c>
      <c r="F347" s="227">
        <v>0</v>
      </c>
      <c r="G347" s="227">
        <v>0</v>
      </c>
      <c r="H347" s="227">
        <v>0</v>
      </c>
      <c r="I347" s="227">
        <v>0</v>
      </c>
      <c r="J347" s="227">
        <v>0</v>
      </c>
      <c r="K347" s="227">
        <v>0</v>
      </c>
      <c r="L347" s="227">
        <v>0</v>
      </c>
      <c r="M347" s="227">
        <v>0</v>
      </c>
      <c r="N347" s="227">
        <v>0</v>
      </c>
      <c r="O347" s="227">
        <v>0</v>
      </c>
      <c r="P347" s="227">
        <v>0</v>
      </c>
      <c r="Q347" s="227">
        <v>0</v>
      </c>
      <c r="R347" s="227">
        <v>0</v>
      </c>
      <c r="S347" s="227">
        <v>0</v>
      </c>
      <c r="T347" s="227">
        <v>0</v>
      </c>
      <c r="U347" s="227">
        <v>0</v>
      </c>
    </row>
    <row r="348" spans="2:21" s="169" customFormat="1" x14ac:dyDescent="0.25">
      <c r="B348" s="174" t="s">
        <v>16</v>
      </c>
      <c r="C348" s="174" t="s">
        <v>16</v>
      </c>
      <c r="D348" s="174" t="s">
        <v>16</v>
      </c>
      <c r="E348" s="227">
        <v>0</v>
      </c>
      <c r="F348" s="227">
        <v>0</v>
      </c>
      <c r="G348" s="227">
        <v>0</v>
      </c>
      <c r="H348" s="227">
        <v>0</v>
      </c>
      <c r="I348" s="227">
        <v>0</v>
      </c>
      <c r="J348" s="227">
        <v>0</v>
      </c>
      <c r="K348" s="227">
        <v>0</v>
      </c>
      <c r="L348" s="227">
        <v>0</v>
      </c>
      <c r="M348" s="227">
        <v>0</v>
      </c>
      <c r="N348" s="227">
        <v>0</v>
      </c>
      <c r="O348" s="227">
        <v>0</v>
      </c>
      <c r="P348" s="227">
        <v>0</v>
      </c>
      <c r="Q348" s="227">
        <v>0</v>
      </c>
      <c r="R348" s="227">
        <v>0</v>
      </c>
      <c r="S348" s="227">
        <v>0</v>
      </c>
      <c r="T348" s="227">
        <v>0</v>
      </c>
      <c r="U348" s="227">
        <v>0</v>
      </c>
    </row>
    <row r="349" spans="2:21" s="169" customFormat="1" x14ac:dyDescent="0.25">
      <c r="B349" s="174" t="s">
        <v>16</v>
      </c>
      <c r="C349" s="174" t="s">
        <v>16</v>
      </c>
      <c r="D349" s="174" t="s">
        <v>16</v>
      </c>
      <c r="E349" s="227">
        <v>0</v>
      </c>
      <c r="F349" s="227">
        <v>0</v>
      </c>
      <c r="G349" s="227">
        <v>0</v>
      </c>
      <c r="H349" s="227">
        <v>0</v>
      </c>
      <c r="I349" s="227">
        <v>0</v>
      </c>
      <c r="J349" s="227">
        <v>0</v>
      </c>
      <c r="K349" s="227">
        <v>0</v>
      </c>
      <c r="L349" s="227">
        <v>0</v>
      </c>
      <c r="M349" s="227">
        <v>0</v>
      </c>
      <c r="N349" s="227">
        <v>0</v>
      </c>
      <c r="O349" s="227">
        <v>0</v>
      </c>
      <c r="P349" s="227">
        <v>0</v>
      </c>
      <c r="Q349" s="227">
        <v>0</v>
      </c>
      <c r="R349" s="227">
        <v>0</v>
      </c>
      <c r="S349" s="227">
        <v>0</v>
      </c>
      <c r="T349" s="227">
        <v>0</v>
      </c>
      <c r="U349" s="227">
        <v>0</v>
      </c>
    </row>
    <row r="350" spans="2:21" s="169" customFormat="1" x14ac:dyDescent="0.25">
      <c r="B350" s="174" t="s">
        <v>16</v>
      </c>
      <c r="C350" s="174" t="s">
        <v>16</v>
      </c>
      <c r="D350" s="174" t="s">
        <v>16</v>
      </c>
      <c r="E350" s="227">
        <v>0</v>
      </c>
      <c r="F350" s="227">
        <v>0</v>
      </c>
      <c r="G350" s="227">
        <v>0</v>
      </c>
      <c r="H350" s="227">
        <v>0</v>
      </c>
      <c r="I350" s="227">
        <v>0</v>
      </c>
      <c r="J350" s="227">
        <v>0</v>
      </c>
      <c r="K350" s="227">
        <v>0</v>
      </c>
      <c r="L350" s="227">
        <v>0</v>
      </c>
      <c r="M350" s="227">
        <v>0</v>
      </c>
      <c r="N350" s="227">
        <v>0</v>
      </c>
      <c r="O350" s="227">
        <v>0</v>
      </c>
      <c r="P350" s="227">
        <v>0</v>
      </c>
      <c r="Q350" s="227">
        <v>0</v>
      </c>
      <c r="R350" s="227">
        <v>0</v>
      </c>
      <c r="S350" s="227">
        <v>0</v>
      </c>
      <c r="T350" s="227">
        <v>0</v>
      </c>
      <c r="U350" s="227">
        <v>0</v>
      </c>
    </row>
    <row r="351" spans="2:21" s="169" customFormat="1" x14ac:dyDescent="0.25">
      <c r="B351" s="174" t="s">
        <v>16</v>
      </c>
      <c r="C351" s="174" t="s">
        <v>16</v>
      </c>
      <c r="D351" s="174" t="s">
        <v>16</v>
      </c>
      <c r="E351" s="227">
        <v>0</v>
      </c>
      <c r="F351" s="227">
        <v>0</v>
      </c>
      <c r="G351" s="227">
        <v>0</v>
      </c>
      <c r="H351" s="227">
        <v>0</v>
      </c>
      <c r="I351" s="227">
        <v>0</v>
      </c>
      <c r="J351" s="227">
        <v>0</v>
      </c>
      <c r="K351" s="227">
        <v>0</v>
      </c>
      <c r="L351" s="227">
        <v>0</v>
      </c>
      <c r="M351" s="227">
        <v>0</v>
      </c>
      <c r="N351" s="227">
        <v>0</v>
      </c>
      <c r="O351" s="227">
        <v>0</v>
      </c>
      <c r="P351" s="227">
        <v>0</v>
      </c>
      <c r="Q351" s="227">
        <v>0</v>
      </c>
      <c r="R351" s="227">
        <v>0</v>
      </c>
      <c r="S351" s="227">
        <v>0</v>
      </c>
      <c r="T351" s="227">
        <v>0</v>
      </c>
      <c r="U351" s="227">
        <v>0</v>
      </c>
    </row>
    <row r="352" spans="2:21" s="169" customFormat="1" x14ac:dyDescent="0.25">
      <c r="B352" s="174" t="s">
        <v>16</v>
      </c>
      <c r="C352" s="174" t="s">
        <v>16</v>
      </c>
      <c r="D352" s="174" t="s">
        <v>16</v>
      </c>
      <c r="E352" s="227">
        <v>0</v>
      </c>
      <c r="F352" s="227">
        <v>0</v>
      </c>
      <c r="G352" s="227">
        <v>0</v>
      </c>
      <c r="H352" s="227">
        <v>0</v>
      </c>
      <c r="I352" s="227">
        <v>0</v>
      </c>
      <c r="J352" s="227">
        <v>0</v>
      </c>
      <c r="K352" s="227">
        <v>0</v>
      </c>
      <c r="L352" s="227">
        <v>0</v>
      </c>
      <c r="M352" s="227">
        <v>0</v>
      </c>
      <c r="N352" s="227">
        <v>0</v>
      </c>
      <c r="O352" s="227">
        <v>0</v>
      </c>
      <c r="P352" s="227">
        <v>0</v>
      </c>
      <c r="Q352" s="227">
        <v>0</v>
      </c>
      <c r="R352" s="227">
        <v>0</v>
      </c>
      <c r="S352" s="227">
        <v>0</v>
      </c>
      <c r="T352" s="227">
        <v>0</v>
      </c>
      <c r="U352" s="227">
        <v>0</v>
      </c>
    </row>
    <row r="353" spans="2:21" s="169" customFormat="1" x14ac:dyDescent="0.25">
      <c r="B353" s="174" t="s">
        <v>16</v>
      </c>
      <c r="C353" s="174" t="s">
        <v>16</v>
      </c>
      <c r="D353" s="174" t="s">
        <v>16</v>
      </c>
      <c r="E353" s="227">
        <v>0</v>
      </c>
      <c r="F353" s="227">
        <v>0</v>
      </c>
      <c r="G353" s="227">
        <v>0</v>
      </c>
      <c r="H353" s="227">
        <v>0</v>
      </c>
      <c r="I353" s="227">
        <v>0</v>
      </c>
      <c r="J353" s="227">
        <v>0</v>
      </c>
      <c r="K353" s="227">
        <v>0</v>
      </c>
      <c r="L353" s="227">
        <v>0</v>
      </c>
      <c r="M353" s="227">
        <v>0</v>
      </c>
      <c r="N353" s="227">
        <v>0</v>
      </c>
      <c r="O353" s="227">
        <v>0</v>
      </c>
      <c r="P353" s="227">
        <v>0</v>
      </c>
      <c r="Q353" s="227">
        <v>0</v>
      </c>
      <c r="R353" s="227">
        <v>0</v>
      </c>
      <c r="S353" s="227">
        <v>0</v>
      </c>
      <c r="T353" s="227">
        <v>0</v>
      </c>
      <c r="U353" s="227">
        <v>0</v>
      </c>
    </row>
    <row r="354" spans="2:21" s="169" customFormat="1" x14ac:dyDescent="0.25">
      <c r="B354" s="174" t="s">
        <v>16</v>
      </c>
      <c r="C354" s="174" t="s">
        <v>16</v>
      </c>
      <c r="D354" s="174" t="s">
        <v>16</v>
      </c>
      <c r="E354" s="227">
        <v>0</v>
      </c>
      <c r="F354" s="227">
        <v>0</v>
      </c>
      <c r="G354" s="227">
        <v>0</v>
      </c>
      <c r="H354" s="227">
        <v>0</v>
      </c>
      <c r="I354" s="227">
        <v>0</v>
      </c>
      <c r="J354" s="227">
        <v>0</v>
      </c>
      <c r="K354" s="227">
        <v>0</v>
      </c>
      <c r="L354" s="227">
        <v>0</v>
      </c>
      <c r="M354" s="227">
        <v>0</v>
      </c>
      <c r="N354" s="227">
        <v>0</v>
      </c>
      <c r="O354" s="227">
        <v>0</v>
      </c>
      <c r="P354" s="227">
        <v>0</v>
      </c>
      <c r="Q354" s="227">
        <v>0</v>
      </c>
      <c r="R354" s="227">
        <v>0</v>
      </c>
      <c r="S354" s="227">
        <v>0</v>
      </c>
      <c r="T354" s="227">
        <v>0</v>
      </c>
      <c r="U354" s="227">
        <v>0</v>
      </c>
    </row>
    <row r="355" spans="2:21" s="169" customFormat="1" x14ac:dyDescent="0.25">
      <c r="B355" s="174" t="s">
        <v>16</v>
      </c>
      <c r="C355" s="174" t="s">
        <v>16</v>
      </c>
      <c r="D355" s="174" t="s">
        <v>16</v>
      </c>
      <c r="E355" s="227">
        <v>0</v>
      </c>
      <c r="F355" s="227">
        <v>0</v>
      </c>
      <c r="G355" s="227">
        <v>0</v>
      </c>
      <c r="H355" s="227">
        <v>0</v>
      </c>
      <c r="I355" s="227">
        <v>0</v>
      </c>
      <c r="J355" s="227">
        <v>0</v>
      </c>
      <c r="K355" s="227">
        <v>0</v>
      </c>
      <c r="L355" s="227">
        <v>0</v>
      </c>
      <c r="M355" s="227">
        <v>0</v>
      </c>
      <c r="N355" s="227">
        <v>0</v>
      </c>
      <c r="O355" s="227">
        <v>0</v>
      </c>
      <c r="P355" s="227">
        <v>0</v>
      </c>
      <c r="Q355" s="227">
        <v>0</v>
      </c>
      <c r="R355" s="227">
        <v>0</v>
      </c>
      <c r="S355" s="227">
        <v>0</v>
      </c>
      <c r="T355" s="227">
        <v>0</v>
      </c>
      <c r="U355" s="227">
        <v>0</v>
      </c>
    </row>
    <row r="356" spans="2:21" s="169" customFormat="1" x14ac:dyDescent="0.25">
      <c r="B356" s="174" t="s">
        <v>16</v>
      </c>
      <c r="C356" s="174" t="s">
        <v>16</v>
      </c>
      <c r="D356" s="174" t="s">
        <v>16</v>
      </c>
      <c r="E356" s="227">
        <v>0</v>
      </c>
      <c r="F356" s="227">
        <v>0</v>
      </c>
      <c r="G356" s="227">
        <v>0</v>
      </c>
      <c r="H356" s="227">
        <v>0</v>
      </c>
      <c r="I356" s="227">
        <v>0</v>
      </c>
      <c r="J356" s="227">
        <v>0</v>
      </c>
      <c r="K356" s="227">
        <v>0</v>
      </c>
      <c r="L356" s="227">
        <v>0</v>
      </c>
      <c r="M356" s="227">
        <v>0</v>
      </c>
      <c r="N356" s="227">
        <v>0</v>
      </c>
      <c r="O356" s="227">
        <v>0</v>
      </c>
      <c r="P356" s="227">
        <v>0</v>
      </c>
      <c r="Q356" s="227">
        <v>0</v>
      </c>
      <c r="R356" s="227">
        <v>0</v>
      </c>
      <c r="S356" s="227">
        <v>0</v>
      </c>
      <c r="T356" s="227">
        <v>0</v>
      </c>
      <c r="U356" s="227">
        <v>0</v>
      </c>
    </row>
    <row r="357" spans="2:21" s="169" customFormat="1" x14ac:dyDescent="0.25">
      <c r="B357" s="174" t="s">
        <v>16</v>
      </c>
      <c r="C357" s="174" t="s">
        <v>16</v>
      </c>
      <c r="D357" s="174" t="s">
        <v>16</v>
      </c>
      <c r="E357" s="227">
        <v>0</v>
      </c>
      <c r="F357" s="227">
        <v>0</v>
      </c>
      <c r="G357" s="227">
        <v>0</v>
      </c>
      <c r="H357" s="227">
        <v>0</v>
      </c>
      <c r="I357" s="227">
        <v>0</v>
      </c>
      <c r="J357" s="227">
        <v>0</v>
      </c>
      <c r="K357" s="227">
        <v>0</v>
      </c>
      <c r="L357" s="227">
        <v>0</v>
      </c>
      <c r="M357" s="227">
        <v>0</v>
      </c>
      <c r="N357" s="227">
        <v>0</v>
      </c>
      <c r="O357" s="227">
        <v>0</v>
      </c>
      <c r="P357" s="227">
        <v>0</v>
      </c>
      <c r="Q357" s="227">
        <v>0</v>
      </c>
      <c r="R357" s="227">
        <v>0</v>
      </c>
      <c r="S357" s="227">
        <v>0</v>
      </c>
      <c r="T357" s="227">
        <v>0</v>
      </c>
      <c r="U357" s="227">
        <v>0</v>
      </c>
    </row>
    <row r="358" spans="2:21" s="169" customFormat="1" x14ac:dyDescent="0.25">
      <c r="B358" s="174" t="s">
        <v>16</v>
      </c>
      <c r="C358" s="174" t="s">
        <v>16</v>
      </c>
      <c r="D358" s="174" t="s">
        <v>16</v>
      </c>
      <c r="E358" s="227">
        <v>0</v>
      </c>
      <c r="F358" s="227">
        <v>0</v>
      </c>
      <c r="G358" s="227">
        <v>0</v>
      </c>
      <c r="H358" s="227">
        <v>0</v>
      </c>
      <c r="I358" s="227">
        <v>0</v>
      </c>
      <c r="J358" s="227">
        <v>0</v>
      </c>
      <c r="K358" s="227">
        <v>0</v>
      </c>
      <c r="L358" s="227">
        <v>0</v>
      </c>
      <c r="M358" s="227">
        <v>0</v>
      </c>
      <c r="N358" s="227">
        <v>0</v>
      </c>
      <c r="O358" s="227">
        <v>0</v>
      </c>
      <c r="P358" s="227">
        <v>0</v>
      </c>
      <c r="Q358" s="227">
        <v>0</v>
      </c>
      <c r="R358" s="227">
        <v>0</v>
      </c>
      <c r="S358" s="227">
        <v>0</v>
      </c>
      <c r="T358" s="227">
        <v>0</v>
      </c>
      <c r="U358" s="227">
        <v>0</v>
      </c>
    </row>
    <row r="359" spans="2:21" s="169" customFormat="1" x14ac:dyDescent="0.25">
      <c r="B359" s="174" t="s">
        <v>16</v>
      </c>
      <c r="C359" s="174" t="s">
        <v>16</v>
      </c>
      <c r="D359" s="174" t="s">
        <v>16</v>
      </c>
      <c r="E359" s="227">
        <v>0</v>
      </c>
      <c r="F359" s="227">
        <v>0</v>
      </c>
      <c r="G359" s="227">
        <v>0</v>
      </c>
      <c r="H359" s="227">
        <v>0</v>
      </c>
      <c r="I359" s="227">
        <v>0</v>
      </c>
      <c r="J359" s="227">
        <v>0</v>
      </c>
      <c r="K359" s="227">
        <v>0</v>
      </c>
      <c r="L359" s="227">
        <v>0</v>
      </c>
      <c r="M359" s="227">
        <v>0</v>
      </c>
      <c r="N359" s="227">
        <v>0</v>
      </c>
      <c r="O359" s="227">
        <v>0</v>
      </c>
      <c r="P359" s="227">
        <v>0</v>
      </c>
      <c r="Q359" s="227">
        <v>0</v>
      </c>
      <c r="R359" s="227">
        <v>0</v>
      </c>
      <c r="S359" s="227">
        <v>0</v>
      </c>
      <c r="T359" s="227">
        <v>0</v>
      </c>
      <c r="U359" s="227">
        <v>0</v>
      </c>
    </row>
    <row r="360" spans="2:21" s="169" customFormat="1" x14ac:dyDescent="0.25">
      <c r="B360" s="174" t="s">
        <v>16</v>
      </c>
      <c r="C360" s="174" t="s">
        <v>16</v>
      </c>
      <c r="D360" s="174" t="s">
        <v>16</v>
      </c>
      <c r="E360" s="227">
        <v>0</v>
      </c>
      <c r="F360" s="227">
        <v>0</v>
      </c>
      <c r="G360" s="227">
        <v>0</v>
      </c>
      <c r="H360" s="227">
        <v>0</v>
      </c>
      <c r="I360" s="227">
        <v>0</v>
      </c>
      <c r="J360" s="227">
        <v>0</v>
      </c>
      <c r="K360" s="227">
        <v>0</v>
      </c>
      <c r="L360" s="227">
        <v>0</v>
      </c>
      <c r="M360" s="227">
        <v>0</v>
      </c>
      <c r="N360" s="227">
        <v>0</v>
      </c>
      <c r="O360" s="227">
        <v>0</v>
      </c>
      <c r="P360" s="227">
        <v>0</v>
      </c>
      <c r="Q360" s="227">
        <v>0</v>
      </c>
      <c r="R360" s="227">
        <v>0</v>
      </c>
      <c r="S360" s="227">
        <v>0</v>
      </c>
      <c r="T360" s="227">
        <v>0</v>
      </c>
      <c r="U360" s="227">
        <v>0</v>
      </c>
    </row>
    <row r="361" spans="2:21" s="169" customFormat="1" x14ac:dyDescent="0.25">
      <c r="B361" s="174" t="s">
        <v>16</v>
      </c>
      <c r="C361" s="174" t="s">
        <v>16</v>
      </c>
      <c r="D361" s="174" t="s">
        <v>16</v>
      </c>
      <c r="E361" s="227">
        <v>0</v>
      </c>
      <c r="F361" s="227">
        <v>0</v>
      </c>
      <c r="G361" s="227">
        <v>0</v>
      </c>
      <c r="H361" s="227">
        <v>0</v>
      </c>
      <c r="I361" s="227">
        <v>0</v>
      </c>
      <c r="J361" s="227">
        <v>0</v>
      </c>
      <c r="K361" s="227">
        <v>0</v>
      </c>
      <c r="L361" s="227">
        <v>0</v>
      </c>
      <c r="M361" s="227">
        <v>0</v>
      </c>
      <c r="N361" s="227">
        <v>0</v>
      </c>
      <c r="O361" s="227">
        <v>0</v>
      </c>
      <c r="P361" s="227">
        <v>0</v>
      </c>
      <c r="Q361" s="227">
        <v>0</v>
      </c>
      <c r="R361" s="227">
        <v>0</v>
      </c>
      <c r="S361" s="227">
        <v>0</v>
      </c>
      <c r="T361" s="227">
        <v>0</v>
      </c>
      <c r="U361" s="227">
        <v>0</v>
      </c>
    </row>
    <row r="362" spans="2:21" s="169" customFormat="1" x14ac:dyDescent="0.25">
      <c r="B362" s="174" t="s">
        <v>16</v>
      </c>
      <c r="C362" s="174" t="s">
        <v>16</v>
      </c>
      <c r="D362" s="174" t="s">
        <v>16</v>
      </c>
      <c r="E362" s="227">
        <v>0</v>
      </c>
      <c r="F362" s="227">
        <v>0</v>
      </c>
      <c r="G362" s="227">
        <v>0</v>
      </c>
      <c r="H362" s="227">
        <v>0</v>
      </c>
      <c r="I362" s="227">
        <v>0</v>
      </c>
      <c r="J362" s="227">
        <v>0</v>
      </c>
      <c r="K362" s="227">
        <v>0</v>
      </c>
      <c r="L362" s="227">
        <v>0</v>
      </c>
      <c r="M362" s="227">
        <v>0</v>
      </c>
      <c r="N362" s="227">
        <v>0</v>
      </c>
      <c r="O362" s="227">
        <v>0</v>
      </c>
      <c r="P362" s="227">
        <v>0</v>
      </c>
      <c r="Q362" s="227">
        <v>0</v>
      </c>
      <c r="R362" s="227">
        <v>0</v>
      </c>
      <c r="S362" s="227">
        <v>0</v>
      </c>
      <c r="T362" s="227">
        <v>0</v>
      </c>
      <c r="U362" s="227">
        <v>0</v>
      </c>
    </row>
    <row r="363" spans="2:21" s="169" customFormat="1" x14ac:dyDescent="0.25">
      <c r="B363" s="174" t="s">
        <v>16</v>
      </c>
      <c r="C363" s="174" t="s">
        <v>16</v>
      </c>
      <c r="D363" s="174" t="s">
        <v>16</v>
      </c>
      <c r="E363" s="227">
        <v>0</v>
      </c>
      <c r="F363" s="227">
        <v>0</v>
      </c>
      <c r="G363" s="227">
        <v>0</v>
      </c>
      <c r="H363" s="227">
        <v>0</v>
      </c>
      <c r="I363" s="227">
        <v>0</v>
      </c>
      <c r="J363" s="227">
        <v>0</v>
      </c>
      <c r="K363" s="227">
        <v>0</v>
      </c>
      <c r="L363" s="227">
        <v>0</v>
      </c>
      <c r="M363" s="227">
        <v>0</v>
      </c>
      <c r="N363" s="227">
        <v>0</v>
      </c>
      <c r="O363" s="227">
        <v>0</v>
      </c>
      <c r="P363" s="227">
        <v>0</v>
      </c>
      <c r="Q363" s="227">
        <v>0</v>
      </c>
      <c r="R363" s="227">
        <v>0</v>
      </c>
      <c r="S363" s="227">
        <v>0</v>
      </c>
      <c r="T363" s="227">
        <v>0</v>
      </c>
      <c r="U363" s="227">
        <v>0</v>
      </c>
    </row>
    <row r="364" spans="2:21" s="169" customFormat="1" x14ac:dyDescent="0.25">
      <c r="B364" s="174" t="s">
        <v>16</v>
      </c>
      <c r="C364" s="174" t="s">
        <v>16</v>
      </c>
      <c r="D364" s="174" t="s">
        <v>16</v>
      </c>
      <c r="E364" s="227">
        <v>0</v>
      </c>
      <c r="F364" s="227">
        <v>0</v>
      </c>
      <c r="G364" s="227">
        <v>0</v>
      </c>
      <c r="H364" s="227">
        <v>0</v>
      </c>
      <c r="I364" s="227">
        <v>0</v>
      </c>
      <c r="J364" s="227">
        <v>0</v>
      </c>
      <c r="K364" s="227">
        <v>0</v>
      </c>
      <c r="L364" s="227">
        <v>0</v>
      </c>
      <c r="M364" s="227">
        <v>0</v>
      </c>
      <c r="N364" s="227">
        <v>0</v>
      </c>
      <c r="O364" s="227">
        <v>0</v>
      </c>
      <c r="P364" s="227">
        <v>0</v>
      </c>
      <c r="Q364" s="227">
        <v>0</v>
      </c>
      <c r="R364" s="227">
        <v>0</v>
      </c>
      <c r="S364" s="227">
        <v>0</v>
      </c>
      <c r="T364" s="227">
        <v>0</v>
      </c>
      <c r="U364" s="227">
        <v>0</v>
      </c>
    </row>
    <row r="365" spans="2:21" s="169" customFormat="1" x14ac:dyDescent="0.25">
      <c r="B365" s="174" t="s">
        <v>16</v>
      </c>
      <c r="C365" s="174" t="s">
        <v>16</v>
      </c>
      <c r="D365" s="174" t="s">
        <v>16</v>
      </c>
      <c r="E365" s="227">
        <v>0</v>
      </c>
      <c r="F365" s="227">
        <v>0</v>
      </c>
      <c r="G365" s="227">
        <v>0</v>
      </c>
      <c r="H365" s="227">
        <v>0</v>
      </c>
      <c r="I365" s="227">
        <v>0</v>
      </c>
      <c r="J365" s="227">
        <v>0</v>
      </c>
      <c r="K365" s="227">
        <v>0</v>
      </c>
      <c r="L365" s="227">
        <v>0</v>
      </c>
      <c r="M365" s="227">
        <v>0</v>
      </c>
      <c r="N365" s="227">
        <v>0</v>
      </c>
      <c r="O365" s="227">
        <v>0</v>
      </c>
      <c r="P365" s="227">
        <v>0</v>
      </c>
      <c r="Q365" s="227">
        <v>0</v>
      </c>
      <c r="R365" s="227">
        <v>0</v>
      </c>
      <c r="S365" s="227">
        <v>0</v>
      </c>
      <c r="T365" s="227">
        <v>0</v>
      </c>
      <c r="U365" s="227">
        <v>0</v>
      </c>
    </row>
    <row r="366" spans="2:21" s="169" customFormat="1" x14ac:dyDescent="0.25">
      <c r="B366" s="174" t="s">
        <v>16</v>
      </c>
      <c r="C366" s="174" t="s">
        <v>16</v>
      </c>
      <c r="D366" s="174" t="s">
        <v>16</v>
      </c>
      <c r="E366" s="227">
        <v>0</v>
      </c>
      <c r="F366" s="227">
        <v>0</v>
      </c>
      <c r="G366" s="227">
        <v>0</v>
      </c>
      <c r="H366" s="227">
        <v>0</v>
      </c>
      <c r="I366" s="227">
        <v>0</v>
      </c>
      <c r="J366" s="227">
        <v>0</v>
      </c>
      <c r="K366" s="227">
        <v>0</v>
      </c>
      <c r="L366" s="227">
        <v>0</v>
      </c>
      <c r="M366" s="227">
        <v>0</v>
      </c>
      <c r="N366" s="227">
        <v>0</v>
      </c>
      <c r="O366" s="227">
        <v>0</v>
      </c>
      <c r="P366" s="227">
        <v>0</v>
      </c>
      <c r="Q366" s="227">
        <v>0</v>
      </c>
      <c r="R366" s="227">
        <v>0</v>
      </c>
      <c r="S366" s="227">
        <v>0</v>
      </c>
      <c r="T366" s="227">
        <v>0</v>
      </c>
      <c r="U366" s="227">
        <v>0</v>
      </c>
    </row>
    <row r="367" spans="2:21" s="169" customFormat="1" x14ac:dyDescent="0.25">
      <c r="B367" s="174" t="s">
        <v>16</v>
      </c>
      <c r="C367" s="174" t="s">
        <v>16</v>
      </c>
      <c r="D367" s="174" t="s">
        <v>16</v>
      </c>
      <c r="E367" s="227">
        <v>0</v>
      </c>
      <c r="F367" s="227">
        <v>0</v>
      </c>
      <c r="G367" s="227">
        <v>0</v>
      </c>
      <c r="H367" s="227">
        <v>0</v>
      </c>
      <c r="I367" s="227">
        <v>0</v>
      </c>
      <c r="J367" s="227">
        <v>0</v>
      </c>
      <c r="K367" s="227">
        <v>0</v>
      </c>
      <c r="L367" s="227">
        <v>0</v>
      </c>
      <c r="M367" s="227">
        <v>0</v>
      </c>
      <c r="N367" s="227">
        <v>0</v>
      </c>
      <c r="O367" s="227">
        <v>0</v>
      </c>
      <c r="P367" s="227">
        <v>0</v>
      </c>
      <c r="Q367" s="227">
        <v>0</v>
      </c>
      <c r="R367" s="227">
        <v>0</v>
      </c>
      <c r="S367" s="227">
        <v>0</v>
      </c>
      <c r="T367" s="227">
        <v>0</v>
      </c>
      <c r="U367" s="227">
        <v>0</v>
      </c>
    </row>
    <row r="368" spans="2:21" s="169" customFormat="1" x14ac:dyDescent="0.25">
      <c r="B368" s="174" t="s">
        <v>16</v>
      </c>
      <c r="C368" s="174" t="s">
        <v>16</v>
      </c>
      <c r="D368" s="174" t="s">
        <v>16</v>
      </c>
      <c r="E368" s="227">
        <v>0</v>
      </c>
      <c r="F368" s="227">
        <v>0</v>
      </c>
      <c r="G368" s="227">
        <v>0</v>
      </c>
      <c r="H368" s="227">
        <v>0</v>
      </c>
      <c r="I368" s="227">
        <v>0</v>
      </c>
      <c r="J368" s="227">
        <v>0</v>
      </c>
      <c r="K368" s="227">
        <v>0</v>
      </c>
      <c r="L368" s="227">
        <v>0</v>
      </c>
      <c r="M368" s="227">
        <v>0</v>
      </c>
      <c r="N368" s="227">
        <v>0</v>
      </c>
      <c r="O368" s="227">
        <v>0</v>
      </c>
      <c r="P368" s="227">
        <v>0</v>
      </c>
      <c r="Q368" s="227">
        <v>0</v>
      </c>
      <c r="R368" s="227">
        <v>0</v>
      </c>
      <c r="S368" s="227">
        <v>0</v>
      </c>
      <c r="T368" s="227">
        <v>0</v>
      </c>
      <c r="U368" s="227">
        <v>0</v>
      </c>
    </row>
    <row r="369" spans="2:21" s="169" customFormat="1" x14ac:dyDescent="0.25">
      <c r="B369" s="174" t="s">
        <v>16</v>
      </c>
      <c r="C369" s="174" t="s">
        <v>16</v>
      </c>
      <c r="D369" s="174" t="s">
        <v>16</v>
      </c>
      <c r="E369" s="227">
        <v>0</v>
      </c>
      <c r="F369" s="227">
        <v>0</v>
      </c>
      <c r="G369" s="227">
        <v>0</v>
      </c>
      <c r="H369" s="227">
        <v>0</v>
      </c>
      <c r="I369" s="227">
        <v>0</v>
      </c>
      <c r="J369" s="227">
        <v>0</v>
      </c>
      <c r="K369" s="227">
        <v>0</v>
      </c>
      <c r="L369" s="227">
        <v>0</v>
      </c>
      <c r="M369" s="227">
        <v>0</v>
      </c>
      <c r="N369" s="227">
        <v>0</v>
      </c>
      <c r="O369" s="227">
        <v>0</v>
      </c>
      <c r="P369" s="227">
        <v>0</v>
      </c>
      <c r="Q369" s="227">
        <v>0</v>
      </c>
      <c r="R369" s="227">
        <v>0</v>
      </c>
      <c r="S369" s="227">
        <v>0</v>
      </c>
      <c r="T369" s="227">
        <v>0</v>
      </c>
      <c r="U369" s="227">
        <v>0</v>
      </c>
    </row>
    <row r="370" spans="2:21" s="169" customFormat="1" x14ac:dyDescent="0.25">
      <c r="B370" s="174" t="s">
        <v>16</v>
      </c>
      <c r="C370" s="174" t="s">
        <v>16</v>
      </c>
      <c r="D370" s="174" t="s">
        <v>16</v>
      </c>
      <c r="E370" s="227">
        <v>0</v>
      </c>
      <c r="F370" s="227">
        <v>0</v>
      </c>
      <c r="G370" s="227">
        <v>0</v>
      </c>
      <c r="H370" s="227">
        <v>0</v>
      </c>
      <c r="I370" s="227">
        <v>0</v>
      </c>
      <c r="J370" s="227">
        <v>0</v>
      </c>
      <c r="K370" s="227">
        <v>0</v>
      </c>
      <c r="L370" s="227">
        <v>0</v>
      </c>
      <c r="M370" s="227">
        <v>0</v>
      </c>
      <c r="N370" s="227">
        <v>0</v>
      </c>
      <c r="O370" s="227">
        <v>0</v>
      </c>
      <c r="P370" s="227">
        <v>0</v>
      </c>
      <c r="Q370" s="227">
        <v>0</v>
      </c>
      <c r="R370" s="227">
        <v>0</v>
      </c>
      <c r="S370" s="227">
        <v>0</v>
      </c>
      <c r="T370" s="227">
        <v>0</v>
      </c>
      <c r="U370" s="227">
        <v>0</v>
      </c>
    </row>
    <row r="371" spans="2:21" s="169" customFormat="1" x14ac:dyDescent="0.25">
      <c r="B371" s="174" t="s">
        <v>16</v>
      </c>
      <c r="C371" s="174" t="s">
        <v>16</v>
      </c>
      <c r="D371" s="174" t="s">
        <v>16</v>
      </c>
      <c r="E371" s="227">
        <v>0</v>
      </c>
      <c r="F371" s="227">
        <v>0</v>
      </c>
      <c r="G371" s="227">
        <v>0</v>
      </c>
      <c r="H371" s="227">
        <v>0</v>
      </c>
      <c r="I371" s="227">
        <v>0</v>
      </c>
      <c r="J371" s="227">
        <v>0</v>
      </c>
      <c r="K371" s="227">
        <v>0</v>
      </c>
      <c r="L371" s="227">
        <v>0</v>
      </c>
      <c r="M371" s="227">
        <v>0</v>
      </c>
      <c r="N371" s="227">
        <v>0</v>
      </c>
      <c r="O371" s="227">
        <v>0</v>
      </c>
      <c r="P371" s="227">
        <v>0</v>
      </c>
      <c r="Q371" s="227">
        <v>0</v>
      </c>
      <c r="R371" s="227">
        <v>0</v>
      </c>
      <c r="S371" s="227">
        <v>0</v>
      </c>
      <c r="T371" s="227">
        <v>0</v>
      </c>
      <c r="U371" s="227">
        <v>0</v>
      </c>
    </row>
    <row r="372" spans="2:21" s="169" customFormat="1" x14ac:dyDescent="0.25">
      <c r="B372" s="174" t="s">
        <v>16</v>
      </c>
      <c r="C372" s="174" t="s">
        <v>16</v>
      </c>
      <c r="D372" s="174" t="s">
        <v>16</v>
      </c>
      <c r="E372" s="227">
        <v>0</v>
      </c>
      <c r="F372" s="227">
        <v>0</v>
      </c>
      <c r="G372" s="227">
        <v>0</v>
      </c>
      <c r="H372" s="227">
        <v>0</v>
      </c>
      <c r="I372" s="227">
        <v>0</v>
      </c>
      <c r="J372" s="227">
        <v>0</v>
      </c>
      <c r="K372" s="227">
        <v>0</v>
      </c>
      <c r="L372" s="227">
        <v>0</v>
      </c>
      <c r="M372" s="227">
        <v>0</v>
      </c>
      <c r="N372" s="227">
        <v>0</v>
      </c>
      <c r="O372" s="227">
        <v>0</v>
      </c>
      <c r="P372" s="227">
        <v>0</v>
      </c>
      <c r="Q372" s="227">
        <v>0</v>
      </c>
      <c r="R372" s="227">
        <v>0</v>
      </c>
      <c r="S372" s="227">
        <v>0</v>
      </c>
      <c r="T372" s="227">
        <v>0</v>
      </c>
      <c r="U372" s="227">
        <v>0</v>
      </c>
    </row>
    <row r="373" spans="2:21" s="169" customFormat="1" x14ac:dyDescent="0.25">
      <c r="B373" s="174" t="s">
        <v>16</v>
      </c>
      <c r="C373" s="174" t="s">
        <v>16</v>
      </c>
      <c r="D373" s="174" t="s">
        <v>16</v>
      </c>
      <c r="E373" s="227">
        <v>0</v>
      </c>
      <c r="F373" s="227">
        <v>0</v>
      </c>
      <c r="G373" s="227">
        <v>0</v>
      </c>
      <c r="H373" s="227">
        <v>0</v>
      </c>
      <c r="I373" s="227">
        <v>0</v>
      </c>
      <c r="J373" s="227">
        <v>0</v>
      </c>
      <c r="K373" s="227">
        <v>0</v>
      </c>
      <c r="L373" s="227">
        <v>0</v>
      </c>
      <c r="M373" s="227">
        <v>0</v>
      </c>
      <c r="N373" s="227">
        <v>0</v>
      </c>
      <c r="O373" s="227">
        <v>0</v>
      </c>
      <c r="P373" s="227">
        <v>0</v>
      </c>
      <c r="Q373" s="227">
        <v>0</v>
      </c>
      <c r="R373" s="227">
        <v>0</v>
      </c>
      <c r="S373" s="227">
        <v>0</v>
      </c>
      <c r="T373" s="227">
        <v>0</v>
      </c>
      <c r="U373" s="227">
        <v>0</v>
      </c>
    </row>
    <row r="374" spans="2:21" s="169" customFormat="1" x14ac:dyDescent="0.25">
      <c r="B374" s="174" t="s">
        <v>16</v>
      </c>
      <c r="C374" s="174" t="s">
        <v>16</v>
      </c>
      <c r="D374" s="174" t="s">
        <v>16</v>
      </c>
      <c r="E374" s="227">
        <v>0</v>
      </c>
      <c r="F374" s="227">
        <v>0</v>
      </c>
      <c r="G374" s="227">
        <v>0</v>
      </c>
      <c r="H374" s="227">
        <v>0</v>
      </c>
      <c r="I374" s="227">
        <v>0</v>
      </c>
      <c r="J374" s="227">
        <v>0</v>
      </c>
      <c r="K374" s="227">
        <v>0</v>
      </c>
      <c r="L374" s="227">
        <v>0</v>
      </c>
      <c r="M374" s="227">
        <v>0</v>
      </c>
      <c r="N374" s="227">
        <v>0</v>
      </c>
      <c r="O374" s="227">
        <v>0</v>
      </c>
      <c r="P374" s="227">
        <v>0</v>
      </c>
      <c r="Q374" s="227">
        <v>0</v>
      </c>
      <c r="R374" s="227">
        <v>0</v>
      </c>
      <c r="S374" s="227">
        <v>0</v>
      </c>
      <c r="T374" s="227">
        <v>0</v>
      </c>
      <c r="U374" s="227">
        <v>0</v>
      </c>
    </row>
    <row r="375" spans="2:21" s="169" customFormat="1" x14ac:dyDescent="0.25">
      <c r="B375" s="174" t="s">
        <v>16</v>
      </c>
      <c r="C375" s="174" t="s">
        <v>16</v>
      </c>
      <c r="D375" s="174" t="s">
        <v>16</v>
      </c>
      <c r="E375" s="227">
        <v>0</v>
      </c>
      <c r="F375" s="227">
        <v>0</v>
      </c>
      <c r="G375" s="227">
        <v>0</v>
      </c>
      <c r="H375" s="227">
        <v>0</v>
      </c>
      <c r="I375" s="227">
        <v>0</v>
      </c>
      <c r="J375" s="227">
        <v>0</v>
      </c>
      <c r="K375" s="227">
        <v>0</v>
      </c>
      <c r="L375" s="227">
        <v>0</v>
      </c>
      <c r="M375" s="227">
        <v>0</v>
      </c>
      <c r="N375" s="227">
        <v>0</v>
      </c>
      <c r="O375" s="227">
        <v>0</v>
      </c>
      <c r="P375" s="227">
        <v>0</v>
      </c>
      <c r="Q375" s="227">
        <v>0</v>
      </c>
      <c r="R375" s="227">
        <v>0</v>
      </c>
      <c r="S375" s="227">
        <v>0</v>
      </c>
      <c r="T375" s="227">
        <v>0</v>
      </c>
      <c r="U375" s="227">
        <v>0</v>
      </c>
    </row>
    <row r="376" spans="2:21" s="169" customFormat="1" x14ac:dyDescent="0.25">
      <c r="B376" s="174" t="s">
        <v>16</v>
      </c>
      <c r="C376" s="174" t="s">
        <v>16</v>
      </c>
      <c r="D376" s="174" t="s">
        <v>16</v>
      </c>
      <c r="E376" s="227">
        <v>0</v>
      </c>
      <c r="F376" s="227">
        <v>0</v>
      </c>
      <c r="G376" s="227">
        <v>0</v>
      </c>
      <c r="H376" s="227">
        <v>0</v>
      </c>
      <c r="I376" s="227">
        <v>0</v>
      </c>
      <c r="J376" s="227">
        <v>0</v>
      </c>
      <c r="K376" s="227">
        <v>0</v>
      </c>
      <c r="L376" s="227">
        <v>0</v>
      </c>
      <c r="M376" s="227">
        <v>0</v>
      </c>
      <c r="N376" s="227">
        <v>0</v>
      </c>
      <c r="O376" s="227">
        <v>0</v>
      </c>
      <c r="P376" s="227">
        <v>0</v>
      </c>
      <c r="Q376" s="227">
        <v>0</v>
      </c>
      <c r="R376" s="227">
        <v>0</v>
      </c>
      <c r="S376" s="227">
        <v>0</v>
      </c>
      <c r="T376" s="227">
        <v>0</v>
      </c>
      <c r="U376" s="227">
        <v>0</v>
      </c>
    </row>
    <row r="377" spans="2:21" s="169" customFormat="1" x14ac:dyDescent="0.25">
      <c r="B377" s="174" t="s">
        <v>16</v>
      </c>
      <c r="C377" s="174" t="s">
        <v>16</v>
      </c>
      <c r="D377" s="174" t="s">
        <v>16</v>
      </c>
      <c r="E377" s="227">
        <v>0</v>
      </c>
      <c r="F377" s="227">
        <v>0</v>
      </c>
      <c r="G377" s="227">
        <v>0</v>
      </c>
      <c r="H377" s="227">
        <v>0</v>
      </c>
      <c r="I377" s="227">
        <v>0</v>
      </c>
      <c r="J377" s="227">
        <v>0</v>
      </c>
      <c r="K377" s="227">
        <v>0</v>
      </c>
      <c r="L377" s="227">
        <v>0</v>
      </c>
      <c r="M377" s="227">
        <v>0</v>
      </c>
      <c r="N377" s="227">
        <v>0</v>
      </c>
      <c r="O377" s="227">
        <v>0</v>
      </c>
      <c r="P377" s="227">
        <v>0</v>
      </c>
      <c r="Q377" s="227">
        <v>0</v>
      </c>
      <c r="R377" s="227">
        <v>0</v>
      </c>
      <c r="S377" s="227">
        <v>0</v>
      </c>
      <c r="T377" s="227">
        <v>0</v>
      </c>
      <c r="U377" s="227">
        <v>0</v>
      </c>
    </row>
    <row r="378" spans="2:21" s="169" customFormat="1" x14ac:dyDescent="0.25">
      <c r="B378" s="174" t="s">
        <v>16</v>
      </c>
      <c r="C378" s="174" t="s">
        <v>16</v>
      </c>
      <c r="D378" s="174" t="s">
        <v>16</v>
      </c>
      <c r="E378" s="227">
        <v>0</v>
      </c>
      <c r="F378" s="227">
        <v>0</v>
      </c>
      <c r="G378" s="227">
        <v>0</v>
      </c>
      <c r="H378" s="227">
        <v>0</v>
      </c>
      <c r="I378" s="227">
        <v>0</v>
      </c>
      <c r="J378" s="227">
        <v>0</v>
      </c>
      <c r="K378" s="227">
        <v>0</v>
      </c>
      <c r="L378" s="227">
        <v>0</v>
      </c>
      <c r="M378" s="227">
        <v>0</v>
      </c>
      <c r="N378" s="227">
        <v>0</v>
      </c>
      <c r="O378" s="227">
        <v>0</v>
      </c>
      <c r="P378" s="227">
        <v>0</v>
      </c>
      <c r="Q378" s="227">
        <v>0</v>
      </c>
      <c r="R378" s="227">
        <v>0</v>
      </c>
      <c r="S378" s="227">
        <v>0</v>
      </c>
      <c r="T378" s="227">
        <v>0</v>
      </c>
      <c r="U378" s="227">
        <v>0</v>
      </c>
    </row>
    <row r="379" spans="2:21" s="169" customFormat="1" x14ac:dyDescent="0.25">
      <c r="B379" s="174" t="s">
        <v>16</v>
      </c>
      <c r="C379" s="174" t="s">
        <v>16</v>
      </c>
      <c r="D379" s="174" t="s">
        <v>16</v>
      </c>
      <c r="E379" s="227">
        <v>0</v>
      </c>
      <c r="F379" s="227">
        <v>0</v>
      </c>
      <c r="G379" s="227">
        <v>0</v>
      </c>
      <c r="H379" s="227">
        <v>0</v>
      </c>
      <c r="I379" s="227">
        <v>0</v>
      </c>
      <c r="J379" s="227">
        <v>0</v>
      </c>
      <c r="K379" s="227">
        <v>0</v>
      </c>
      <c r="L379" s="227">
        <v>0</v>
      </c>
      <c r="M379" s="227">
        <v>0</v>
      </c>
      <c r="N379" s="227">
        <v>0</v>
      </c>
      <c r="O379" s="227">
        <v>0</v>
      </c>
      <c r="P379" s="227">
        <v>0</v>
      </c>
      <c r="Q379" s="227">
        <v>0</v>
      </c>
      <c r="R379" s="227">
        <v>0</v>
      </c>
      <c r="S379" s="227">
        <v>0</v>
      </c>
      <c r="T379" s="227">
        <v>0</v>
      </c>
      <c r="U379" s="227">
        <v>0</v>
      </c>
    </row>
    <row r="380" spans="2:21" s="169" customFormat="1" x14ac:dyDescent="0.25">
      <c r="B380" s="174" t="s">
        <v>16</v>
      </c>
      <c r="C380" s="174" t="s">
        <v>16</v>
      </c>
      <c r="D380" s="174" t="s">
        <v>16</v>
      </c>
      <c r="E380" s="227">
        <v>0</v>
      </c>
      <c r="F380" s="227">
        <v>0</v>
      </c>
      <c r="G380" s="227">
        <v>0</v>
      </c>
      <c r="H380" s="227">
        <v>0</v>
      </c>
      <c r="I380" s="227">
        <v>0</v>
      </c>
      <c r="J380" s="227">
        <v>0</v>
      </c>
      <c r="K380" s="227">
        <v>0</v>
      </c>
      <c r="L380" s="227">
        <v>0</v>
      </c>
      <c r="M380" s="227">
        <v>0</v>
      </c>
      <c r="N380" s="227">
        <v>0</v>
      </c>
      <c r="O380" s="227">
        <v>0</v>
      </c>
      <c r="P380" s="227">
        <v>0</v>
      </c>
      <c r="Q380" s="227">
        <v>0</v>
      </c>
      <c r="R380" s="227">
        <v>0</v>
      </c>
      <c r="S380" s="227">
        <v>0</v>
      </c>
      <c r="T380" s="227">
        <v>0</v>
      </c>
      <c r="U380" s="227">
        <v>0</v>
      </c>
    </row>
    <row r="381" spans="2:21" s="169" customFormat="1" x14ac:dyDescent="0.25">
      <c r="B381" s="174" t="s">
        <v>16</v>
      </c>
      <c r="C381" s="174" t="s">
        <v>16</v>
      </c>
      <c r="D381" s="174" t="s">
        <v>16</v>
      </c>
      <c r="E381" s="227">
        <v>0</v>
      </c>
      <c r="F381" s="227">
        <v>0</v>
      </c>
      <c r="G381" s="227">
        <v>0</v>
      </c>
      <c r="H381" s="227">
        <v>0</v>
      </c>
      <c r="I381" s="227">
        <v>0</v>
      </c>
      <c r="J381" s="227">
        <v>0</v>
      </c>
      <c r="K381" s="227">
        <v>0</v>
      </c>
      <c r="L381" s="227">
        <v>0</v>
      </c>
      <c r="M381" s="227">
        <v>0</v>
      </c>
      <c r="N381" s="227">
        <v>0</v>
      </c>
      <c r="O381" s="227">
        <v>0</v>
      </c>
      <c r="P381" s="227">
        <v>0</v>
      </c>
      <c r="Q381" s="227">
        <v>0</v>
      </c>
      <c r="R381" s="227">
        <v>0</v>
      </c>
      <c r="S381" s="227">
        <v>0</v>
      </c>
      <c r="T381" s="227">
        <v>0</v>
      </c>
      <c r="U381" s="227">
        <v>0</v>
      </c>
    </row>
    <row r="382" spans="2:21" s="169" customFormat="1" x14ac:dyDescent="0.25">
      <c r="B382" s="174" t="s">
        <v>16</v>
      </c>
      <c r="C382" s="174" t="s">
        <v>16</v>
      </c>
      <c r="D382" s="174" t="s">
        <v>16</v>
      </c>
      <c r="E382" s="227">
        <v>0</v>
      </c>
      <c r="F382" s="227">
        <v>0</v>
      </c>
      <c r="G382" s="227">
        <v>0</v>
      </c>
      <c r="H382" s="227">
        <v>0</v>
      </c>
      <c r="I382" s="227">
        <v>0</v>
      </c>
      <c r="J382" s="227">
        <v>0</v>
      </c>
      <c r="K382" s="227">
        <v>0</v>
      </c>
      <c r="L382" s="227">
        <v>0</v>
      </c>
      <c r="M382" s="227">
        <v>0</v>
      </c>
      <c r="N382" s="227">
        <v>0</v>
      </c>
      <c r="O382" s="227">
        <v>0</v>
      </c>
      <c r="P382" s="227">
        <v>0</v>
      </c>
      <c r="Q382" s="227">
        <v>0</v>
      </c>
      <c r="R382" s="227">
        <v>0</v>
      </c>
      <c r="S382" s="227">
        <v>0</v>
      </c>
      <c r="T382" s="227">
        <v>0</v>
      </c>
      <c r="U382" s="227">
        <v>0</v>
      </c>
    </row>
    <row r="383" spans="2:21" s="169" customFormat="1" x14ac:dyDescent="0.25">
      <c r="B383" s="174" t="s">
        <v>16</v>
      </c>
      <c r="C383" s="174" t="s">
        <v>16</v>
      </c>
      <c r="D383" s="174" t="s">
        <v>16</v>
      </c>
      <c r="E383" s="227">
        <v>0</v>
      </c>
      <c r="F383" s="227">
        <v>0</v>
      </c>
      <c r="G383" s="227">
        <v>0</v>
      </c>
      <c r="H383" s="227">
        <v>0</v>
      </c>
      <c r="I383" s="227">
        <v>0</v>
      </c>
      <c r="J383" s="227">
        <v>0</v>
      </c>
      <c r="K383" s="227">
        <v>0</v>
      </c>
      <c r="L383" s="227">
        <v>0</v>
      </c>
      <c r="M383" s="227">
        <v>0</v>
      </c>
      <c r="N383" s="227">
        <v>0</v>
      </c>
      <c r="O383" s="227">
        <v>0</v>
      </c>
      <c r="P383" s="227">
        <v>0</v>
      </c>
      <c r="Q383" s="227">
        <v>0</v>
      </c>
      <c r="R383" s="227">
        <v>0</v>
      </c>
      <c r="S383" s="227">
        <v>0</v>
      </c>
      <c r="T383" s="227">
        <v>0</v>
      </c>
      <c r="U383" s="227">
        <v>0</v>
      </c>
    </row>
    <row r="384" spans="2:21" s="169" customFormat="1" x14ac:dyDescent="0.25">
      <c r="B384" s="174" t="s">
        <v>16</v>
      </c>
      <c r="C384" s="174" t="s">
        <v>16</v>
      </c>
      <c r="D384" s="174" t="s">
        <v>16</v>
      </c>
      <c r="E384" s="227">
        <v>0</v>
      </c>
      <c r="F384" s="227">
        <v>0</v>
      </c>
      <c r="G384" s="227">
        <v>0</v>
      </c>
      <c r="H384" s="227">
        <v>0</v>
      </c>
      <c r="I384" s="227">
        <v>0</v>
      </c>
      <c r="J384" s="227">
        <v>0</v>
      </c>
      <c r="K384" s="227">
        <v>0</v>
      </c>
      <c r="L384" s="227">
        <v>0</v>
      </c>
      <c r="M384" s="227">
        <v>0</v>
      </c>
      <c r="N384" s="227">
        <v>0</v>
      </c>
      <c r="O384" s="227">
        <v>0</v>
      </c>
      <c r="P384" s="227">
        <v>0</v>
      </c>
      <c r="Q384" s="227">
        <v>0</v>
      </c>
      <c r="R384" s="227">
        <v>0</v>
      </c>
      <c r="S384" s="227">
        <v>0</v>
      </c>
      <c r="T384" s="227">
        <v>0</v>
      </c>
      <c r="U384" s="227">
        <v>0</v>
      </c>
    </row>
    <row r="385" spans="2:21" s="169" customFormat="1" x14ac:dyDescent="0.25">
      <c r="B385" s="174" t="s">
        <v>16</v>
      </c>
      <c r="C385" s="174" t="s">
        <v>16</v>
      </c>
      <c r="D385" s="174" t="s">
        <v>16</v>
      </c>
      <c r="E385" s="227">
        <v>0</v>
      </c>
      <c r="F385" s="227">
        <v>0</v>
      </c>
      <c r="G385" s="227">
        <v>0</v>
      </c>
      <c r="H385" s="227">
        <v>0</v>
      </c>
      <c r="I385" s="227">
        <v>0</v>
      </c>
      <c r="J385" s="227">
        <v>0</v>
      </c>
      <c r="K385" s="227">
        <v>0</v>
      </c>
      <c r="L385" s="227">
        <v>0</v>
      </c>
      <c r="M385" s="227">
        <v>0</v>
      </c>
      <c r="N385" s="227">
        <v>0</v>
      </c>
      <c r="O385" s="227">
        <v>0</v>
      </c>
      <c r="P385" s="227">
        <v>0</v>
      </c>
      <c r="Q385" s="227">
        <v>0</v>
      </c>
      <c r="R385" s="227">
        <v>0</v>
      </c>
      <c r="S385" s="227">
        <v>0</v>
      </c>
      <c r="T385" s="227">
        <v>0</v>
      </c>
      <c r="U385" s="227">
        <v>0</v>
      </c>
    </row>
    <row r="386" spans="2:21" s="169" customFormat="1" x14ac:dyDescent="0.25">
      <c r="B386" s="174" t="s">
        <v>16</v>
      </c>
      <c r="C386" s="174" t="s">
        <v>16</v>
      </c>
      <c r="D386" s="174" t="s">
        <v>16</v>
      </c>
      <c r="E386" s="227">
        <v>0</v>
      </c>
      <c r="F386" s="227">
        <v>0</v>
      </c>
      <c r="G386" s="227">
        <v>0</v>
      </c>
      <c r="H386" s="227">
        <v>0</v>
      </c>
      <c r="I386" s="227">
        <v>0</v>
      </c>
      <c r="J386" s="227">
        <v>0</v>
      </c>
      <c r="K386" s="227">
        <v>0</v>
      </c>
      <c r="L386" s="227">
        <v>0</v>
      </c>
      <c r="M386" s="227">
        <v>0</v>
      </c>
      <c r="N386" s="227">
        <v>0</v>
      </c>
      <c r="O386" s="227">
        <v>0</v>
      </c>
      <c r="P386" s="227">
        <v>0</v>
      </c>
      <c r="Q386" s="227">
        <v>0</v>
      </c>
      <c r="R386" s="227">
        <v>0</v>
      </c>
      <c r="S386" s="227">
        <v>0</v>
      </c>
      <c r="T386" s="227">
        <v>0</v>
      </c>
      <c r="U386" s="227">
        <v>0</v>
      </c>
    </row>
    <row r="387" spans="2:21" s="169" customFormat="1" x14ac:dyDescent="0.25">
      <c r="B387" s="174" t="s">
        <v>16</v>
      </c>
      <c r="C387" s="174" t="s">
        <v>16</v>
      </c>
      <c r="D387" s="174" t="s">
        <v>16</v>
      </c>
      <c r="E387" s="227">
        <v>0</v>
      </c>
      <c r="F387" s="227">
        <v>0</v>
      </c>
      <c r="G387" s="227">
        <v>0</v>
      </c>
      <c r="H387" s="227">
        <v>0</v>
      </c>
      <c r="I387" s="227">
        <v>0</v>
      </c>
      <c r="J387" s="227">
        <v>0</v>
      </c>
      <c r="K387" s="227">
        <v>0</v>
      </c>
      <c r="L387" s="227">
        <v>0</v>
      </c>
      <c r="M387" s="227">
        <v>0</v>
      </c>
      <c r="N387" s="227">
        <v>0</v>
      </c>
      <c r="O387" s="227">
        <v>0</v>
      </c>
      <c r="P387" s="227">
        <v>0</v>
      </c>
      <c r="Q387" s="227">
        <v>0</v>
      </c>
      <c r="R387" s="227">
        <v>0</v>
      </c>
      <c r="S387" s="227">
        <v>0</v>
      </c>
      <c r="T387" s="227">
        <v>0</v>
      </c>
      <c r="U387" s="227">
        <v>0</v>
      </c>
    </row>
    <row r="388" spans="2:21" s="169" customFormat="1" x14ac:dyDescent="0.25">
      <c r="B388" s="174" t="s">
        <v>16</v>
      </c>
      <c r="C388" s="174" t="s">
        <v>16</v>
      </c>
      <c r="D388" s="174" t="s">
        <v>16</v>
      </c>
      <c r="E388" s="227">
        <v>0</v>
      </c>
      <c r="F388" s="227">
        <v>0</v>
      </c>
      <c r="G388" s="227">
        <v>0</v>
      </c>
      <c r="H388" s="227">
        <v>0</v>
      </c>
      <c r="I388" s="227">
        <v>0</v>
      </c>
      <c r="J388" s="227">
        <v>0</v>
      </c>
      <c r="K388" s="227">
        <v>0</v>
      </c>
      <c r="L388" s="227">
        <v>0</v>
      </c>
      <c r="M388" s="227">
        <v>0</v>
      </c>
      <c r="N388" s="227">
        <v>0</v>
      </c>
      <c r="O388" s="227">
        <v>0</v>
      </c>
      <c r="P388" s="227">
        <v>0</v>
      </c>
      <c r="Q388" s="227">
        <v>0</v>
      </c>
      <c r="R388" s="227">
        <v>0</v>
      </c>
      <c r="S388" s="227">
        <v>0</v>
      </c>
      <c r="T388" s="227">
        <v>0</v>
      </c>
      <c r="U388" s="227">
        <v>0</v>
      </c>
    </row>
    <row r="389" spans="2:21" s="169" customFormat="1" x14ac:dyDescent="0.25">
      <c r="B389" s="174" t="s">
        <v>16</v>
      </c>
      <c r="C389" s="174" t="s">
        <v>16</v>
      </c>
      <c r="D389" s="174" t="s">
        <v>16</v>
      </c>
      <c r="E389" s="227">
        <v>0</v>
      </c>
      <c r="F389" s="227">
        <v>0</v>
      </c>
      <c r="G389" s="227">
        <v>0</v>
      </c>
      <c r="H389" s="227">
        <v>0</v>
      </c>
      <c r="I389" s="227">
        <v>0</v>
      </c>
      <c r="J389" s="227">
        <v>0</v>
      </c>
      <c r="K389" s="227">
        <v>0</v>
      </c>
      <c r="L389" s="227">
        <v>0</v>
      </c>
      <c r="M389" s="227">
        <v>0</v>
      </c>
      <c r="N389" s="227">
        <v>0</v>
      </c>
      <c r="O389" s="227">
        <v>0</v>
      </c>
      <c r="P389" s="227">
        <v>0</v>
      </c>
      <c r="Q389" s="227">
        <v>0</v>
      </c>
      <c r="R389" s="227">
        <v>0</v>
      </c>
      <c r="S389" s="227">
        <v>0</v>
      </c>
      <c r="T389" s="227">
        <v>0</v>
      </c>
      <c r="U389" s="227">
        <v>0</v>
      </c>
    </row>
    <row r="390" spans="2:21" s="169" customFormat="1" x14ac:dyDescent="0.25">
      <c r="B390" s="174" t="s">
        <v>16</v>
      </c>
      <c r="C390" s="174" t="s">
        <v>16</v>
      </c>
      <c r="D390" s="174" t="s">
        <v>16</v>
      </c>
      <c r="E390" s="227">
        <v>0</v>
      </c>
      <c r="F390" s="227">
        <v>0</v>
      </c>
      <c r="G390" s="227">
        <v>0</v>
      </c>
      <c r="H390" s="227">
        <v>0</v>
      </c>
      <c r="I390" s="227">
        <v>0</v>
      </c>
      <c r="J390" s="227">
        <v>0</v>
      </c>
      <c r="K390" s="227">
        <v>0</v>
      </c>
      <c r="L390" s="227">
        <v>0</v>
      </c>
      <c r="M390" s="227">
        <v>0</v>
      </c>
      <c r="N390" s="227">
        <v>0</v>
      </c>
      <c r="O390" s="227">
        <v>0</v>
      </c>
      <c r="P390" s="227">
        <v>0</v>
      </c>
      <c r="Q390" s="227">
        <v>0</v>
      </c>
      <c r="R390" s="227">
        <v>0</v>
      </c>
      <c r="S390" s="227">
        <v>0</v>
      </c>
      <c r="T390" s="227">
        <v>0</v>
      </c>
      <c r="U390" s="227">
        <v>0</v>
      </c>
    </row>
    <row r="391" spans="2:21" s="169" customFormat="1" x14ac:dyDescent="0.25">
      <c r="B391" s="174" t="s">
        <v>16</v>
      </c>
      <c r="C391" s="174" t="s">
        <v>16</v>
      </c>
      <c r="D391" s="174" t="s">
        <v>16</v>
      </c>
      <c r="E391" s="227">
        <v>0</v>
      </c>
      <c r="F391" s="227">
        <v>0</v>
      </c>
      <c r="G391" s="227">
        <v>0</v>
      </c>
      <c r="H391" s="227">
        <v>0</v>
      </c>
      <c r="I391" s="227">
        <v>0</v>
      </c>
      <c r="J391" s="227">
        <v>0</v>
      </c>
      <c r="K391" s="227">
        <v>0</v>
      </c>
      <c r="L391" s="227">
        <v>0</v>
      </c>
      <c r="M391" s="227">
        <v>0</v>
      </c>
      <c r="N391" s="227">
        <v>0</v>
      </c>
      <c r="O391" s="227">
        <v>0</v>
      </c>
      <c r="P391" s="227">
        <v>0</v>
      </c>
      <c r="Q391" s="227">
        <v>0</v>
      </c>
      <c r="R391" s="227">
        <v>0</v>
      </c>
      <c r="S391" s="227">
        <v>0</v>
      </c>
      <c r="T391" s="227">
        <v>0</v>
      </c>
      <c r="U391" s="227">
        <v>0</v>
      </c>
    </row>
    <row r="392" spans="2:21" s="169" customFormat="1" x14ac:dyDescent="0.25">
      <c r="B392" s="174" t="s">
        <v>16</v>
      </c>
      <c r="C392" s="174" t="s">
        <v>16</v>
      </c>
      <c r="D392" s="174" t="s">
        <v>16</v>
      </c>
      <c r="E392" s="227">
        <v>0</v>
      </c>
      <c r="F392" s="227">
        <v>0</v>
      </c>
      <c r="G392" s="227">
        <v>0</v>
      </c>
      <c r="H392" s="227">
        <v>0</v>
      </c>
      <c r="I392" s="227">
        <v>0</v>
      </c>
      <c r="J392" s="227">
        <v>0</v>
      </c>
      <c r="K392" s="227">
        <v>0</v>
      </c>
      <c r="L392" s="227">
        <v>0</v>
      </c>
      <c r="M392" s="227">
        <v>0</v>
      </c>
      <c r="N392" s="227">
        <v>0</v>
      </c>
      <c r="O392" s="227">
        <v>0</v>
      </c>
      <c r="P392" s="227">
        <v>0</v>
      </c>
      <c r="Q392" s="227">
        <v>0</v>
      </c>
      <c r="R392" s="227">
        <v>0</v>
      </c>
      <c r="S392" s="227">
        <v>0</v>
      </c>
      <c r="T392" s="227">
        <v>0</v>
      </c>
      <c r="U392" s="227">
        <v>0</v>
      </c>
    </row>
    <row r="393" spans="2:21" s="169" customFormat="1" x14ac:dyDescent="0.25">
      <c r="B393" s="174" t="s">
        <v>16</v>
      </c>
      <c r="C393" s="174" t="s">
        <v>16</v>
      </c>
      <c r="D393" s="174" t="s">
        <v>16</v>
      </c>
      <c r="E393" s="227">
        <v>0</v>
      </c>
      <c r="F393" s="227">
        <v>0</v>
      </c>
      <c r="G393" s="227">
        <v>0</v>
      </c>
      <c r="H393" s="227">
        <v>0</v>
      </c>
      <c r="I393" s="227">
        <v>0</v>
      </c>
      <c r="J393" s="227">
        <v>0</v>
      </c>
      <c r="K393" s="227">
        <v>0</v>
      </c>
      <c r="L393" s="227">
        <v>0</v>
      </c>
      <c r="M393" s="227">
        <v>0</v>
      </c>
      <c r="N393" s="227">
        <v>0</v>
      </c>
      <c r="O393" s="227">
        <v>0</v>
      </c>
      <c r="P393" s="227">
        <v>0</v>
      </c>
      <c r="Q393" s="227">
        <v>0</v>
      </c>
      <c r="R393" s="227">
        <v>0</v>
      </c>
      <c r="S393" s="227">
        <v>0</v>
      </c>
      <c r="T393" s="227">
        <v>0</v>
      </c>
      <c r="U393" s="227">
        <v>0</v>
      </c>
    </row>
    <row r="394" spans="2:21" s="169" customFormat="1" x14ac:dyDescent="0.25">
      <c r="B394" s="174" t="s">
        <v>16</v>
      </c>
      <c r="C394" s="174" t="s">
        <v>16</v>
      </c>
      <c r="D394" s="174" t="s">
        <v>16</v>
      </c>
      <c r="E394" s="227">
        <v>0</v>
      </c>
      <c r="F394" s="227">
        <v>0</v>
      </c>
      <c r="G394" s="227">
        <v>0</v>
      </c>
      <c r="H394" s="227">
        <v>0</v>
      </c>
      <c r="I394" s="227">
        <v>0</v>
      </c>
      <c r="J394" s="227">
        <v>0</v>
      </c>
      <c r="K394" s="227">
        <v>0</v>
      </c>
      <c r="L394" s="227">
        <v>0</v>
      </c>
      <c r="M394" s="227">
        <v>0</v>
      </c>
      <c r="N394" s="227">
        <v>0</v>
      </c>
      <c r="O394" s="227">
        <v>0</v>
      </c>
      <c r="P394" s="227">
        <v>0</v>
      </c>
      <c r="Q394" s="227">
        <v>0</v>
      </c>
      <c r="R394" s="227">
        <v>0</v>
      </c>
      <c r="S394" s="227">
        <v>0</v>
      </c>
      <c r="T394" s="227">
        <v>0</v>
      </c>
      <c r="U394" s="227">
        <v>0</v>
      </c>
    </row>
    <row r="395" spans="2:21" s="169" customFormat="1" x14ac:dyDescent="0.25">
      <c r="B395" s="174" t="s">
        <v>16</v>
      </c>
      <c r="C395" s="174" t="s">
        <v>16</v>
      </c>
      <c r="D395" s="174" t="s">
        <v>16</v>
      </c>
      <c r="E395" s="227">
        <v>0</v>
      </c>
      <c r="F395" s="227">
        <v>0</v>
      </c>
      <c r="G395" s="227">
        <v>0</v>
      </c>
      <c r="H395" s="227">
        <v>0</v>
      </c>
      <c r="I395" s="227">
        <v>0</v>
      </c>
      <c r="J395" s="227">
        <v>0</v>
      </c>
      <c r="K395" s="227">
        <v>0</v>
      </c>
      <c r="L395" s="227">
        <v>0</v>
      </c>
      <c r="M395" s="227">
        <v>0</v>
      </c>
      <c r="N395" s="227">
        <v>0</v>
      </c>
      <c r="O395" s="227">
        <v>0</v>
      </c>
      <c r="P395" s="227">
        <v>0</v>
      </c>
      <c r="Q395" s="227">
        <v>0</v>
      </c>
      <c r="R395" s="227">
        <v>0</v>
      </c>
      <c r="S395" s="227">
        <v>0</v>
      </c>
      <c r="T395" s="227">
        <v>0</v>
      </c>
      <c r="U395" s="227">
        <v>0</v>
      </c>
    </row>
    <row r="396" spans="2:21" s="169" customFormat="1" x14ac:dyDescent="0.25">
      <c r="B396" s="174" t="s">
        <v>16</v>
      </c>
      <c r="C396" s="174" t="s">
        <v>16</v>
      </c>
      <c r="D396" s="174" t="s">
        <v>16</v>
      </c>
      <c r="E396" s="227">
        <v>0</v>
      </c>
      <c r="F396" s="227">
        <v>0</v>
      </c>
      <c r="G396" s="227">
        <v>0</v>
      </c>
      <c r="H396" s="227">
        <v>0</v>
      </c>
      <c r="I396" s="227">
        <v>0</v>
      </c>
      <c r="J396" s="227">
        <v>0</v>
      </c>
      <c r="K396" s="227">
        <v>0</v>
      </c>
      <c r="L396" s="227">
        <v>0</v>
      </c>
      <c r="M396" s="227">
        <v>0</v>
      </c>
      <c r="N396" s="227">
        <v>0</v>
      </c>
      <c r="O396" s="227">
        <v>0</v>
      </c>
      <c r="P396" s="227">
        <v>0</v>
      </c>
      <c r="Q396" s="227">
        <v>0</v>
      </c>
      <c r="R396" s="227">
        <v>0</v>
      </c>
      <c r="S396" s="227">
        <v>0</v>
      </c>
      <c r="T396" s="227">
        <v>0</v>
      </c>
      <c r="U396" s="227">
        <v>0</v>
      </c>
    </row>
    <row r="397" spans="2:21" s="169" customFormat="1" x14ac:dyDescent="0.25">
      <c r="B397" s="174" t="s">
        <v>16</v>
      </c>
      <c r="C397" s="174" t="s">
        <v>16</v>
      </c>
      <c r="D397" s="174" t="s">
        <v>16</v>
      </c>
      <c r="E397" s="227">
        <v>0</v>
      </c>
      <c r="F397" s="227">
        <v>0</v>
      </c>
      <c r="G397" s="227">
        <v>0</v>
      </c>
      <c r="H397" s="227">
        <v>0</v>
      </c>
      <c r="I397" s="227">
        <v>0</v>
      </c>
      <c r="J397" s="227">
        <v>0</v>
      </c>
      <c r="K397" s="227">
        <v>0</v>
      </c>
      <c r="L397" s="227">
        <v>0</v>
      </c>
      <c r="M397" s="227">
        <v>0</v>
      </c>
      <c r="N397" s="227">
        <v>0</v>
      </c>
      <c r="O397" s="227">
        <v>0</v>
      </c>
      <c r="P397" s="227">
        <v>0</v>
      </c>
      <c r="Q397" s="227">
        <v>0</v>
      </c>
      <c r="R397" s="227">
        <v>0</v>
      </c>
      <c r="S397" s="227">
        <v>0</v>
      </c>
      <c r="T397" s="227">
        <v>0</v>
      </c>
      <c r="U397" s="227">
        <v>0</v>
      </c>
    </row>
    <row r="398" spans="2:21" s="169" customFormat="1" x14ac:dyDescent="0.25">
      <c r="B398" s="174" t="s">
        <v>16</v>
      </c>
      <c r="C398" s="174" t="s">
        <v>16</v>
      </c>
      <c r="D398" s="174" t="s">
        <v>16</v>
      </c>
      <c r="E398" s="227">
        <v>0</v>
      </c>
      <c r="F398" s="227">
        <v>0</v>
      </c>
      <c r="G398" s="227">
        <v>0</v>
      </c>
      <c r="H398" s="227">
        <v>0</v>
      </c>
      <c r="I398" s="227">
        <v>0</v>
      </c>
      <c r="J398" s="227">
        <v>0</v>
      </c>
      <c r="K398" s="227">
        <v>0</v>
      </c>
      <c r="L398" s="227">
        <v>0</v>
      </c>
      <c r="M398" s="227">
        <v>0</v>
      </c>
      <c r="N398" s="227">
        <v>0</v>
      </c>
      <c r="O398" s="227">
        <v>0</v>
      </c>
      <c r="P398" s="227">
        <v>0</v>
      </c>
      <c r="Q398" s="227">
        <v>0</v>
      </c>
      <c r="R398" s="227">
        <v>0</v>
      </c>
      <c r="S398" s="227">
        <v>0</v>
      </c>
      <c r="T398" s="227">
        <v>0</v>
      </c>
      <c r="U398" s="227">
        <v>0</v>
      </c>
    </row>
    <row r="399" spans="2:21" s="169" customFormat="1" x14ac:dyDescent="0.25">
      <c r="B399" s="174" t="s">
        <v>16</v>
      </c>
      <c r="C399" s="174" t="s">
        <v>16</v>
      </c>
      <c r="D399" s="174" t="s">
        <v>16</v>
      </c>
      <c r="E399" s="227">
        <v>0</v>
      </c>
      <c r="F399" s="227">
        <v>0</v>
      </c>
      <c r="G399" s="227">
        <v>0</v>
      </c>
      <c r="H399" s="227">
        <v>0</v>
      </c>
      <c r="I399" s="227">
        <v>0</v>
      </c>
      <c r="J399" s="227">
        <v>0</v>
      </c>
      <c r="K399" s="227">
        <v>0</v>
      </c>
      <c r="L399" s="227">
        <v>0</v>
      </c>
      <c r="M399" s="227">
        <v>0</v>
      </c>
      <c r="N399" s="227">
        <v>0</v>
      </c>
      <c r="O399" s="227">
        <v>0</v>
      </c>
      <c r="P399" s="227">
        <v>0</v>
      </c>
      <c r="Q399" s="227">
        <v>0</v>
      </c>
      <c r="R399" s="227">
        <v>0</v>
      </c>
      <c r="S399" s="227">
        <v>0</v>
      </c>
      <c r="T399" s="227">
        <v>0</v>
      </c>
      <c r="U399" s="227">
        <v>0</v>
      </c>
    </row>
    <row r="400" spans="2:21" s="169" customFormat="1" x14ac:dyDescent="0.25">
      <c r="B400" s="174" t="s">
        <v>16</v>
      </c>
      <c r="C400" s="174" t="s">
        <v>16</v>
      </c>
      <c r="D400" s="174" t="s">
        <v>16</v>
      </c>
      <c r="E400" s="227">
        <v>0</v>
      </c>
      <c r="F400" s="227">
        <v>0</v>
      </c>
      <c r="G400" s="227">
        <v>0</v>
      </c>
      <c r="H400" s="227">
        <v>0</v>
      </c>
      <c r="I400" s="227">
        <v>0</v>
      </c>
      <c r="J400" s="227">
        <v>0</v>
      </c>
      <c r="K400" s="227">
        <v>0</v>
      </c>
      <c r="L400" s="227">
        <v>0</v>
      </c>
      <c r="M400" s="227">
        <v>0</v>
      </c>
      <c r="N400" s="227">
        <v>0</v>
      </c>
      <c r="O400" s="227">
        <v>0</v>
      </c>
      <c r="P400" s="227">
        <v>0</v>
      </c>
      <c r="Q400" s="227">
        <v>0</v>
      </c>
      <c r="R400" s="227">
        <v>0</v>
      </c>
      <c r="S400" s="227">
        <v>0</v>
      </c>
      <c r="T400" s="227">
        <v>0</v>
      </c>
      <c r="U400" s="227">
        <v>0</v>
      </c>
    </row>
    <row r="401" spans="2:21" s="169" customFormat="1" x14ac:dyDescent="0.25">
      <c r="B401" s="174" t="s">
        <v>16</v>
      </c>
      <c r="C401" s="174" t="s">
        <v>16</v>
      </c>
      <c r="D401" s="174" t="s">
        <v>16</v>
      </c>
      <c r="E401" s="227">
        <v>0</v>
      </c>
      <c r="F401" s="227">
        <v>0</v>
      </c>
      <c r="G401" s="227">
        <v>0</v>
      </c>
      <c r="H401" s="227">
        <v>0</v>
      </c>
      <c r="I401" s="227">
        <v>0</v>
      </c>
      <c r="J401" s="227">
        <v>0</v>
      </c>
      <c r="K401" s="227">
        <v>0</v>
      </c>
      <c r="L401" s="227">
        <v>0</v>
      </c>
      <c r="M401" s="227">
        <v>0</v>
      </c>
      <c r="N401" s="227">
        <v>0</v>
      </c>
      <c r="O401" s="227">
        <v>0</v>
      </c>
      <c r="P401" s="227">
        <v>0</v>
      </c>
      <c r="Q401" s="227">
        <v>0</v>
      </c>
      <c r="R401" s="227">
        <v>0</v>
      </c>
      <c r="S401" s="227">
        <v>0</v>
      </c>
      <c r="T401" s="227">
        <v>0</v>
      </c>
      <c r="U401" s="227">
        <v>0</v>
      </c>
    </row>
    <row r="402" spans="2:21" s="169" customFormat="1" x14ac:dyDescent="0.25">
      <c r="B402" s="174" t="s">
        <v>16</v>
      </c>
      <c r="C402" s="174" t="s">
        <v>16</v>
      </c>
      <c r="D402" s="174" t="s">
        <v>16</v>
      </c>
      <c r="E402" s="227">
        <v>0</v>
      </c>
      <c r="F402" s="227">
        <v>0</v>
      </c>
      <c r="G402" s="227">
        <v>0</v>
      </c>
      <c r="H402" s="227">
        <v>0</v>
      </c>
      <c r="I402" s="227">
        <v>0</v>
      </c>
      <c r="J402" s="227">
        <v>0</v>
      </c>
      <c r="K402" s="227">
        <v>0</v>
      </c>
      <c r="L402" s="227">
        <v>0</v>
      </c>
      <c r="M402" s="227">
        <v>0</v>
      </c>
      <c r="N402" s="227">
        <v>0</v>
      </c>
      <c r="O402" s="227">
        <v>0</v>
      </c>
      <c r="P402" s="227">
        <v>0</v>
      </c>
      <c r="Q402" s="227">
        <v>0</v>
      </c>
      <c r="R402" s="227">
        <v>0</v>
      </c>
      <c r="S402" s="227">
        <v>0</v>
      </c>
      <c r="T402" s="227">
        <v>0</v>
      </c>
      <c r="U402" s="227">
        <v>0</v>
      </c>
    </row>
    <row r="403" spans="2:21" s="169" customFormat="1" x14ac:dyDescent="0.25">
      <c r="B403" s="174" t="s">
        <v>16</v>
      </c>
      <c r="C403" s="174" t="s">
        <v>16</v>
      </c>
      <c r="D403" s="174" t="s">
        <v>16</v>
      </c>
      <c r="E403" s="227">
        <v>0</v>
      </c>
      <c r="F403" s="227">
        <v>0</v>
      </c>
      <c r="G403" s="227">
        <v>0</v>
      </c>
      <c r="H403" s="227">
        <v>0</v>
      </c>
      <c r="I403" s="227">
        <v>0</v>
      </c>
      <c r="J403" s="227">
        <v>0</v>
      </c>
      <c r="K403" s="227">
        <v>0</v>
      </c>
      <c r="L403" s="227">
        <v>0</v>
      </c>
      <c r="M403" s="227">
        <v>0</v>
      </c>
      <c r="N403" s="227">
        <v>0</v>
      </c>
      <c r="O403" s="227">
        <v>0</v>
      </c>
      <c r="P403" s="227">
        <v>0</v>
      </c>
      <c r="Q403" s="227">
        <v>0</v>
      </c>
      <c r="R403" s="227">
        <v>0</v>
      </c>
      <c r="S403" s="227">
        <v>0</v>
      </c>
      <c r="T403" s="227">
        <v>0</v>
      </c>
      <c r="U403" s="227">
        <v>0</v>
      </c>
    </row>
    <row r="404" spans="2:21" s="169" customFormat="1" x14ac:dyDescent="0.25">
      <c r="B404" s="174" t="s">
        <v>16</v>
      </c>
      <c r="C404" s="174" t="s">
        <v>16</v>
      </c>
      <c r="D404" s="174" t="s">
        <v>16</v>
      </c>
      <c r="E404" s="227">
        <v>0</v>
      </c>
      <c r="F404" s="227">
        <v>0</v>
      </c>
      <c r="G404" s="227">
        <v>0</v>
      </c>
      <c r="H404" s="227">
        <v>0</v>
      </c>
      <c r="I404" s="227">
        <v>0</v>
      </c>
      <c r="J404" s="227">
        <v>0</v>
      </c>
      <c r="K404" s="227">
        <v>0</v>
      </c>
      <c r="L404" s="227">
        <v>0</v>
      </c>
      <c r="M404" s="227">
        <v>0</v>
      </c>
      <c r="N404" s="227">
        <v>0</v>
      </c>
      <c r="O404" s="227">
        <v>0</v>
      </c>
      <c r="P404" s="227">
        <v>0</v>
      </c>
      <c r="Q404" s="227">
        <v>0</v>
      </c>
      <c r="R404" s="227">
        <v>0</v>
      </c>
      <c r="S404" s="227">
        <v>0</v>
      </c>
      <c r="T404" s="227">
        <v>0</v>
      </c>
      <c r="U404" s="227">
        <v>0</v>
      </c>
    </row>
    <row r="405" spans="2:21" s="169" customFormat="1" x14ac:dyDescent="0.25">
      <c r="B405" s="174" t="s">
        <v>16</v>
      </c>
      <c r="C405" s="174" t="s">
        <v>16</v>
      </c>
      <c r="D405" s="174" t="s">
        <v>16</v>
      </c>
      <c r="E405" s="227">
        <v>0</v>
      </c>
      <c r="F405" s="227">
        <v>0</v>
      </c>
      <c r="G405" s="227">
        <v>0</v>
      </c>
      <c r="H405" s="227">
        <v>0</v>
      </c>
      <c r="I405" s="227">
        <v>0</v>
      </c>
      <c r="J405" s="227">
        <v>0</v>
      </c>
      <c r="K405" s="227">
        <v>0</v>
      </c>
      <c r="L405" s="227">
        <v>0</v>
      </c>
      <c r="M405" s="227">
        <v>0</v>
      </c>
      <c r="N405" s="227">
        <v>0</v>
      </c>
      <c r="O405" s="227">
        <v>0</v>
      </c>
      <c r="P405" s="227">
        <v>0</v>
      </c>
      <c r="Q405" s="227">
        <v>0</v>
      </c>
      <c r="R405" s="227">
        <v>0</v>
      </c>
      <c r="S405" s="227">
        <v>0</v>
      </c>
      <c r="T405" s="227">
        <v>0</v>
      </c>
      <c r="U405" s="227">
        <v>0</v>
      </c>
    </row>
    <row r="406" spans="2:21" s="169" customFormat="1" x14ac:dyDescent="0.25">
      <c r="B406" s="174" t="s">
        <v>16</v>
      </c>
      <c r="C406" s="174" t="s">
        <v>16</v>
      </c>
      <c r="D406" s="174" t="s">
        <v>16</v>
      </c>
      <c r="E406" s="227">
        <v>0</v>
      </c>
      <c r="F406" s="227">
        <v>0</v>
      </c>
      <c r="G406" s="227">
        <v>0</v>
      </c>
      <c r="H406" s="227">
        <v>0</v>
      </c>
      <c r="I406" s="227">
        <v>0</v>
      </c>
      <c r="J406" s="227">
        <v>0</v>
      </c>
      <c r="K406" s="227">
        <v>0</v>
      </c>
      <c r="L406" s="227">
        <v>0</v>
      </c>
      <c r="M406" s="227">
        <v>0</v>
      </c>
      <c r="N406" s="227">
        <v>0</v>
      </c>
      <c r="O406" s="227">
        <v>0</v>
      </c>
      <c r="P406" s="227">
        <v>0</v>
      </c>
      <c r="Q406" s="227">
        <v>0</v>
      </c>
      <c r="R406" s="227">
        <v>0</v>
      </c>
      <c r="S406" s="227">
        <v>0</v>
      </c>
      <c r="T406" s="227">
        <v>0</v>
      </c>
      <c r="U406" s="227">
        <v>0</v>
      </c>
    </row>
    <row r="407" spans="2:21" s="169" customFormat="1" x14ac:dyDescent="0.25">
      <c r="B407" s="174" t="s">
        <v>16</v>
      </c>
      <c r="C407" s="174" t="s">
        <v>16</v>
      </c>
      <c r="D407" s="174" t="s">
        <v>16</v>
      </c>
      <c r="E407" s="227">
        <v>0</v>
      </c>
      <c r="F407" s="227">
        <v>0</v>
      </c>
      <c r="G407" s="227">
        <v>0</v>
      </c>
      <c r="H407" s="227">
        <v>0</v>
      </c>
      <c r="I407" s="227">
        <v>0</v>
      </c>
      <c r="J407" s="227">
        <v>0</v>
      </c>
      <c r="K407" s="227">
        <v>0</v>
      </c>
      <c r="L407" s="227">
        <v>0</v>
      </c>
      <c r="M407" s="227">
        <v>0</v>
      </c>
      <c r="N407" s="227">
        <v>0</v>
      </c>
      <c r="O407" s="227">
        <v>0</v>
      </c>
      <c r="P407" s="227">
        <v>0</v>
      </c>
      <c r="Q407" s="227">
        <v>0</v>
      </c>
      <c r="R407" s="227">
        <v>0</v>
      </c>
      <c r="S407" s="227">
        <v>0</v>
      </c>
      <c r="T407" s="227">
        <v>0</v>
      </c>
      <c r="U407" s="227">
        <v>0</v>
      </c>
    </row>
    <row r="408" spans="2:21" s="169" customFormat="1" x14ac:dyDescent="0.25">
      <c r="B408" s="174" t="s">
        <v>16</v>
      </c>
      <c r="C408" s="174" t="s">
        <v>16</v>
      </c>
      <c r="D408" s="174" t="s">
        <v>16</v>
      </c>
      <c r="E408" s="227">
        <v>0</v>
      </c>
      <c r="F408" s="227">
        <v>0</v>
      </c>
      <c r="G408" s="227">
        <v>0</v>
      </c>
      <c r="H408" s="227">
        <v>0</v>
      </c>
      <c r="I408" s="227">
        <v>0</v>
      </c>
      <c r="J408" s="227">
        <v>0</v>
      </c>
      <c r="K408" s="227">
        <v>0</v>
      </c>
      <c r="L408" s="227">
        <v>0</v>
      </c>
      <c r="M408" s="227">
        <v>0</v>
      </c>
      <c r="N408" s="227">
        <v>0</v>
      </c>
      <c r="O408" s="227">
        <v>0</v>
      </c>
      <c r="P408" s="227">
        <v>0</v>
      </c>
      <c r="Q408" s="227">
        <v>0</v>
      </c>
      <c r="R408" s="227">
        <v>0</v>
      </c>
      <c r="S408" s="227">
        <v>0</v>
      </c>
      <c r="T408" s="227">
        <v>0</v>
      </c>
      <c r="U408" s="227">
        <v>0</v>
      </c>
    </row>
    <row r="409" spans="2:21" s="169" customFormat="1" x14ac:dyDescent="0.25">
      <c r="B409" s="174" t="s">
        <v>16</v>
      </c>
      <c r="C409" s="174" t="s">
        <v>16</v>
      </c>
      <c r="D409" s="174" t="s">
        <v>16</v>
      </c>
      <c r="E409" s="227">
        <v>0</v>
      </c>
      <c r="F409" s="227">
        <v>0</v>
      </c>
      <c r="G409" s="227">
        <v>0</v>
      </c>
      <c r="H409" s="227">
        <v>0</v>
      </c>
      <c r="I409" s="227">
        <v>0</v>
      </c>
      <c r="J409" s="227">
        <v>0</v>
      </c>
      <c r="K409" s="227">
        <v>0</v>
      </c>
      <c r="L409" s="227">
        <v>0</v>
      </c>
      <c r="M409" s="227">
        <v>0</v>
      </c>
      <c r="N409" s="227">
        <v>0</v>
      </c>
      <c r="O409" s="227">
        <v>0</v>
      </c>
      <c r="P409" s="227">
        <v>0</v>
      </c>
      <c r="Q409" s="227">
        <v>0</v>
      </c>
      <c r="R409" s="227">
        <v>0</v>
      </c>
      <c r="S409" s="227">
        <v>0</v>
      </c>
      <c r="T409" s="227">
        <v>0</v>
      </c>
      <c r="U409" s="227">
        <v>0</v>
      </c>
    </row>
    <row r="410" spans="2:21" s="169" customFormat="1" x14ac:dyDescent="0.25">
      <c r="B410" s="174" t="s">
        <v>16</v>
      </c>
      <c r="C410" s="174" t="s">
        <v>16</v>
      </c>
      <c r="D410" s="174" t="s">
        <v>16</v>
      </c>
      <c r="E410" s="227">
        <v>0</v>
      </c>
      <c r="F410" s="227">
        <v>0</v>
      </c>
      <c r="G410" s="227">
        <v>0</v>
      </c>
      <c r="H410" s="227">
        <v>0</v>
      </c>
      <c r="I410" s="227">
        <v>0</v>
      </c>
      <c r="J410" s="227">
        <v>0</v>
      </c>
      <c r="K410" s="227">
        <v>0</v>
      </c>
      <c r="L410" s="227">
        <v>0</v>
      </c>
      <c r="M410" s="227">
        <v>0</v>
      </c>
      <c r="N410" s="227">
        <v>0</v>
      </c>
      <c r="O410" s="227">
        <v>0</v>
      </c>
      <c r="P410" s="227">
        <v>0</v>
      </c>
      <c r="Q410" s="227">
        <v>0</v>
      </c>
      <c r="R410" s="227">
        <v>0</v>
      </c>
      <c r="S410" s="227">
        <v>0</v>
      </c>
      <c r="T410" s="227">
        <v>0</v>
      </c>
      <c r="U410" s="227">
        <v>0</v>
      </c>
    </row>
    <row r="411" spans="2:21" s="169" customFormat="1" x14ac:dyDescent="0.25">
      <c r="B411" s="174" t="s">
        <v>16</v>
      </c>
      <c r="C411" s="174" t="s">
        <v>16</v>
      </c>
      <c r="D411" s="174" t="s">
        <v>16</v>
      </c>
      <c r="E411" s="227">
        <v>0</v>
      </c>
      <c r="F411" s="227">
        <v>0</v>
      </c>
      <c r="G411" s="227">
        <v>0</v>
      </c>
      <c r="H411" s="227">
        <v>0</v>
      </c>
      <c r="I411" s="227">
        <v>0</v>
      </c>
      <c r="J411" s="227">
        <v>0</v>
      </c>
      <c r="K411" s="227">
        <v>0</v>
      </c>
      <c r="L411" s="227">
        <v>0</v>
      </c>
      <c r="M411" s="227">
        <v>0</v>
      </c>
      <c r="N411" s="227">
        <v>0</v>
      </c>
      <c r="O411" s="227">
        <v>0</v>
      </c>
      <c r="P411" s="227">
        <v>0</v>
      </c>
      <c r="Q411" s="227">
        <v>0</v>
      </c>
      <c r="R411" s="227">
        <v>0</v>
      </c>
      <c r="S411" s="227">
        <v>0</v>
      </c>
      <c r="T411" s="227">
        <v>0</v>
      </c>
      <c r="U411" s="227">
        <v>0</v>
      </c>
    </row>
    <row r="412" spans="2:21" s="169" customFormat="1" x14ac:dyDescent="0.25">
      <c r="B412" s="174" t="s">
        <v>16</v>
      </c>
      <c r="C412" s="174" t="s">
        <v>16</v>
      </c>
      <c r="D412" s="174" t="s">
        <v>16</v>
      </c>
      <c r="E412" s="227">
        <v>0</v>
      </c>
      <c r="F412" s="227">
        <v>0</v>
      </c>
      <c r="G412" s="227">
        <v>0</v>
      </c>
      <c r="H412" s="227">
        <v>0</v>
      </c>
      <c r="I412" s="227">
        <v>0</v>
      </c>
      <c r="J412" s="227">
        <v>0</v>
      </c>
      <c r="K412" s="227">
        <v>0</v>
      </c>
      <c r="L412" s="227">
        <v>0</v>
      </c>
      <c r="M412" s="227">
        <v>0</v>
      </c>
      <c r="N412" s="227">
        <v>0</v>
      </c>
      <c r="O412" s="227">
        <v>0</v>
      </c>
      <c r="P412" s="227">
        <v>0</v>
      </c>
      <c r="Q412" s="227">
        <v>0</v>
      </c>
      <c r="R412" s="227">
        <v>0</v>
      </c>
      <c r="S412" s="227">
        <v>0</v>
      </c>
      <c r="T412" s="227">
        <v>0</v>
      </c>
      <c r="U412" s="227">
        <v>0</v>
      </c>
    </row>
    <row r="413" spans="2:21" s="169" customFormat="1" x14ac:dyDescent="0.25">
      <c r="B413" s="174" t="s">
        <v>16</v>
      </c>
      <c r="C413" s="174" t="s">
        <v>16</v>
      </c>
      <c r="D413" s="174" t="s">
        <v>16</v>
      </c>
      <c r="E413" s="227">
        <v>0</v>
      </c>
      <c r="F413" s="227">
        <v>0</v>
      </c>
      <c r="G413" s="227">
        <v>0</v>
      </c>
      <c r="H413" s="227">
        <v>0</v>
      </c>
      <c r="I413" s="227">
        <v>0</v>
      </c>
      <c r="J413" s="227">
        <v>0</v>
      </c>
      <c r="K413" s="227">
        <v>0</v>
      </c>
      <c r="L413" s="227">
        <v>0</v>
      </c>
      <c r="M413" s="227">
        <v>0</v>
      </c>
      <c r="N413" s="227">
        <v>0</v>
      </c>
      <c r="O413" s="227">
        <v>0</v>
      </c>
      <c r="P413" s="227">
        <v>0</v>
      </c>
      <c r="Q413" s="227">
        <v>0</v>
      </c>
      <c r="R413" s="227">
        <v>0</v>
      </c>
      <c r="S413" s="227">
        <v>0</v>
      </c>
      <c r="T413" s="227">
        <v>0</v>
      </c>
      <c r="U413" s="227">
        <v>0</v>
      </c>
    </row>
    <row r="414" spans="2:21" s="169" customFormat="1" x14ac:dyDescent="0.25">
      <c r="B414" s="174" t="s">
        <v>16</v>
      </c>
      <c r="C414" s="174" t="s">
        <v>16</v>
      </c>
      <c r="D414" s="174" t="s">
        <v>16</v>
      </c>
      <c r="E414" s="227">
        <v>0</v>
      </c>
      <c r="F414" s="227">
        <v>0</v>
      </c>
      <c r="G414" s="227">
        <v>0</v>
      </c>
      <c r="H414" s="227">
        <v>0</v>
      </c>
      <c r="I414" s="227">
        <v>0</v>
      </c>
      <c r="J414" s="227">
        <v>0</v>
      </c>
      <c r="K414" s="227">
        <v>0</v>
      </c>
      <c r="L414" s="227">
        <v>0</v>
      </c>
      <c r="M414" s="227">
        <v>0</v>
      </c>
      <c r="N414" s="227">
        <v>0</v>
      </c>
      <c r="O414" s="227">
        <v>0</v>
      </c>
      <c r="P414" s="227">
        <v>0</v>
      </c>
      <c r="Q414" s="227">
        <v>0</v>
      </c>
      <c r="R414" s="227">
        <v>0</v>
      </c>
      <c r="S414" s="227">
        <v>0</v>
      </c>
      <c r="T414" s="227">
        <v>0</v>
      </c>
      <c r="U414" s="227">
        <v>0</v>
      </c>
    </row>
    <row r="415" spans="2:21" s="169" customFormat="1" x14ac:dyDescent="0.25">
      <c r="B415" s="174" t="s">
        <v>16</v>
      </c>
      <c r="C415" s="174" t="s">
        <v>16</v>
      </c>
      <c r="D415" s="174" t="s">
        <v>16</v>
      </c>
      <c r="E415" s="227">
        <v>0</v>
      </c>
      <c r="F415" s="227">
        <v>0</v>
      </c>
      <c r="G415" s="227">
        <v>0</v>
      </c>
      <c r="H415" s="227">
        <v>0</v>
      </c>
      <c r="I415" s="227">
        <v>0</v>
      </c>
      <c r="J415" s="227">
        <v>0</v>
      </c>
      <c r="K415" s="227">
        <v>0</v>
      </c>
      <c r="L415" s="227">
        <v>0</v>
      </c>
      <c r="M415" s="227">
        <v>0</v>
      </c>
      <c r="N415" s="227">
        <v>0</v>
      </c>
      <c r="O415" s="227">
        <v>0</v>
      </c>
      <c r="P415" s="227">
        <v>0</v>
      </c>
      <c r="Q415" s="227">
        <v>0</v>
      </c>
      <c r="R415" s="227">
        <v>0</v>
      </c>
      <c r="S415" s="227">
        <v>0</v>
      </c>
      <c r="T415" s="227">
        <v>0</v>
      </c>
      <c r="U415" s="227">
        <v>0</v>
      </c>
    </row>
    <row r="416" spans="2:21" s="169" customFormat="1" x14ac:dyDescent="0.25">
      <c r="B416" s="174" t="s">
        <v>16</v>
      </c>
      <c r="C416" s="174" t="s">
        <v>16</v>
      </c>
      <c r="D416" s="174" t="s">
        <v>16</v>
      </c>
      <c r="E416" s="227">
        <v>0</v>
      </c>
      <c r="F416" s="227">
        <v>0</v>
      </c>
      <c r="G416" s="227">
        <v>0</v>
      </c>
      <c r="H416" s="227">
        <v>0</v>
      </c>
      <c r="I416" s="227">
        <v>0</v>
      </c>
      <c r="J416" s="227">
        <v>0</v>
      </c>
      <c r="K416" s="227">
        <v>0</v>
      </c>
      <c r="L416" s="227">
        <v>0</v>
      </c>
      <c r="M416" s="227">
        <v>0</v>
      </c>
      <c r="N416" s="227">
        <v>0</v>
      </c>
      <c r="O416" s="227">
        <v>0</v>
      </c>
      <c r="P416" s="227">
        <v>0</v>
      </c>
      <c r="Q416" s="227">
        <v>0</v>
      </c>
      <c r="R416" s="227">
        <v>0</v>
      </c>
      <c r="S416" s="227">
        <v>0</v>
      </c>
      <c r="T416" s="227">
        <v>0</v>
      </c>
      <c r="U416" s="227">
        <v>0</v>
      </c>
    </row>
    <row r="417" spans="2:21" s="169" customFormat="1" x14ac:dyDescent="0.25">
      <c r="B417" s="174" t="s">
        <v>16</v>
      </c>
      <c r="C417" s="174" t="s">
        <v>16</v>
      </c>
      <c r="D417" s="174" t="s">
        <v>16</v>
      </c>
      <c r="E417" s="227">
        <v>0</v>
      </c>
      <c r="F417" s="227">
        <v>0</v>
      </c>
      <c r="G417" s="227">
        <v>0</v>
      </c>
      <c r="H417" s="227">
        <v>0</v>
      </c>
      <c r="I417" s="227">
        <v>0</v>
      </c>
      <c r="J417" s="227">
        <v>0</v>
      </c>
      <c r="K417" s="227">
        <v>0</v>
      </c>
      <c r="L417" s="227">
        <v>0</v>
      </c>
      <c r="M417" s="227">
        <v>0</v>
      </c>
      <c r="N417" s="227">
        <v>0</v>
      </c>
      <c r="O417" s="227">
        <v>0</v>
      </c>
      <c r="P417" s="227">
        <v>0</v>
      </c>
      <c r="Q417" s="227">
        <v>0</v>
      </c>
      <c r="R417" s="227">
        <v>0</v>
      </c>
      <c r="S417" s="227">
        <v>0</v>
      </c>
      <c r="T417" s="227">
        <v>0</v>
      </c>
      <c r="U417" s="227">
        <v>0</v>
      </c>
    </row>
    <row r="418" spans="2:21" s="169" customFormat="1" x14ac:dyDescent="0.25">
      <c r="B418" s="174" t="s">
        <v>16</v>
      </c>
      <c r="C418" s="174" t="s">
        <v>16</v>
      </c>
      <c r="D418" s="174" t="s">
        <v>16</v>
      </c>
      <c r="E418" s="227">
        <v>0</v>
      </c>
      <c r="F418" s="227">
        <v>0</v>
      </c>
      <c r="G418" s="227">
        <v>0</v>
      </c>
      <c r="H418" s="227">
        <v>0</v>
      </c>
      <c r="I418" s="227">
        <v>0</v>
      </c>
      <c r="J418" s="227">
        <v>0</v>
      </c>
      <c r="K418" s="227">
        <v>0</v>
      </c>
      <c r="L418" s="227">
        <v>0</v>
      </c>
      <c r="M418" s="227">
        <v>0</v>
      </c>
      <c r="N418" s="227">
        <v>0</v>
      </c>
      <c r="O418" s="227">
        <v>0</v>
      </c>
      <c r="P418" s="227">
        <v>0</v>
      </c>
      <c r="Q418" s="227">
        <v>0</v>
      </c>
      <c r="R418" s="227">
        <v>0</v>
      </c>
      <c r="S418" s="227">
        <v>0</v>
      </c>
      <c r="T418" s="227">
        <v>0</v>
      </c>
      <c r="U418" s="227">
        <v>0</v>
      </c>
    </row>
    <row r="419" spans="2:21" s="169" customFormat="1" x14ac:dyDescent="0.25">
      <c r="B419" s="174" t="s">
        <v>16</v>
      </c>
      <c r="C419" s="174" t="s">
        <v>16</v>
      </c>
      <c r="D419" s="174" t="s">
        <v>16</v>
      </c>
      <c r="E419" s="227">
        <v>0</v>
      </c>
      <c r="F419" s="227">
        <v>0</v>
      </c>
      <c r="G419" s="227">
        <v>0</v>
      </c>
      <c r="H419" s="227">
        <v>0</v>
      </c>
      <c r="I419" s="227">
        <v>0</v>
      </c>
      <c r="J419" s="227">
        <v>0</v>
      </c>
      <c r="K419" s="227">
        <v>0</v>
      </c>
      <c r="L419" s="227">
        <v>0</v>
      </c>
      <c r="M419" s="227">
        <v>0</v>
      </c>
      <c r="N419" s="227">
        <v>0</v>
      </c>
      <c r="O419" s="227">
        <v>0</v>
      </c>
      <c r="P419" s="227">
        <v>0</v>
      </c>
      <c r="Q419" s="227">
        <v>0</v>
      </c>
      <c r="R419" s="227">
        <v>0</v>
      </c>
      <c r="S419" s="227">
        <v>0</v>
      </c>
      <c r="T419" s="227">
        <v>0</v>
      </c>
      <c r="U419" s="227">
        <v>0</v>
      </c>
    </row>
    <row r="420" spans="2:21" s="169" customFormat="1" x14ac:dyDescent="0.25">
      <c r="B420" s="174" t="s">
        <v>16</v>
      </c>
      <c r="C420" s="174" t="s">
        <v>16</v>
      </c>
      <c r="D420" s="174" t="s">
        <v>16</v>
      </c>
      <c r="E420" s="227">
        <v>0</v>
      </c>
      <c r="F420" s="227">
        <v>0</v>
      </c>
      <c r="G420" s="227">
        <v>0</v>
      </c>
      <c r="H420" s="227">
        <v>0</v>
      </c>
      <c r="I420" s="227">
        <v>0</v>
      </c>
      <c r="J420" s="227">
        <v>0</v>
      </c>
      <c r="K420" s="227">
        <v>0</v>
      </c>
      <c r="L420" s="227">
        <v>0</v>
      </c>
      <c r="M420" s="227">
        <v>0</v>
      </c>
      <c r="N420" s="227">
        <v>0</v>
      </c>
      <c r="O420" s="227">
        <v>0</v>
      </c>
      <c r="P420" s="227">
        <v>0</v>
      </c>
      <c r="Q420" s="227">
        <v>0</v>
      </c>
      <c r="R420" s="227">
        <v>0</v>
      </c>
      <c r="S420" s="227">
        <v>0</v>
      </c>
      <c r="T420" s="227">
        <v>0</v>
      </c>
      <c r="U420" s="227">
        <v>0</v>
      </c>
    </row>
    <row r="421" spans="2:21" s="169" customFormat="1" x14ac:dyDescent="0.25">
      <c r="B421" s="174" t="s">
        <v>16</v>
      </c>
      <c r="C421" s="174" t="s">
        <v>16</v>
      </c>
      <c r="D421" s="174" t="s">
        <v>16</v>
      </c>
      <c r="E421" s="227">
        <v>0</v>
      </c>
      <c r="F421" s="227">
        <v>0</v>
      </c>
      <c r="G421" s="227">
        <v>0</v>
      </c>
      <c r="H421" s="227">
        <v>0</v>
      </c>
      <c r="I421" s="227">
        <v>0</v>
      </c>
      <c r="J421" s="227">
        <v>0</v>
      </c>
      <c r="K421" s="227">
        <v>0</v>
      </c>
      <c r="L421" s="227">
        <v>0</v>
      </c>
      <c r="M421" s="227">
        <v>0</v>
      </c>
      <c r="N421" s="227">
        <v>0</v>
      </c>
      <c r="O421" s="227">
        <v>0</v>
      </c>
      <c r="P421" s="227">
        <v>0</v>
      </c>
      <c r="Q421" s="227">
        <v>0</v>
      </c>
      <c r="R421" s="227">
        <v>0</v>
      </c>
      <c r="S421" s="227">
        <v>0</v>
      </c>
      <c r="T421" s="227">
        <v>0</v>
      </c>
      <c r="U421" s="227">
        <v>0</v>
      </c>
    </row>
    <row r="422" spans="2:21" s="169" customFormat="1" x14ac:dyDescent="0.25">
      <c r="B422" s="174" t="s">
        <v>16</v>
      </c>
      <c r="C422" s="174" t="s">
        <v>16</v>
      </c>
      <c r="D422" s="174" t="s">
        <v>16</v>
      </c>
      <c r="E422" s="227">
        <v>0</v>
      </c>
      <c r="F422" s="227">
        <v>0</v>
      </c>
      <c r="G422" s="227">
        <v>0</v>
      </c>
      <c r="H422" s="227">
        <v>0</v>
      </c>
      <c r="I422" s="227">
        <v>0</v>
      </c>
      <c r="J422" s="227">
        <v>0</v>
      </c>
      <c r="K422" s="227">
        <v>0</v>
      </c>
      <c r="L422" s="227">
        <v>0</v>
      </c>
      <c r="M422" s="227">
        <v>0</v>
      </c>
      <c r="N422" s="227">
        <v>0</v>
      </c>
      <c r="O422" s="227">
        <v>0</v>
      </c>
      <c r="P422" s="227">
        <v>0</v>
      </c>
      <c r="Q422" s="227">
        <v>0</v>
      </c>
      <c r="R422" s="227">
        <v>0</v>
      </c>
      <c r="S422" s="227">
        <v>0</v>
      </c>
      <c r="T422" s="227">
        <v>0</v>
      </c>
      <c r="U422" s="227">
        <v>0</v>
      </c>
    </row>
    <row r="423" spans="2:21" s="169" customFormat="1" x14ac:dyDescent="0.25">
      <c r="B423" s="174" t="s">
        <v>16</v>
      </c>
      <c r="C423" s="174" t="s">
        <v>16</v>
      </c>
      <c r="D423" s="174" t="s">
        <v>16</v>
      </c>
      <c r="E423" s="227">
        <v>0</v>
      </c>
      <c r="F423" s="227">
        <v>0</v>
      </c>
      <c r="G423" s="227">
        <v>0</v>
      </c>
      <c r="H423" s="227">
        <v>0</v>
      </c>
      <c r="I423" s="227">
        <v>0</v>
      </c>
      <c r="J423" s="227">
        <v>0</v>
      </c>
      <c r="K423" s="227">
        <v>0</v>
      </c>
      <c r="L423" s="227">
        <v>0</v>
      </c>
      <c r="M423" s="227">
        <v>0</v>
      </c>
      <c r="N423" s="227">
        <v>0</v>
      </c>
      <c r="O423" s="227">
        <v>0</v>
      </c>
      <c r="P423" s="227">
        <v>0</v>
      </c>
      <c r="Q423" s="227">
        <v>0</v>
      </c>
      <c r="R423" s="227">
        <v>0</v>
      </c>
      <c r="S423" s="227">
        <v>0</v>
      </c>
      <c r="T423" s="227">
        <v>0</v>
      </c>
      <c r="U423" s="227">
        <v>0</v>
      </c>
    </row>
    <row r="424" spans="2:21" s="169" customFormat="1" x14ac:dyDescent="0.25">
      <c r="B424" s="174" t="s">
        <v>16</v>
      </c>
      <c r="C424" s="174" t="s">
        <v>16</v>
      </c>
      <c r="D424" s="174" t="s">
        <v>16</v>
      </c>
      <c r="E424" s="227">
        <v>0</v>
      </c>
      <c r="F424" s="227">
        <v>0</v>
      </c>
      <c r="G424" s="227">
        <v>0</v>
      </c>
      <c r="H424" s="227">
        <v>0</v>
      </c>
      <c r="I424" s="227">
        <v>0</v>
      </c>
      <c r="J424" s="227">
        <v>0</v>
      </c>
      <c r="K424" s="227">
        <v>0</v>
      </c>
      <c r="L424" s="227">
        <v>0</v>
      </c>
      <c r="M424" s="227">
        <v>0</v>
      </c>
      <c r="N424" s="227">
        <v>0</v>
      </c>
      <c r="O424" s="227">
        <v>0</v>
      </c>
      <c r="P424" s="227">
        <v>0</v>
      </c>
      <c r="Q424" s="227">
        <v>0</v>
      </c>
      <c r="R424" s="227">
        <v>0</v>
      </c>
      <c r="S424" s="227">
        <v>0</v>
      </c>
      <c r="T424" s="227">
        <v>0</v>
      </c>
      <c r="U424" s="227">
        <v>0</v>
      </c>
    </row>
    <row r="425" spans="2:21" s="169" customFormat="1" x14ac:dyDescent="0.25">
      <c r="B425" s="174" t="s">
        <v>16</v>
      </c>
      <c r="C425" s="174" t="s">
        <v>16</v>
      </c>
      <c r="D425" s="174" t="s">
        <v>16</v>
      </c>
      <c r="E425" s="227">
        <v>0</v>
      </c>
      <c r="F425" s="227">
        <v>0</v>
      </c>
      <c r="G425" s="227">
        <v>0</v>
      </c>
      <c r="H425" s="227">
        <v>0</v>
      </c>
      <c r="I425" s="227">
        <v>0</v>
      </c>
      <c r="J425" s="227">
        <v>0</v>
      </c>
      <c r="K425" s="227">
        <v>0</v>
      </c>
      <c r="L425" s="227">
        <v>0</v>
      </c>
      <c r="M425" s="227">
        <v>0</v>
      </c>
      <c r="N425" s="227">
        <v>0</v>
      </c>
      <c r="O425" s="227">
        <v>0</v>
      </c>
      <c r="P425" s="227">
        <v>0</v>
      </c>
      <c r="Q425" s="227">
        <v>0</v>
      </c>
      <c r="R425" s="227">
        <v>0</v>
      </c>
      <c r="S425" s="227">
        <v>0</v>
      </c>
      <c r="T425" s="227">
        <v>0</v>
      </c>
      <c r="U425" s="227">
        <v>0</v>
      </c>
    </row>
    <row r="426" spans="2:21" s="169" customFormat="1" x14ac:dyDescent="0.25">
      <c r="B426" s="174" t="s">
        <v>16</v>
      </c>
      <c r="C426" s="174" t="s">
        <v>16</v>
      </c>
      <c r="D426" s="174" t="s">
        <v>16</v>
      </c>
      <c r="E426" s="227">
        <v>0</v>
      </c>
      <c r="F426" s="227">
        <v>0</v>
      </c>
      <c r="G426" s="227">
        <v>0</v>
      </c>
      <c r="H426" s="227">
        <v>0</v>
      </c>
      <c r="I426" s="227">
        <v>0</v>
      </c>
      <c r="J426" s="227">
        <v>0</v>
      </c>
      <c r="K426" s="227">
        <v>0</v>
      </c>
      <c r="L426" s="227">
        <v>0</v>
      </c>
      <c r="M426" s="227">
        <v>0</v>
      </c>
      <c r="N426" s="227">
        <v>0</v>
      </c>
      <c r="O426" s="227">
        <v>0</v>
      </c>
      <c r="P426" s="227">
        <v>0</v>
      </c>
      <c r="Q426" s="227">
        <v>0</v>
      </c>
      <c r="R426" s="227">
        <v>0</v>
      </c>
      <c r="S426" s="227">
        <v>0</v>
      </c>
      <c r="T426" s="227">
        <v>0</v>
      </c>
      <c r="U426" s="227">
        <v>0</v>
      </c>
    </row>
    <row r="427" spans="2:21" s="169" customFormat="1" x14ac:dyDescent="0.25">
      <c r="B427" s="174" t="s">
        <v>16</v>
      </c>
      <c r="C427" s="174" t="s">
        <v>16</v>
      </c>
      <c r="D427" s="174" t="s">
        <v>16</v>
      </c>
      <c r="E427" s="227">
        <v>0</v>
      </c>
      <c r="F427" s="227">
        <v>0</v>
      </c>
      <c r="G427" s="227">
        <v>0</v>
      </c>
      <c r="H427" s="227">
        <v>0</v>
      </c>
      <c r="I427" s="227">
        <v>0</v>
      </c>
      <c r="J427" s="227">
        <v>0</v>
      </c>
      <c r="K427" s="227">
        <v>0</v>
      </c>
      <c r="L427" s="227">
        <v>0</v>
      </c>
      <c r="M427" s="227">
        <v>0</v>
      </c>
      <c r="N427" s="227">
        <v>0</v>
      </c>
      <c r="O427" s="227">
        <v>0</v>
      </c>
      <c r="P427" s="227">
        <v>0</v>
      </c>
      <c r="Q427" s="227">
        <v>0</v>
      </c>
      <c r="R427" s="227">
        <v>0</v>
      </c>
      <c r="S427" s="227">
        <v>0</v>
      </c>
      <c r="T427" s="227">
        <v>0</v>
      </c>
      <c r="U427" s="227">
        <v>0</v>
      </c>
    </row>
    <row r="428" spans="2:21" s="169" customFormat="1" x14ac:dyDescent="0.25">
      <c r="B428" s="174" t="s">
        <v>16</v>
      </c>
      <c r="C428" s="174" t="s">
        <v>16</v>
      </c>
      <c r="D428" s="174" t="s">
        <v>16</v>
      </c>
      <c r="E428" s="227">
        <v>0</v>
      </c>
      <c r="F428" s="227">
        <v>0</v>
      </c>
      <c r="G428" s="227">
        <v>0</v>
      </c>
      <c r="H428" s="227">
        <v>0</v>
      </c>
      <c r="I428" s="227">
        <v>0</v>
      </c>
      <c r="J428" s="227">
        <v>0</v>
      </c>
      <c r="K428" s="227">
        <v>0</v>
      </c>
      <c r="L428" s="227">
        <v>0</v>
      </c>
      <c r="M428" s="227">
        <v>0</v>
      </c>
      <c r="N428" s="227">
        <v>0</v>
      </c>
      <c r="O428" s="227">
        <v>0</v>
      </c>
      <c r="P428" s="227">
        <v>0</v>
      </c>
      <c r="Q428" s="227">
        <v>0</v>
      </c>
      <c r="R428" s="227">
        <v>0</v>
      </c>
      <c r="S428" s="227">
        <v>0</v>
      </c>
      <c r="T428" s="227">
        <v>0</v>
      </c>
      <c r="U428" s="227">
        <v>0</v>
      </c>
    </row>
    <row r="429" spans="2:21" s="169" customFormat="1" x14ac:dyDescent="0.25">
      <c r="B429" s="174" t="s">
        <v>16</v>
      </c>
      <c r="C429" s="174" t="s">
        <v>16</v>
      </c>
      <c r="D429" s="174" t="s">
        <v>16</v>
      </c>
      <c r="E429" s="227">
        <v>0</v>
      </c>
      <c r="F429" s="227">
        <v>0</v>
      </c>
      <c r="G429" s="227">
        <v>0</v>
      </c>
      <c r="H429" s="227">
        <v>0</v>
      </c>
      <c r="I429" s="227">
        <v>0</v>
      </c>
      <c r="J429" s="227">
        <v>0</v>
      </c>
      <c r="K429" s="227">
        <v>0</v>
      </c>
      <c r="L429" s="227">
        <v>0</v>
      </c>
      <c r="M429" s="227">
        <v>0</v>
      </c>
      <c r="N429" s="227">
        <v>0</v>
      </c>
      <c r="O429" s="227">
        <v>0</v>
      </c>
      <c r="P429" s="227">
        <v>0</v>
      </c>
      <c r="Q429" s="227">
        <v>0</v>
      </c>
      <c r="R429" s="227">
        <v>0</v>
      </c>
      <c r="S429" s="227">
        <v>0</v>
      </c>
      <c r="T429" s="227">
        <v>0</v>
      </c>
      <c r="U429" s="227">
        <v>0</v>
      </c>
    </row>
    <row r="430" spans="2:21" s="169" customFormat="1" x14ac:dyDescent="0.25">
      <c r="B430" s="174" t="s">
        <v>16</v>
      </c>
      <c r="C430" s="174" t="s">
        <v>16</v>
      </c>
      <c r="D430" s="174" t="s">
        <v>16</v>
      </c>
      <c r="E430" s="227">
        <v>0</v>
      </c>
      <c r="F430" s="227">
        <v>0</v>
      </c>
      <c r="G430" s="227">
        <v>0</v>
      </c>
      <c r="H430" s="227">
        <v>0</v>
      </c>
      <c r="I430" s="227">
        <v>0</v>
      </c>
      <c r="J430" s="227">
        <v>0</v>
      </c>
      <c r="K430" s="227">
        <v>0</v>
      </c>
      <c r="L430" s="227">
        <v>0</v>
      </c>
      <c r="M430" s="227">
        <v>0</v>
      </c>
      <c r="N430" s="227">
        <v>0</v>
      </c>
      <c r="O430" s="227">
        <v>0</v>
      </c>
      <c r="P430" s="227">
        <v>0</v>
      </c>
      <c r="Q430" s="227">
        <v>0</v>
      </c>
      <c r="R430" s="227">
        <v>0</v>
      </c>
      <c r="S430" s="227">
        <v>0</v>
      </c>
      <c r="T430" s="227">
        <v>0</v>
      </c>
      <c r="U430" s="227">
        <v>0</v>
      </c>
    </row>
    <row r="431" spans="2:21" s="169" customFormat="1" x14ac:dyDescent="0.25">
      <c r="B431" s="174" t="s">
        <v>16</v>
      </c>
      <c r="C431" s="174" t="s">
        <v>16</v>
      </c>
      <c r="D431" s="174" t="s">
        <v>16</v>
      </c>
      <c r="E431" s="227">
        <v>0</v>
      </c>
      <c r="F431" s="227">
        <v>0</v>
      </c>
      <c r="G431" s="227">
        <v>0</v>
      </c>
      <c r="H431" s="227">
        <v>0</v>
      </c>
      <c r="I431" s="227">
        <v>0</v>
      </c>
      <c r="J431" s="227">
        <v>0</v>
      </c>
      <c r="K431" s="227">
        <v>0</v>
      </c>
      <c r="L431" s="227">
        <v>0</v>
      </c>
      <c r="M431" s="227">
        <v>0</v>
      </c>
      <c r="N431" s="227">
        <v>0</v>
      </c>
      <c r="O431" s="227">
        <v>0</v>
      </c>
      <c r="P431" s="227">
        <v>0</v>
      </c>
      <c r="Q431" s="227">
        <v>0</v>
      </c>
      <c r="R431" s="227">
        <v>0</v>
      </c>
      <c r="S431" s="227">
        <v>0</v>
      </c>
      <c r="T431" s="227">
        <v>0</v>
      </c>
      <c r="U431" s="227">
        <v>0</v>
      </c>
    </row>
    <row r="432" spans="2:21" s="169" customFormat="1" x14ac:dyDescent="0.25">
      <c r="B432" s="174" t="s">
        <v>16</v>
      </c>
      <c r="C432" s="174" t="s">
        <v>16</v>
      </c>
      <c r="D432" s="174" t="s">
        <v>16</v>
      </c>
      <c r="E432" s="227">
        <v>0</v>
      </c>
      <c r="F432" s="227">
        <v>0</v>
      </c>
      <c r="G432" s="227">
        <v>0</v>
      </c>
      <c r="H432" s="227">
        <v>0</v>
      </c>
      <c r="I432" s="227">
        <v>0</v>
      </c>
      <c r="J432" s="227">
        <v>0</v>
      </c>
      <c r="K432" s="227">
        <v>0</v>
      </c>
      <c r="L432" s="227">
        <v>0</v>
      </c>
      <c r="M432" s="227">
        <v>0</v>
      </c>
      <c r="N432" s="227">
        <v>0</v>
      </c>
      <c r="O432" s="227">
        <v>0</v>
      </c>
      <c r="P432" s="227">
        <v>0</v>
      </c>
      <c r="Q432" s="227">
        <v>0</v>
      </c>
      <c r="R432" s="227">
        <v>0</v>
      </c>
      <c r="S432" s="227">
        <v>0</v>
      </c>
      <c r="T432" s="227">
        <v>0</v>
      </c>
      <c r="U432" s="227">
        <v>0</v>
      </c>
    </row>
    <row r="433" spans="2:21" s="169" customFormat="1" x14ac:dyDescent="0.25">
      <c r="B433" s="174" t="s">
        <v>16</v>
      </c>
      <c r="C433" s="174" t="s">
        <v>16</v>
      </c>
      <c r="D433" s="174" t="s">
        <v>16</v>
      </c>
      <c r="E433" s="227">
        <v>0</v>
      </c>
      <c r="F433" s="227">
        <v>0</v>
      </c>
      <c r="G433" s="227">
        <v>0</v>
      </c>
      <c r="H433" s="227">
        <v>0</v>
      </c>
      <c r="I433" s="227">
        <v>0</v>
      </c>
      <c r="J433" s="227">
        <v>0</v>
      </c>
      <c r="K433" s="227">
        <v>0</v>
      </c>
      <c r="L433" s="227">
        <v>0</v>
      </c>
      <c r="M433" s="227">
        <v>0</v>
      </c>
      <c r="N433" s="227">
        <v>0</v>
      </c>
      <c r="O433" s="227">
        <v>0</v>
      </c>
      <c r="P433" s="227">
        <v>0</v>
      </c>
      <c r="Q433" s="227">
        <v>0</v>
      </c>
      <c r="R433" s="227">
        <v>0</v>
      </c>
      <c r="S433" s="227">
        <v>0</v>
      </c>
      <c r="T433" s="227">
        <v>0</v>
      </c>
      <c r="U433" s="227">
        <v>0</v>
      </c>
    </row>
    <row r="434" spans="2:21" s="169" customFormat="1" x14ac:dyDescent="0.25">
      <c r="B434" s="174" t="s">
        <v>16</v>
      </c>
      <c r="C434" s="174" t="s">
        <v>16</v>
      </c>
      <c r="D434" s="174" t="s">
        <v>16</v>
      </c>
      <c r="E434" s="227">
        <v>0</v>
      </c>
      <c r="F434" s="227">
        <v>0</v>
      </c>
      <c r="G434" s="227">
        <v>0</v>
      </c>
      <c r="H434" s="227">
        <v>0</v>
      </c>
      <c r="I434" s="227">
        <v>0</v>
      </c>
      <c r="J434" s="227">
        <v>0</v>
      </c>
      <c r="K434" s="227">
        <v>0</v>
      </c>
      <c r="L434" s="227">
        <v>0</v>
      </c>
      <c r="M434" s="227">
        <v>0</v>
      </c>
      <c r="N434" s="227">
        <v>0</v>
      </c>
      <c r="O434" s="227">
        <v>0</v>
      </c>
      <c r="P434" s="227">
        <v>0</v>
      </c>
      <c r="Q434" s="227">
        <v>0</v>
      </c>
      <c r="R434" s="227">
        <v>0</v>
      </c>
      <c r="S434" s="227">
        <v>0</v>
      </c>
      <c r="T434" s="227">
        <v>0</v>
      </c>
      <c r="U434" s="227">
        <v>0</v>
      </c>
    </row>
    <row r="435" spans="2:21" s="169" customFormat="1" x14ac:dyDescent="0.25">
      <c r="B435" s="174" t="s">
        <v>16</v>
      </c>
      <c r="C435" s="174" t="s">
        <v>16</v>
      </c>
      <c r="D435" s="174" t="s">
        <v>16</v>
      </c>
      <c r="E435" s="227">
        <v>0</v>
      </c>
      <c r="F435" s="227">
        <v>0</v>
      </c>
      <c r="G435" s="227">
        <v>0</v>
      </c>
      <c r="H435" s="227">
        <v>0</v>
      </c>
      <c r="I435" s="227">
        <v>0</v>
      </c>
      <c r="J435" s="227">
        <v>0</v>
      </c>
      <c r="K435" s="227">
        <v>0</v>
      </c>
      <c r="L435" s="227">
        <v>0</v>
      </c>
      <c r="M435" s="227">
        <v>0</v>
      </c>
      <c r="N435" s="227">
        <v>0</v>
      </c>
      <c r="O435" s="227">
        <v>0</v>
      </c>
      <c r="P435" s="227">
        <v>0</v>
      </c>
      <c r="Q435" s="227">
        <v>0</v>
      </c>
      <c r="R435" s="227">
        <v>0</v>
      </c>
      <c r="S435" s="227">
        <v>0</v>
      </c>
      <c r="T435" s="227">
        <v>0</v>
      </c>
      <c r="U435" s="227">
        <v>0</v>
      </c>
    </row>
    <row r="436" spans="2:21" s="169" customFormat="1" x14ac:dyDescent="0.25">
      <c r="B436" s="174" t="s">
        <v>16</v>
      </c>
      <c r="C436" s="174" t="s">
        <v>16</v>
      </c>
      <c r="D436" s="174" t="s">
        <v>16</v>
      </c>
      <c r="E436" s="227">
        <v>0</v>
      </c>
      <c r="F436" s="227">
        <v>0</v>
      </c>
      <c r="G436" s="227">
        <v>0</v>
      </c>
      <c r="H436" s="227">
        <v>0</v>
      </c>
      <c r="I436" s="227">
        <v>0</v>
      </c>
      <c r="J436" s="227">
        <v>0</v>
      </c>
      <c r="K436" s="227">
        <v>0</v>
      </c>
      <c r="L436" s="227">
        <v>0</v>
      </c>
      <c r="M436" s="227">
        <v>0</v>
      </c>
      <c r="N436" s="227">
        <v>0</v>
      </c>
      <c r="O436" s="227">
        <v>0</v>
      </c>
      <c r="P436" s="227">
        <v>0</v>
      </c>
      <c r="Q436" s="227">
        <v>0</v>
      </c>
      <c r="R436" s="227">
        <v>0</v>
      </c>
      <c r="S436" s="227">
        <v>0</v>
      </c>
      <c r="T436" s="227">
        <v>0</v>
      </c>
      <c r="U436" s="227">
        <v>0</v>
      </c>
    </row>
    <row r="437" spans="2:21" s="169" customFormat="1" x14ac:dyDescent="0.25">
      <c r="B437" s="174" t="s">
        <v>16</v>
      </c>
      <c r="C437" s="174" t="s">
        <v>16</v>
      </c>
      <c r="D437" s="174" t="s">
        <v>16</v>
      </c>
      <c r="E437" s="227">
        <v>0</v>
      </c>
      <c r="F437" s="227">
        <v>0</v>
      </c>
      <c r="G437" s="227">
        <v>0</v>
      </c>
      <c r="H437" s="227">
        <v>0</v>
      </c>
      <c r="I437" s="227">
        <v>0</v>
      </c>
      <c r="J437" s="227">
        <v>0</v>
      </c>
      <c r="K437" s="227">
        <v>0</v>
      </c>
      <c r="L437" s="227">
        <v>0</v>
      </c>
      <c r="M437" s="227">
        <v>0</v>
      </c>
      <c r="N437" s="227">
        <v>0</v>
      </c>
      <c r="O437" s="227">
        <v>0</v>
      </c>
      <c r="P437" s="227">
        <v>0</v>
      </c>
      <c r="Q437" s="227">
        <v>0</v>
      </c>
      <c r="R437" s="227">
        <v>0</v>
      </c>
      <c r="S437" s="227">
        <v>0</v>
      </c>
      <c r="T437" s="227">
        <v>0</v>
      </c>
      <c r="U437" s="227">
        <v>0</v>
      </c>
    </row>
    <row r="438" spans="2:21" s="169" customFormat="1" x14ac:dyDescent="0.25">
      <c r="B438" s="174" t="s">
        <v>16</v>
      </c>
      <c r="C438" s="174" t="s">
        <v>16</v>
      </c>
      <c r="D438" s="174" t="s">
        <v>16</v>
      </c>
      <c r="E438" s="227">
        <v>0</v>
      </c>
      <c r="F438" s="227">
        <v>0</v>
      </c>
      <c r="G438" s="227">
        <v>0</v>
      </c>
      <c r="H438" s="227">
        <v>0</v>
      </c>
      <c r="I438" s="227">
        <v>0</v>
      </c>
      <c r="J438" s="227">
        <v>0</v>
      </c>
      <c r="K438" s="227">
        <v>0</v>
      </c>
      <c r="L438" s="227">
        <v>0</v>
      </c>
      <c r="M438" s="227">
        <v>0</v>
      </c>
      <c r="N438" s="227">
        <v>0</v>
      </c>
      <c r="O438" s="227">
        <v>0</v>
      </c>
      <c r="P438" s="227">
        <v>0</v>
      </c>
      <c r="Q438" s="227">
        <v>0</v>
      </c>
      <c r="R438" s="227">
        <v>0</v>
      </c>
      <c r="S438" s="227">
        <v>0</v>
      </c>
      <c r="T438" s="227">
        <v>0</v>
      </c>
      <c r="U438" s="227">
        <v>0</v>
      </c>
    </row>
    <row r="439" spans="2:21" s="169" customFormat="1" x14ac:dyDescent="0.25">
      <c r="B439" s="174" t="s">
        <v>16</v>
      </c>
      <c r="C439" s="174" t="s">
        <v>16</v>
      </c>
      <c r="D439" s="174" t="s">
        <v>16</v>
      </c>
      <c r="E439" s="227">
        <v>0</v>
      </c>
      <c r="F439" s="227">
        <v>0</v>
      </c>
      <c r="G439" s="227">
        <v>0</v>
      </c>
      <c r="H439" s="227">
        <v>0</v>
      </c>
      <c r="I439" s="227">
        <v>0</v>
      </c>
      <c r="J439" s="227">
        <v>0</v>
      </c>
      <c r="K439" s="227">
        <v>0</v>
      </c>
      <c r="L439" s="227">
        <v>0</v>
      </c>
      <c r="M439" s="227">
        <v>0</v>
      </c>
      <c r="N439" s="227">
        <v>0</v>
      </c>
      <c r="O439" s="227">
        <v>0</v>
      </c>
      <c r="P439" s="227">
        <v>0</v>
      </c>
      <c r="Q439" s="227">
        <v>0</v>
      </c>
      <c r="R439" s="227">
        <v>0</v>
      </c>
      <c r="S439" s="227">
        <v>0</v>
      </c>
      <c r="T439" s="227">
        <v>0</v>
      </c>
      <c r="U439" s="227">
        <v>0</v>
      </c>
    </row>
    <row r="440" spans="2:21" s="169" customFormat="1" x14ac:dyDescent="0.25">
      <c r="B440" s="174" t="s">
        <v>16</v>
      </c>
      <c r="C440" s="174" t="s">
        <v>16</v>
      </c>
      <c r="D440" s="174" t="s">
        <v>16</v>
      </c>
      <c r="E440" s="227">
        <v>0</v>
      </c>
      <c r="F440" s="227">
        <v>0</v>
      </c>
      <c r="G440" s="227">
        <v>0</v>
      </c>
      <c r="H440" s="227">
        <v>0</v>
      </c>
      <c r="I440" s="227">
        <v>0</v>
      </c>
      <c r="J440" s="227">
        <v>0</v>
      </c>
      <c r="K440" s="227">
        <v>0</v>
      </c>
      <c r="L440" s="227">
        <v>0</v>
      </c>
      <c r="M440" s="227">
        <v>0</v>
      </c>
      <c r="N440" s="227">
        <v>0</v>
      </c>
      <c r="O440" s="227">
        <v>0</v>
      </c>
      <c r="P440" s="227">
        <v>0</v>
      </c>
      <c r="Q440" s="227">
        <v>0</v>
      </c>
      <c r="R440" s="227">
        <v>0</v>
      </c>
      <c r="S440" s="227">
        <v>0</v>
      </c>
      <c r="T440" s="227">
        <v>0</v>
      </c>
      <c r="U440" s="227">
        <v>0</v>
      </c>
    </row>
    <row r="441" spans="2:21" s="169" customFormat="1" x14ac:dyDescent="0.25">
      <c r="B441" s="174" t="s">
        <v>16</v>
      </c>
      <c r="C441" s="174" t="s">
        <v>16</v>
      </c>
      <c r="D441" s="174" t="s">
        <v>16</v>
      </c>
      <c r="E441" s="227">
        <v>0</v>
      </c>
      <c r="F441" s="227">
        <v>0</v>
      </c>
      <c r="G441" s="227">
        <v>0</v>
      </c>
      <c r="H441" s="227">
        <v>0</v>
      </c>
      <c r="I441" s="227">
        <v>0</v>
      </c>
      <c r="J441" s="227">
        <v>0</v>
      </c>
      <c r="K441" s="227">
        <v>0</v>
      </c>
      <c r="L441" s="227">
        <v>0</v>
      </c>
      <c r="M441" s="227">
        <v>0</v>
      </c>
      <c r="N441" s="227">
        <v>0</v>
      </c>
      <c r="O441" s="227">
        <v>0</v>
      </c>
      <c r="P441" s="227">
        <v>0</v>
      </c>
      <c r="Q441" s="227">
        <v>0</v>
      </c>
      <c r="R441" s="227">
        <v>0</v>
      </c>
      <c r="S441" s="227">
        <v>0</v>
      </c>
      <c r="T441" s="227">
        <v>0</v>
      </c>
      <c r="U441" s="227">
        <v>0</v>
      </c>
    </row>
    <row r="442" spans="2:21" s="169" customFormat="1" x14ac:dyDescent="0.25">
      <c r="B442" s="174" t="s">
        <v>16</v>
      </c>
      <c r="C442" s="174" t="s">
        <v>16</v>
      </c>
      <c r="D442" s="174" t="s">
        <v>16</v>
      </c>
      <c r="E442" s="227">
        <v>0</v>
      </c>
      <c r="F442" s="227">
        <v>0</v>
      </c>
      <c r="G442" s="227">
        <v>0</v>
      </c>
      <c r="H442" s="227">
        <v>0</v>
      </c>
      <c r="I442" s="227">
        <v>0</v>
      </c>
      <c r="J442" s="227">
        <v>0</v>
      </c>
      <c r="K442" s="227">
        <v>0</v>
      </c>
      <c r="L442" s="227">
        <v>0</v>
      </c>
      <c r="M442" s="227">
        <v>0</v>
      </c>
      <c r="N442" s="227">
        <v>0</v>
      </c>
      <c r="O442" s="227">
        <v>0</v>
      </c>
      <c r="P442" s="227">
        <v>0</v>
      </c>
      <c r="Q442" s="227">
        <v>0</v>
      </c>
      <c r="R442" s="227">
        <v>0</v>
      </c>
      <c r="S442" s="227">
        <v>0</v>
      </c>
      <c r="T442" s="227">
        <v>0</v>
      </c>
      <c r="U442" s="227">
        <v>0</v>
      </c>
    </row>
    <row r="443" spans="2:21" s="169" customFormat="1" x14ac:dyDescent="0.25">
      <c r="B443" s="174" t="s">
        <v>16</v>
      </c>
      <c r="C443" s="174" t="s">
        <v>16</v>
      </c>
      <c r="D443" s="174" t="s">
        <v>16</v>
      </c>
      <c r="E443" s="227">
        <v>0</v>
      </c>
      <c r="F443" s="227">
        <v>0</v>
      </c>
      <c r="G443" s="227">
        <v>0</v>
      </c>
      <c r="H443" s="227">
        <v>0</v>
      </c>
      <c r="I443" s="227">
        <v>0</v>
      </c>
      <c r="J443" s="227">
        <v>0</v>
      </c>
      <c r="K443" s="227">
        <v>0</v>
      </c>
      <c r="L443" s="227">
        <v>0</v>
      </c>
      <c r="M443" s="227">
        <v>0</v>
      </c>
      <c r="N443" s="227">
        <v>0</v>
      </c>
      <c r="O443" s="227">
        <v>0</v>
      </c>
      <c r="P443" s="227">
        <v>0</v>
      </c>
      <c r="Q443" s="227">
        <v>0</v>
      </c>
      <c r="R443" s="227">
        <v>0</v>
      </c>
      <c r="S443" s="227">
        <v>0</v>
      </c>
      <c r="T443" s="227">
        <v>0</v>
      </c>
      <c r="U443" s="227">
        <v>0</v>
      </c>
    </row>
    <row r="444" spans="2:21" s="169" customFormat="1" x14ac:dyDescent="0.25">
      <c r="B444" s="174" t="s">
        <v>16</v>
      </c>
      <c r="C444" s="174" t="s">
        <v>16</v>
      </c>
      <c r="D444" s="174" t="s">
        <v>16</v>
      </c>
      <c r="E444" s="227">
        <v>0</v>
      </c>
      <c r="F444" s="227">
        <v>0</v>
      </c>
      <c r="G444" s="227">
        <v>0</v>
      </c>
      <c r="H444" s="227">
        <v>0</v>
      </c>
      <c r="I444" s="227">
        <v>0</v>
      </c>
      <c r="J444" s="227">
        <v>0</v>
      </c>
      <c r="K444" s="227">
        <v>0</v>
      </c>
      <c r="L444" s="227">
        <v>0</v>
      </c>
      <c r="M444" s="227">
        <v>0</v>
      </c>
      <c r="N444" s="227">
        <v>0</v>
      </c>
      <c r="O444" s="227">
        <v>0</v>
      </c>
      <c r="P444" s="227">
        <v>0</v>
      </c>
      <c r="Q444" s="227">
        <v>0</v>
      </c>
      <c r="R444" s="227">
        <v>0</v>
      </c>
      <c r="S444" s="227">
        <v>0</v>
      </c>
      <c r="T444" s="227">
        <v>0</v>
      </c>
      <c r="U444" s="227">
        <v>0</v>
      </c>
    </row>
    <row r="445" spans="2:21" s="169" customFormat="1" x14ac:dyDescent="0.25">
      <c r="B445" s="174" t="s">
        <v>16</v>
      </c>
      <c r="C445" s="174" t="s">
        <v>16</v>
      </c>
      <c r="D445" s="174" t="s">
        <v>16</v>
      </c>
      <c r="E445" s="227">
        <v>0</v>
      </c>
      <c r="F445" s="227">
        <v>0</v>
      </c>
      <c r="G445" s="227">
        <v>0</v>
      </c>
      <c r="H445" s="227">
        <v>0</v>
      </c>
      <c r="I445" s="227">
        <v>0</v>
      </c>
      <c r="J445" s="227">
        <v>0</v>
      </c>
      <c r="K445" s="227">
        <v>0</v>
      </c>
      <c r="L445" s="227">
        <v>0</v>
      </c>
      <c r="M445" s="227">
        <v>0</v>
      </c>
      <c r="N445" s="227">
        <v>0</v>
      </c>
      <c r="O445" s="227">
        <v>0</v>
      </c>
      <c r="P445" s="227">
        <v>0</v>
      </c>
      <c r="Q445" s="227">
        <v>0</v>
      </c>
      <c r="R445" s="227">
        <v>0</v>
      </c>
      <c r="S445" s="227">
        <v>0</v>
      </c>
      <c r="T445" s="227">
        <v>0</v>
      </c>
      <c r="U445" s="227">
        <v>0</v>
      </c>
    </row>
    <row r="446" spans="2:21" s="169" customFormat="1" x14ac:dyDescent="0.25">
      <c r="B446" s="174" t="s">
        <v>16</v>
      </c>
      <c r="C446" s="174" t="s">
        <v>16</v>
      </c>
      <c r="D446" s="174" t="s">
        <v>16</v>
      </c>
      <c r="E446" s="227">
        <v>0</v>
      </c>
      <c r="F446" s="227">
        <v>0</v>
      </c>
      <c r="G446" s="227">
        <v>0</v>
      </c>
      <c r="H446" s="227">
        <v>0</v>
      </c>
      <c r="I446" s="227">
        <v>0</v>
      </c>
      <c r="J446" s="227">
        <v>0</v>
      </c>
      <c r="K446" s="227">
        <v>0</v>
      </c>
      <c r="L446" s="227">
        <v>0</v>
      </c>
      <c r="M446" s="227">
        <v>0</v>
      </c>
      <c r="N446" s="227">
        <v>0</v>
      </c>
      <c r="O446" s="227">
        <v>0</v>
      </c>
      <c r="P446" s="227">
        <v>0</v>
      </c>
      <c r="Q446" s="227">
        <v>0</v>
      </c>
      <c r="R446" s="227">
        <v>0</v>
      </c>
      <c r="S446" s="227">
        <v>0</v>
      </c>
      <c r="T446" s="227">
        <v>0</v>
      </c>
      <c r="U446" s="227">
        <v>0</v>
      </c>
    </row>
    <row r="447" spans="2:21" s="169" customFormat="1" x14ac:dyDescent="0.25">
      <c r="B447" s="174" t="s">
        <v>16</v>
      </c>
      <c r="C447" s="174" t="s">
        <v>16</v>
      </c>
      <c r="D447" s="174" t="s">
        <v>16</v>
      </c>
      <c r="E447" s="227">
        <v>0</v>
      </c>
      <c r="F447" s="227">
        <v>0</v>
      </c>
      <c r="G447" s="227">
        <v>0</v>
      </c>
      <c r="H447" s="227">
        <v>0</v>
      </c>
      <c r="I447" s="227">
        <v>0</v>
      </c>
      <c r="J447" s="227">
        <v>0</v>
      </c>
      <c r="K447" s="227">
        <v>0</v>
      </c>
      <c r="L447" s="227">
        <v>0</v>
      </c>
      <c r="M447" s="227">
        <v>0</v>
      </c>
      <c r="N447" s="227">
        <v>0</v>
      </c>
      <c r="O447" s="227">
        <v>0</v>
      </c>
      <c r="P447" s="227">
        <v>0</v>
      </c>
      <c r="Q447" s="227">
        <v>0</v>
      </c>
      <c r="R447" s="227">
        <v>0</v>
      </c>
      <c r="S447" s="227">
        <v>0</v>
      </c>
      <c r="T447" s="227">
        <v>0</v>
      </c>
      <c r="U447" s="227">
        <v>0</v>
      </c>
    </row>
    <row r="448" spans="2:21" s="169" customFormat="1" x14ac:dyDescent="0.25">
      <c r="B448" s="174" t="s">
        <v>16</v>
      </c>
      <c r="C448" s="174" t="s">
        <v>16</v>
      </c>
      <c r="D448" s="174" t="s">
        <v>16</v>
      </c>
      <c r="E448" s="227">
        <v>0</v>
      </c>
      <c r="F448" s="227">
        <v>0</v>
      </c>
      <c r="G448" s="227">
        <v>0</v>
      </c>
      <c r="H448" s="227">
        <v>0</v>
      </c>
      <c r="I448" s="227">
        <v>0</v>
      </c>
      <c r="J448" s="227">
        <v>0</v>
      </c>
      <c r="K448" s="227">
        <v>0</v>
      </c>
      <c r="L448" s="227">
        <v>0</v>
      </c>
      <c r="M448" s="227">
        <v>0</v>
      </c>
      <c r="N448" s="227">
        <v>0</v>
      </c>
      <c r="O448" s="227">
        <v>0</v>
      </c>
      <c r="P448" s="227">
        <v>0</v>
      </c>
      <c r="Q448" s="227">
        <v>0</v>
      </c>
      <c r="R448" s="227">
        <v>0</v>
      </c>
      <c r="S448" s="227">
        <v>0</v>
      </c>
      <c r="T448" s="227">
        <v>0</v>
      </c>
      <c r="U448" s="227">
        <v>0</v>
      </c>
    </row>
    <row r="449" spans="2:21" s="169" customFormat="1" x14ac:dyDescent="0.25">
      <c r="B449" s="174" t="s">
        <v>16</v>
      </c>
      <c r="C449" s="174" t="s">
        <v>16</v>
      </c>
      <c r="D449" s="174" t="s">
        <v>16</v>
      </c>
      <c r="E449" s="227">
        <v>0</v>
      </c>
      <c r="F449" s="227">
        <v>0</v>
      </c>
      <c r="G449" s="227">
        <v>0</v>
      </c>
      <c r="H449" s="227">
        <v>0</v>
      </c>
      <c r="I449" s="227">
        <v>0</v>
      </c>
      <c r="J449" s="227">
        <v>0</v>
      </c>
      <c r="K449" s="227">
        <v>0</v>
      </c>
      <c r="L449" s="227">
        <v>0</v>
      </c>
      <c r="M449" s="227">
        <v>0</v>
      </c>
      <c r="N449" s="227">
        <v>0</v>
      </c>
      <c r="O449" s="227">
        <v>0</v>
      </c>
      <c r="P449" s="227">
        <v>0</v>
      </c>
      <c r="Q449" s="227">
        <v>0</v>
      </c>
      <c r="R449" s="227">
        <v>0</v>
      </c>
      <c r="S449" s="227">
        <v>0</v>
      </c>
      <c r="T449" s="227">
        <v>0</v>
      </c>
      <c r="U449" s="227">
        <v>0</v>
      </c>
    </row>
    <row r="450" spans="2:21" s="169" customFormat="1" x14ac:dyDescent="0.25">
      <c r="B450" s="174" t="s">
        <v>16</v>
      </c>
      <c r="C450" s="174" t="s">
        <v>16</v>
      </c>
      <c r="D450" s="174" t="s">
        <v>16</v>
      </c>
      <c r="E450" s="227">
        <v>0</v>
      </c>
      <c r="F450" s="227">
        <v>0</v>
      </c>
      <c r="G450" s="227">
        <v>0</v>
      </c>
      <c r="H450" s="227">
        <v>0</v>
      </c>
      <c r="I450" s="227">
        <v>0</v>
      </c>
      <c r="J450" s="227">
        <v>0</v>
      </c>
      <c r="K450" s="227">
        <v>0</v>
      </c>
      <c r="L450" s="227">
        <v>0</v>
      </c>
      <c r="M450" s="227">
        <v>0</v>
      </c>
      <c r="N450" s="227">
        <v>0</v>
      </c>
      <c r="O450" s="227">
        <v>0</v>
      </c>
      <c r="P450" s="227">
        <v>0</v>
      </c>
      <c r="Q450" s="227">
        <v>0</v>
      </c>
      <c r="R450" s="227">
        <v>0</v>
      </c>
      <c r="S450" s="227">
        <v>0</v>
      </c>
      <c r="T450" s="227">
        <v>0</v>
      </c>
      <c r="U450" s="227">
        <v>0</v>
      </c>
    </row>
    <row r="451" spans="2:21" s="169" customFormat="1" x14ac:dyDescent="0.25">
      <c r="B451" s="174" t="s">
        <v>16</v>
      </c>
      <c r="C451" s="174" t="s">
        <v>16</v>
      </c>
      <c r="D451" s="174" t="s">
        <v>16</v>
      </c>
      <c r="E451" s="227">
        <v>0</v>
      </c>
      <c r="F451" s="227">
        <v>0</v>
      </c>
      <c r="G451" s="227">
        <v>0</v>
      </c>
      <c r="H451" s="227">
        <v>0</v>
      </c>
      <c r="I451" s="227">
        <v>0</v>
      </c>
      <c r="J451" s="227">
        <v>0</v>
      </c>
      <c r="K451" s="227">
        <v>0</v>
      </c>
      <c r="L451" s="227">
        <v>0</v>
      </c>
      <c r="M451" s="227">
        <v>0</v>
      </c>
      <c r="N451" s="227">
        <v>0</v>
      </c>
      <c r="O451" s="227">
        <v>0</v>
      </c>
      <c r="P451" s="227">
        <v>0</v>
      </c>
      <c r="Q451" s="227">
        <v>0</v>
      </c>
      <c r="R451" s="227">
        <v>0</v>
      </c>
      <c r="S451" s="227">
        <v>0</v>
      </c>
      <c r="T451" s="227">
        <v>0</v>
      </c>
      <c r="U451" s="227">
        <v>0</v>
      </c>
    </row>
    <row r="452" spans="2:21" s="169" customFormat="1" x14ac:dyDescent="0.25">
      <c r="B452" s="174" t="s">
        <v>16</v>
      </c>
      <c r="C452" s="174" t="s">
        <v>16</v>
      </c>
      <c r="D452" s="174" t="s">
        <v>16</v>
      </c>
      <c r="E452" s="227">
        <v>0</v>
      </c>
      <c r="F452" s="227">
        <v>0</v>
      </c>
      <c r="G452" s="227">
        <v>0</v>
      </c>
      <c r="H452" s="227">
        <v>0</v>
      </c>
      <c r="I452" s="227">
        <v>0</v>
      </c>
      <c r="J452" s="227">
        <v>0</v>
      </c>
      <c r="K452" s="227">
        <v>0</v>
      </c>
      <c r="L452" s="227">
        <v>0</v>
      </c>
      <c r="M452" s="227">
        <v>0</v>
      </c>
      <c r="N452" s="227">
        <v>0</v>
      </c>
      <c r="O452" s="227">
        <v>0</v>
      </c>
      <c r="P452" s="227">
        <v>0</v>
      </c>
      <c r="Q452" s="227">
        <v>0</v>
      </c>
      <c r="R452" s="227">
        <v>0</v>
      </c>
      <c r="S452" s="227">
        <v>0</v>
      </c>
      <c r="T452" s="227">
        <v>0</v>
      </c>
      <c r="U452" s="227">
        <v>0</v>
      </c>
    </row>
    <row r="453" spans="2:21" s="169" customFormat="1" x14ac:dyDescent="0.25">
      <c r="B453" s="174" t="s">
        <v>16</v>
      </c>
      <c r="C453" s="174" t="s">
        <v>16</v>
      </c>
      <c r="D453" s="174" t="s">
        <v>16</v>
      </c>
      <c r="E453" s="227">
        <v>0</v>
      </c>
      <c r="F453" s="227">
        <v>0</v>
      </c>
      <c r="G453" s="227">
        <v>0</v>
      </c>
      <c r="H453" s="227">
        <v>0</v>
      </c>
      <c r="I453" s="227">
        <v>0</v>
      </c>
      <c r="J453" s="227">
        <v>0</v>
      </c>
      <c r="K453" s="227">
        <v>0</v>
      </c>
      <c r="L453" s="227">
        <v>0</v>
      </c>
      <c r="M453" s="227">
        <v>0</v>
      </c>
      <c r="N453" s="227">
        <v>0</v>
      </c>
      <c r="O453" s="227">
        <v>0</v>
      </c>
      <c r="P453" s="227">
        <v>0</v>
      </c>
      <c r="Q453" s="227">
        <v>0</v>
      </c>
      <c r="R453" s="227">
        <v>0</v>
      </c>
      <c r="S453" s="227">
        <v>0</v>
      </c>
      <c r="T453" s="227">
        <v>0</v>
      </c>
      <c r="U453" s="227">
        <v>0</v>
      </c>
    </row>
    <row r="454" spans="2:21" s="169" customFormat="1" x14ac:dyDescent="0.25">
      <c r="B454" s="174" t="s">
        <v>16</v>
      </c>
      <c r="C454" s="174" t="s">
        <v>16</v>
      </c>
      <c r="D454" s="174" t="s">
        <v>16</v>
      </c>
      <c r="E454" s="227">
        <v>0</v>
      </c>
      <c r="F454" s="227">
        <v>0</v>
      </c>
      <c r="G454" s="227">
        <v>0</v>
      </c>
      <c r="H454" s="227">
        <v>0</v>
      </c>
      <c r="I454" s="227">
        <v>0</v>
      </c>
      <c r="J454" s="227">
        <v>0</v>
      </c>
      <c r="K454" s="227">
        <v>0</v>
      </c>
      <c r="L454" s="227">
        <v>0</v>
      </c>
      <c r="M454" s="227">
        <v>0</v>
      </c>
      <c r="N454" s="227">
        <v>0</v>
      </c>
      <c r="O454" s="227">
        <v>0</v>
      </c>
      <c r="P454" s="227">
        <v>0</v>
      </c>
      <c r="Q454" s="227">
        <v>0</v>
      </c>
      <c r="R454" s="227">
        <v>0</v>
      </c>
      <c r="S454" s="227">
        <v>0</v>
      </c>
      <c r="T454" s="227">
        <v>0</v>
      </c>
      <c r="U454" s="227">
        <v>0</v>
      </c>
    </row>
    <row r="455" spans="2:21" s="169" customFormat="1" x14ac:dyDescent="0.25">
      <c r="B455" s="174" t="s">
        <v>16</v>
      </c>
      <c r="C455" s="174" t="s">
        <v>16</v>
      </c>
      <c r="D455" s="174" t="s">
        <v>16</v>
      </c>
      <c r="E455" s="227">
        <v>0</v>
      </c>
      <c r="F455" s="227">
        <v>0</v>
      </c>
      <c r="G455" s="227">
        <v>0</v>
      </c>
      <c r="H455" s="227">
        <v>0</v>
      </c>
      <c r="I455" s="227">
        <v>0</v>
      </c>
      <c r="J455" s="227">
        <v>0</v>
      </c>
      <c r="K455" s="227">
        <v>0</v>
      </c>
      <c r="L455" s="227">
        <v>0</v>
      </c>
      <c r="M455" s="227">
        <v>0</v>
      </c>
      <c r="N455" s="227">
        <v>0</v>
      </c>
      <c r="O455" s="227">
        <v>0</v>
      </c>
      <c r="P455" s="227">
        <v>0</v>
      </c>
      <c r="Q455" s="227">
        <v>0</v>
      </c>
      <c r="R455" s="227">
        <v>0</v>
      </c>
      <c r="S455" s="227">
        <v>0</v>
      </c>
      <c r="T455" s="227">
        <v>0</v>
      </c>
      <c r="U455" s="227">
        <v>0</v>
      </c>
    </row>
    <row r="456" spans="2:21" s="169" customFormat="1" x14ac:dyDescent="0.25">
      <c r="B456" s="174" t="s">
        <v>16</v>
      </c>
      <c r="C456" s="174" t="s">
        <v>16</v>
      </c>
      <c r="D456" s="174" t="s">
        <v>16</v>
      </c>
      <c r="E456" s="227">
        <v>0</v>
      </c>
      <c r="F456" s="227">
        <v>0</v>
      </c>
      <c r="G456" s="227">
        <v>0</v>
      </c>
      <c r="H456" s="227">
        <v>0</v>
      </c>
      <c r="I456" s="227">
        <v>0</v>
      </c>
      <c r="J456" s="227">
        <v>0</v>
      </c>
      <c r="K456" s="227">
        <v>0</v>
      </c>
      <c r="L456" s="227">
        <v>0</v>
      </c>
      <c r="M456" s="227">
        <v>0</v>
      </c>
      <c r="N456" s="227">
        <v>0</v>
      </c>
      <c r="O456" s="227">
        <v>0</v>
      </c>
      <c r="P456" s="227">
        <v>0</v>
      </c>
      <c r="Q456" s="227">
        <v>0</v>
      </c>
      <c r="R456" s="227">
        <v>0</v>
      </c>
      <c r="S456" s="227">
        <v>0</v>
      </c>
      <c r="T456" s="227">
        <v>0</v>
      </c>
      <c r="U456" s="227">
        <v>0</v>
      </c>
    </row>
    <row r="457" spans="2:21" s="169" customFormat="1" x14ac:dyDescent="0.25">
      <c r="B457" s="174" t="s">
        <v>16</v>
      </c>
      <c r="C457" s="174" t="s">
        <v>16</v>
      </c>
      <c r="D457" s="174" t="s">
        <v>16</v>
      </c>
      <c r="E457" s="227">
        <v>0</v>
      </c>
      <c r="F457" s="227">
        <v>0</v>
      </c>
      <c r="G457" s="227">
        <v>0</v>
      </c>
      <c r="H457" s="227">
        <v>0</v>
      </c>
      <c r="I457" s="227">
        <v>0</v>
      </c>
      <c r="J457" s="227">
        <v>0</v>
      </c>
      <c r="K457" s="227">
        <v>0</v>
      </c>
      <c r="L457" s="227">
        <v>0</v>
      </c>
      <c r="M457" s="227">
        <v>0</v>
      </c>
      <c r="N457" s="227">
        <v>0</v>
      </c>
      <c r="O457" s="227">
        <v>0</v>
      </c>
      <c r="P457" s="227">
        <v>0</v>
      </c>
      <c r="Q457" s="227">
        <v>0</v>
      </c>
      <c r="R457" s="227">
        <v>0</v>
      </c>
      <c r="S457" s="227">
        <v>0</v>
      </c>
      <c r="T457" s="227">
        <v>0</v>
      </c>
      <c r="U457" s="227">
        <v>0</v>
      </c>
    </row>
    <row r="458" spans="2:21" s="169" customFormat="1" x14ac:dyDescent="0.25">
      <c r="B458" s="174" t="s">
        <v>16</v>
      </c>
      <c r="C458" s="174" t="s">
        <v>16</v>
      </c>
      <c r="D458" s="174" t="s">
        <v>16</v>
      </c>
      <c r="E458" s="227">
        <v>0</v>
      </c>
      <c r="F458" s="227">
        <v>0</v>
      </c>
      <c r="G458" s="227">
        <v>0</v>
      </c>
      <c r="H458" s="227">
        <v>0</v>
      </c>
      <c r="I458" s="227">
        <v>0</v>
      </c>
      <c r="J458" s="227">
        <v>0</v>
      </c>
      <c r="K458" s="227">
        <v>0</v>
      </c>
      <c r="L458" s="227">
        <v>0</v>
      </c>
      <c r="M458" s="227">
        <v>0</v>
      </c>
      <c r="N458" s="227">
        <v>0</v>
      </c>
      <c r="O458" s="227">
        <v>0</v>
      </c>
      <c r="P458" s="227">
        <v>0</v>
      </c>
      <c r="Q458" s="227">
        <v>0</v>
      </c>
      <c r="R458" s="227">
        <v>0</v>
      </c>
      <c r="S458" s="227">
        <v>0</v>
      </c>
      <c r="T458" s="227">
        <v>0</v>
      </c>
      <c r="U458" s="227">
        <v>0</v>
      </c>
    </row>
    <row r="459" spans="2:21" s="169" customFormat="1" x14ac:dyDescent="0.25">
      <c r="B459" s="174" t="s">
        <v>16</v>
      </c>
      <c r="C459" s="174" t="s">
        <v>16</v>
      </c>
      <c r="D459" s="174" t="s">
        <v>16</v>
      </c>
      <c r="E459" s="227">
        <v>0</v>
      </c>
      <c r="F459" s="227">
        <v>0</v>
      </c>
      <c r="G459" s="227">
        <v>0</v>
      </c>
      <c r="H459" s="227">
        <v>0</v>
      </c>
      <c r="I459" s="227">
        <v>0</v>
      </c>
      <c r="J459" s="227">
        <v>0</v>
      </c>
      <c r="K459" s="227">
        <v>0</v>
      </c>
      <c r="L459" s="227">
        <v>0</v>
      </c>
      <c r="M459" s="227">
        <v>0</v>
      </c>
      <c r="N459" s="227">
        <v>0</v>
      </c>
      <c r="O459" s="227">
        <v>0</v>
      </c>
      <c r="P459" s="227">
        <v>0</v>
      </c>
      <c r="Q459" s="227">
        <v>0</v>
      </c>
      <c r="R459" s="227">
        <v>0</v>
      </c>
      <c r="S459" s="227">
        <v>0</v>
      </c>
      <c r="T459" s="227">
        <v>0</v>
      </c>
      <c r="U459" s="227">
        <v>0</v>
      </c>
    </row>
    <row r="460" spans="2:21" s="169" customFormat="1" x14ac:dyDescent="0.25">
      <c r="B460" s="174" t="s">
        <v>16</v>
      </c>
      <c r="C460" s="174" t="s">
        <v>16</v>
      </c>
      <c r="D460" s="174" t="s">
        <v>16</v>
      </c>
      <c r="E460" s="227">
        <v>0</v>
      </c>
      <c r="F460" s="227">
        <v>0</v>
      </c>
      <c r="G460" s="227">
        <v>0</v>
      </c>
      <c r="H460" s="227">
        <v>0</v>
      </c>
      <c r="I460" s="227">
        <v>0</v>
      </c>
      <c r="J460" s="227">
        <v>0</v>
      </c>
      <c r="K460" s="227">
        <v>0</v>
      </c>
      <c r="L460" s="227">
        <v>0</v>
      </c>
      <c r="M460" s="227">
        <v>0</v>
      </c>
      <c r="N460" s="227">
        <v>0</v>
      </c>
      <c r="O460" s="227">
        <v>0</v>
      </c>
      <c r="P460" s="227">
        <v>0</v>
      </c>
      <c r="Q460" s="227">
        <v>0</v>
      </c>
      <c r="R460" s="227">
        <v>0</v>
      </c>
      <c r="S460" s="227">
        <v>0</v>
      </c>
      <c r="T460" s="227">
        <v>0</v>
      </c>
      <c r="U460" s="227">
        <v>0</v>
      </c>
    </row>
    <row r="461" spans="2:21" s="169" customFormat="1" x14ac:dyDescent="0.25">
      <c r="B461" s="174" t="s">
        <v>16</v>
      </c>
      <c r="C461" s="174" t="s">
        <v>16</v>
      </c>
      <c r="D461" s="174" t="s">
        <v>16</v>
      </c>
      <c r="E461" s="227">
        <v>0</v>
      </c>
      <c r="F461" s="227">
        <v>0</v>
      </c>
      <c r="G461" s="227">
        <v>0</v>
      </c>
      <c r="H461" s="227">
        <v>0</v>
      </c>
      <c r="I461" s="227">
        <v>0</v>
      </c>
      <c r="J461" s="227">
        <v>0</v>
      </c>
      <c r="K461" s="227">
        <v>0</v>
      </c>
      <c r="L461" s="227">
        <v>0</v>
      </c>
      <c r="M461" s="227">
        <v>0</v>
      </c>
      <c r="N461" s="227">
        <v>0</v>
      </c>
      <c r="O461" s="227">
        <v>0</v>
      </c>
      <c r="P461" s="227">
        <v>0</v>
      </c>
      <c r="Q461" s="227">
        <v>0</v>
      </c>
      <c r="R461" s="227">
        <v>0</v>
      </c>
      <c r="S461" s="227">
        <v>0</v>
      </c>
      <c r="T461" s="227">
        <v>0</v>
      </c>
      <c r="U461" s="227">
        <v>0</v>
      </c>
    </row>
    <row r="462" spans="2:21" s="169" customFormat="1" x14ac:dyDescent="0.25">
      <c r="B462" s="174" t="s">
        <v>16</v>
      </c>
      <c r="C462" s="174" t="s">
        <v>16</v>
      </c>
      <c r="D462" s="174" t="s">
        <v>16</v>
      </c>
      <c r="E462" s="227">
        <v>0</v>
      </c>
      <c r="F462" s="227">
        <v>0</v>
      </c>
      <c r="G462" s="227">
        <v>0</v>
      </c>
      <c r="H462" s="227">
        <v>0</v>
      </c>
      <c r="I462" s="227">
        <v>0</v>
      </c>
      <c r="J462" s="227">
        <v>0</v>
      </c>
      <c r="K462" s="227">
        <v>0</v>
      </c>
      <c r="L462" s="227">
        <v>0</v>
      </c>
      <c r="M462" s="227">
        <v>0</v>
      </c>
      <c r="N462" s="227">
        <v>0</v>
      </c>
      <c r="O462" s="227">
        <v>0</v>
      </c>
      <c r="P462" s="227">
        <v>0</v>
      </c>
      <c r="Q462" s="227">
        <v>0</v>
      </c>
      <c r="R462" s="227">
        <v>0</v>
      </c>
      <c r="S462" s="227">
        <v>0</v>
      </c>
      <c r="T462" s="227">
        <v>0</v>
      </c>
      <c r="U462" s="227">
        <v>0</v>
      </c>
    </row>
    <row r="463" spans="2:21" s="169" customFormat="1" x14ac:dyDescent="0.25">
      <c r="B463" s="174" t="s">
        <v>16</v>
      </c>
      <c r="C463" s="174" t="s">
        <v>16</v>
      </c>
      <c r="D463" s="174" t="s">
        <v>16</v>
      </c>
      <c r="E463" s="227">
        <v>0</v>
      </c>
      <c r="F463" s="227">
        <v>0</v>
      </c>
      <c r="G463" s="227">
        <v>0</v>
      </c>
      <c r="H463" s="227">
        <v>0</v>
      </c>
      <c r="I463" s="227">
        <v>0</v>
      </c>
      <c r="J463" s="227">
        <v>0</v>
      </c>
      <c r="K463" s="227">
        <v>0</v>
      </c>
      <c r="L463" s="227">
        <v>0</v>
      </c>
      <c r="M463" s="227">
        <v>0</v>
      </c>
      <c r="N463" s="227">
        <v>0</v>
      </c>
      <c r="O463" s="227">
        <v>0</v>
      </c>
      <c r="P463" s="227">
        <v>0</v>
      </c>
      <c r="Q463" s="227">
        <v>0</v>
      </c>
      <c r="R463" s="227">
        <v>0</v>
      </c>
      <c r="S463" s="227">
        <v>0</v>
      </c>
      <c r="T463" s="227">
        <v>0</v>
      </c>
      <c r="U463" s="227">
        <v>0</v>
      </c>
    </row>
    <row r="464" spans="2:21" s="169" customFormat="1" x14ac:dyDescent="0.25">
      <c r="B464" s="174" t="s">
        <v>16</v>
      </c>
      <c r="C464" s="174" t="s">
        <v>16</v>
      </c>
      <c r="D464" s="174" t="s">
        <v>16</v>
      </c>
      <c r="E464" s="227">
        <v>0</v>
      </c>
      <c r="F464" s="227">
        <v>0</v>
      </c>
      <c r="G464" s="227">
        <v>0</v>
      </c>
      <c r="H464" s="227">
        <v>0</v>
      </c>
      <c r="I464" s="227">
        <v>0</v>
      </c>
      <c r="J464" s="227">
        <v>0</v>
      </c>
      <c r="K464" s="227">
        <v>0</v>
      </c>
      <c r="L464" s="227">
        <v>0</v>
      </c>
      <c r="M464" s="227">
        <v>0</v>
      </c>
      <c r="N464" s="227">
        <v>0</v>
      </c>
      <c r="O464" s="227">
        <v>0</v>
      </c>
      <c r="P464" s="227">
        <v>0</v>
      </c>
      <c r="Q464" s="227">
        <v>0</v>
      </c>
      <c r="R464" s="227">
        <v>0</v>
      </c>
      <c r="S464" s="227">
        <v>0</v>
      </c>
      <c r="T464" s="227">
        <v>0</v>
      </c>
      <c r="U464" s="227">
        <v>0</v>
      </c>
    </row>
    <row r="465" spans="2:21" s="169" customFormat="1" x14ac:dyDescent="0.25">
      <c r="B465" s="174" t="s">
        <v>16</v>
      </c>
      <c r="C465" s="174" t="s">
        <v>16</v>
      </c>
      <c r="D465" s="174" t="s">
        <v>16</v>
      </c>
      <c r="E465" s="227">
        <v>0</v>
      </c>
      <c r="F465" s="227">
        <v>0</v>
      </c>
      <c r="G465" s="227">
        <v>0</v>
      </c>
      <c r="H465" s="227">
        <v>0</v>
      </c>
      <c r="I465" s="227">
        <v>0</v>
      </c>
      <c r="J465" s="227">
        <v>0</v>
      </c>
      <c r="K465" s="227">
        <v>0</v>
      </c>
      <c r="L465" s="227">
        <v>0</v>
      </c>
      <c r="M465" s="227">
        <v>0</v>
      </c>
      <c r="N465" s="227">
        <v>0</v>
      </c>
      <c r="O465" s="227">
        <v>0</v>
      </c>
      <c r="P465" s="227">
        <v>0</v>
      </c>
      <c r="Q465" s="227">
        <v>0</v>
      </c>
      <c r="R465" s="227">
        <v>0</v>
      </c>
      <c r="S465" s="227">
        <v>0</v>
      </c>
      <c r="T465" s="227">
        <v>0</v>
      </c>
      <c r="U465" s="227">
        <v>0</v>
      </c>
    </row>
    <row r="466" spans="2:21" s="169" customFormat="1" x14ac:dyDescent="0.25">
      <c r="B466" s="174" t="s">
        <v>16</v>
      </c>
      <c r="C466" s="174" t="s">
        <v>16</v>
      </c>
      <c r="D466" s="174" t="s">
        <v>16</v>
      </c>
      <c r="E466" s="227">
        <v>0</v>
      </c>
      <c r="F466" s="227">
        <v>0</v>
      </c>
      <c r="G466" s="227">
        <v>0</v>
      </c>
      <c r="H466" s="227">
        <v>0</v>
      </c>
      <c r="I466" s="227">
        <v>0</v>
      </c>
      <c r="J466" s="227">
        <v>0</v>
      </c>
      <c r="K466" s="227">
        <v>0</v>
      </c>
      <c r="L466" s="227">
        <v>0</v>
      </c>
      <c r="M466" s="227">
        <v>0</v>
      </c>
      <c r="N466" s="227">
        <v>0</v>
      </c>
      <c r="O466" s="227">
        <v>0</v>
      </c>
      <c r="P466" s="227">
        <v>0</v>
      </c>
      <c r="Q466" s="227">
        <v>0</v>
      </c>
      <c r="R466" s="227">
        <v>0</v>
      </c>
      <c r="S466" s="227">
        <v>0</v>
      </c>
      <c r="T466" s="227">
        <v>0</v>
      </c>
      <c r="U466" s="227">
        <v>0</v>
      </c>
    </row>
    <row r="467" spans="2:21" s="169" customFormat="1" x14ac:dyDescent="0.25">
      <c r="B467" s="174" t="s">
        <v>16</v>
      </c>
      <c r="C467" s="174" t="s">
        <v>16</v>
      </c>
      <c r="D467" s="174" t="s">
        <v>16</v>
      </c>
      <c r="E467" s="227">
        <v>0</v>
      </c>
      <c r="F467" s="227">
        <v>0</v>
      </c>
      <c r="G467" s="227">
        <v>0</v>
      </c>
      <c r="H467" s="227">
        <v>0</v>
      </c>
      <c r="I467" s="227">
        <v>0</v>
      </c>
      <c r="J467" s="227">
        <v>0</v>
      </c>
      <c r="K467" s="227">
        <v>0</v>
      </c>
      <c r="L467" s="227">
        <v>0</v>
      </c>
      <c r="M467" s="227">
        <v>0</v>
      </c>
      <c r="N467" s="227">
        <v>0</v>
      </c>
      <c r="O467" s="227">
        <v>0</v>
      </c>
      <c r="P467" s="227">
        <v>0</v>
      </c>
      <c r="Q467" s="227">
        <v>0</v>
      </c>
      <c r="R467" s="227">
        <v>0</v>
      </c>
      <c r="S467" s="227">
        <v>0</v>
      </c>
      <c r="T467" s="227">
        <v>0</v>
      </c>
      <c r="U467" s="227">
        <v>0</v>
      </c>
    </row>
    <row r="468" spans="2:21" s="169" customFormat="1" x14ac:dyDescent="0.25">
      <c r="B468" s="174" t="s">
        <v>16</v>
      </c>
      <c r="C468" s="174" t="s">
        <v>16</v>
      </c>
      <c r="D468" s="174" t="s">
        <v>16</v>
      </c>
      <c r="E468" s="227">
        <v>0</v>
      </c>
      <c r="F468" s="227">
        <v>0</v>
      </c>
      <c r="G468" s="227">
        <v>0</v>
      </c>
      <c r="H468" s="227">
        <v>0</v>
      </c>
      <c r="I468" s="227">
        <v>0</v>
      </c>
      <c r="J468" s="227">
        <v>0</v>
      </c>
      <c r="K468" s="227">
        <v>0</v>
      </c>
      <c r="L468" s="227">
        <v>0</v>
      </c>
      <c r="M468" s="227">
        <v>0</v>
      </c>
      <c r="N468" s="227">
        <v>0</v>
      </c>
      <c r="O468" s="227">
        <v>0</v>
      </c>
      <c r="P468" s="227">
        <v>0</v>
      </c>
      <c r="Q468" s="227">
        <v>0</v>
      </c>
      <c r="R468" s="227">
        <v>0</v>
      </c>
      <c r="S468" s="227">
        <v>0</v>
      </c>
      <c r="T468" s="227">
        <v>0</v>
      </c>
      <c r="U468" s="227">
        <v>0</v>
      </c>
    </row>
    <row r="469" spans="2:21" s="169" customFormat="1" x14ac:dyDescent="0.25">
      <c r="B469" s="174" t="s">
        <v>16</v>
      </c>
      <c r="C469" s="174" t="s">
        <v>16</v>
      </c>
      <c r="D469" s="174" t="s">
        <v>16</v>
      </c>
      <c r="E469" s="227">
        <v>0</v>
      </c>
      <c r="F469" s="227">
        <v>0</v>
      </c>
      <c r="G469" s="227">
        <v>0</v>
      </c>
      <c r="H469" s="227">
        <v>0</v>
      </c>
      <c r="I469" s="227">
        <v>0</v>
      </c>
      <c r="J469" s="227">
        <v>0</v>
      </c>
      <c r="K469" s="227">
        <v>0</v>
      </c>
      <c r="L469" s="227">
        <v>0</v>
      </c>
      <c r="M469" s="227">
        <v>0</v>
      </c>
      <c r="N469" s="227">
        <v>0</v>
      </c>
      <c r="O469" s="227">
        <v>0</v>
      </c>
      <c r="P469" s="227">
        <v>0</v>
      </c>
      <c r="Q469" s="227">
        <v>0</v>
      </c>
      <c r="R469" s="227">
        <v>0</v>
      </c>
      <c r="S469" s="227">
        <v>0</v>
      </c>
      <c r="T469" s="227">
        <v>0</v>
      </c>
      <c r="U469" s="227">
        <v>0</v>
      </c>
    </row>
    <row r="470" spans="2:21" s="169" customFormat="1" x14ac:dyDescent="0.25">
      <c r="B470" s="174" t="s">
        <v>16</v>
      </c>
      <c r="C470" s="174" t="s">
        <v>16</v>
      </c>
      <c r="D470" s="174" t="s">
        <v>16</v>
      </c>
      <c r="E470" s="227">
        <v>0</v>
      </c>
      <c r="F470" s="227">
        <v>0</v>
      </c>
      <c r="G470" s="227">
        <v>0</v>
      </c>
      <c r="H470" s="227">
        <v>0</v>
      </c>
      <c r="I470" s="227">
        <v>0</v>
      </c>
      <c r="J470" s="227">
        <v>0</v>
      </c>
      <c r="K470" s="227">
        <v>0</v>
      </c>
      <c r="L470" s="227">
        <v>0</v>
      </c>
      <c r="M470" s="227">
        <v>0</v>
      </c>
      <c r="N470" s="227">
        <v>0</v>
      </c>
      <c r="O470" s="227">
        <v>0</v>
      </c>
      <c r="P470" s="227">
        <v>0</v>
      </c>
      <c r="Q470" s="227">
        <v>0</v>
      </c>
      <c r="R470" s="227">
        <v>0</v>
      </c>
      <c r="S470" s="227">
        <v>0</v>
      </c>
      <c r="T470" s="227">
        <v>0</v>
      </c>
      <c r="U470" s="227">
        <v>0</v>
      </c>
    </row>
    <row r="471" spans="2:21" s="169" customFormat="1" x14ac:dyDescent="0.25">
      <c r="B471" s="174" t="s">
        <v>16</v>
      </c>
      <c r="C471" s="174" t="s">
        <v>16</v>
      </c>
      <c r="D471" s="174" t="s">
        <v>16</v>
      </c>
      <c r="E471" s="227">
        <v>0</v>
      </c>
      <c r="F471" s="227">
        <v>0</v>
      </c>
      <c r="G471" s="227">
        <v>0</v>
      </c>
      <c r="H471" s="227">
        <v>0</v>
      </c>
      <c r="I471" s="227">
        <v>0</v>
      </c>
      <c r="J471" s="227">
        <v>0</v>
      </c>
      <c r="K471" s="227">
        <v>0</v>
      </c>
      <c r="L471" s="227">
        <v>0</v>
      </c>
      <c r="M471" s="227">
        <v>0</v>
      </c>
      <c r="N471" s="227">
        <v>0</v>
      </c>
      <c r="O471" s="227">
        <v>0</v>
      </c>
      <c r="P471" s="227">
        <v>0</v>
      </c>
      <c r="Q471" s="227">
        <v>0</v>
      </c>
      <c r="R471" s="227">
        <v>0</v>
      </c>
      <c r="S471" s="227">
        <v>0</v>
      </c>
      <c r="T471" s="227">
        <v>0</v>
      </c>
      <c r="U471" s="227">
        <v>0</v>
      </c>
    </row>
    <row r="472" spans="2:21" s="169" customFormat="1" x14ac:dyDescent="0.25">
      <c r="B472" s="174" t="s">
        <v>16</v>
      </c>
      <c r="C472" s="174" t="s">
        <v>16</v>
      </c>
      <c r="D472" s="174" t="s">
        <v>16</v>
      </c>
      <c r="E472" s="227">
        <v>0</v>
      </c>
      <c r="F472" s="227">
        <v>0</v>
      </c>
      <c r="G472" s="227">
        <v>0</v>
      </c>
      <c r="H472" s="227">
        <v>0</v>
      </c>
      <c r="I472" s="227">
        <v>0</v>
      </c>
      <c r="J472" s="227">
        <v>0</v>
      </c>
      <c r="K472" s="227">
        <v>0</v>
      </c>
      <c r="L472" s="227">
        <v>0</v>
      </c>
      <c r="M472" s="227">
        <v>0</v>
      </c>
      <c r="N472" s="227">
        <v>0</v>
      </c>
      <c r="O472" s="227">
        <v>0</v>
      </c>
      <c r="P472" s="227">
        <v>0</v>
      </c>
      <c r="Q472" s="227">
        <v>0</v>
      </c>
      <c r="R472" s="227">
        <v>0</v>
      </c>
      <c r="S472" s="227">
        <v>0</v>
      </c>
      <c r="T472" s="227">
        <v>0</v>
      </c>
      <c r="U472" s="227">
        <v>0</v>
      </c>
    </row>
    <row r="473" spans="2:21" s="169" customFormat="1" x14ac:dyDescent="0.25">
      <c r="B473" s="174" t="s">
        <v>16</v>
      </c>
      <c r="C473" s="174" t="s">
        <v>16</v>
      </c>
      <c r="D473" s="174" t="s">
        <v>16</v>
      </c>
      <c r="E473" s="227">
        <v>0</v>
      </c>
      <c r="F473" s="227">
        <v>0</v>
      </c>
      <c r="G473" s="227">
        <v>0</v>
      </c>
      <c r="H473" s="227">
        <v>0</v>
      </c>
      <c r="I473" s="227">
        <v>0</v>
      </c>
      <c r="J473" s="227">
        <v>0</v>
      </c>
      <c r="K473" s="227">
        <v>0</v>
      </c>
      <c r="L473" s="227">
        <v>0</v>
      </c>
      <c r="M473" s="227">
        <v>0</v>
      </c>
      <c r="N473" s="227">
        <v>0</v>
      </c>
      <c r="O473" s="227">
        <v>0</v>
      </c>
      <c r="P473" s="227">
        <v>0</v>
      </c>
      <c r="Q473" s="227">
        <v>0</v>
      </c>
      <c r="R473" s="227">
        <v>0</v>
      </c>
      <c r="S473" s="227">
        <v>0</v>
      </c>
      <c r="T473" s="227">
        <v>0</v>
      </c>
      <c r="U473" s="227">
        <v>0</v>
      </c>
    </row>
    <row r="474" spans="2:21" s="169" customFormat="1" x14ac:dyDescent="0.25">
      <c r="B474" s="174" t="s">
        <v>16</v>
      </c>
      <c r="C474" s="174" t="s">
        <v>16</v>
      </c>
      <c r="D474" s="174" t="s">
        <v>16</v>
      </c>
      <c r="E474" s="227">
        <v>0</v>
      </c>
      <c r="F474" s="227">
        <v>0</v>
      </c>
      <c r="G474" s="227">
        <v>0</v>
      </c>
      <c r="H474" s="227">
        <v>0</v>
      </c>
      <c r="I474" s="227">
        <v>0</v>
      </c>
      <c r="J474" s="227">
        <v>0</v>
      </c>
      <c r="K474" s="227">
        <v>0</v>
      </c>
      <c r="L474" s="227">
        <v>0</v>
      </c>
      <c r="M474" s="227">
        <v>0</v>
      </c>
      <c r="N474" s="227">
        <v>0</v>
      </c>
      <c r="O474" s="227">
        <v>0</v>
      </c>
      <c r="P474" s="227">
        <v>0</v>
      </c>
      <c r="Q474" s="227">
        <v>0</v>
      </c>
      <c r="R474" s="227">
        <v>0</v>
      </c>
      <c r="S474" s="227">
        <v>0</v>
      </c>
      <c r="T474" s="227">
        <v>0</v>
      </c>
      <c r="U474" s="227">
        <v>0</v>
      </c>
    </row>
    <row r="475" spans="2:21" s="169" customFormat="1" x14ac:dyDescent="0.25">
      <c r="B475" s="174" t="s">
        <v>16</v>
      </c>
      <c r="C475" s="174" t="s">
        <v>16</v>
      </c>
      <c r="D475" s="174" t="s">
        <v>16</v>
      </c>
      <c r="E475" s="227">
        <v>0</v>
      </c>
      <c r="F475" s="227">
        <v>0</v>
      </c>
      <c r="G475" s="227">
        <v>0</v>
      </c>
      <c r="H475" s="227">
        <v>0</v>
      </c>
      <c r="I475" s="227">
        <v>0</v>
      </c>
      <c r="J475" s="227">
        <v>0</v>
      </c>
      <c r="K475" s="227">
        <v>0</v>
      </c>
      <c r="L475" s="227">
        <v>0</v>
      </c>
      <c r="M475" s="227">
        <v>0</v>
      </c>
      <c r="N475" s="227">
        <v>0</v>
      </c>
      <c r="O475" s="227">
        <v>0</v>
      </c>
      <c r="P475" s="227">
        <v>0</v>
      </c>
      <c r="Q475" s="227">
        <v>0</v>
      </c>
      <c r="R475" s="227">
        <v>0</v>
      </c>
      <c r="S475" s="227">
        <v>0</v>
      </c>
      <c r="T475" s="227">
        <v>0</v>
      </c>
      <c r="U475" s="227">
        <v>0</v>
      </c>
    </row>
    <row r="476" spans="2:21" s="169" customFormat="1" x14ac:dyDescent="0.25">
      <c r="B476" s="174" t="s">
        <v>16</v>
      </c>
      <c r="C476" s="174" t="s">
        <v>16</v>
      </c>
      <c r="D476" s="174" t="s">
        <v>16</v>
      </c>
      <c r="E476" s="227">
        <v>0</v>
      </c>
      <c r="F476" s="227">
        <v>0</v>
      </c>
      <c r="G476" s="227">
        <v>0</v>
      </c>
      <c r="H476" s="227">
        <v>0</v>
      </c>
      <c r="I476" s="227">
        <v>0</v>
      </c>
      <c r="J476" s="227">
        <v>0</v>
      </c>
      <c r="K476" s="227">
        <v>0</v>
      </c>
      <c r="L476" s="227">
        <v>0</v>
      </c>
      <c r="M476" s="227">
        <v>0</v>
      </c>
      <c r="N476" s="227">
        <v>0</v>
      </c>
      <c r="O476" s="227">
        <v>0</v>
      </c>
      <c r="P476" s="227">
        <v>0</v>
      </c>
      <c r="Q476" s="227">
        <v>0</v>
      </c>
      <c r="R476" s="227">
        <v>0</v>
      </c>
      <c r="S476" s="227">
        <v>0</v>
      </c>
      <c r="T476" s="227">
        <v>0</v>
      </c>
      <c r="U476" s="227">
        <v>0</v>
      </c>
    </row>
    <row r="477" spans="2:21" s="169" customFormat="1" x14ac:dyDescent="0.25">
      <c r="B477" s="174" t="s">
        <v>16</v>
      </c>
      <c r="C477" s="174" t="s">
        <v>16</v>
      </c>
      <c r="D477" s="174" t="s">
        <v>16</v>
      </c>
      <c r="E477" s="227">
        <v>0</v>
      </c>
      <c r="F477" s="227">
        <v>0</v>
      </c>
      <c r="G477" s="227">
        <v>0</v>
      </c>
      <c r="H477" s="227">
        <v>0</v>
      </c>
      <c r="I477" s="227">
        <v>0</v>
      </c>
      <c r="J477" s="227">
        <v>0</v>
      </c>
      <c r="K477" s="227">
        <v>0</v>
      </c>
      <c r="L477" s="227">
        <v>0</v>
      </c>
      <c r="M477" s="227">
        <v>0</v>
      </c>
      <c r="N477" s="227">
        <v>0</v>
      </c>
      <c r="O477" s="227">
        <v>0</v>
      </c>
      <c r="P477" s="227">
        <v>0</v>
      </c>
      <c r="Q477" s="227">
        <v>0</v>
      </c>
      <c r="R477" s="227">
        <v>0</v>
      </c>
      <c r="S477" s="227">
        <v>0</v>
      </c>
      <c r="T477" s="227">
        <v>0</v>
      </c>
      <c r="U477" s="227">
        <v>0</v>
      </c>
    </row>
    <row r="478" spans="2:21" s="169" customFormat="1" x14ac:dyDescent="0.25">
      <c r="B478" s="174" t="s">
        <v>16</v>
      </c>
      <c r="C478" s="174" t="s">
        <v>16</v>
      </c>
      <c r="D478" s="174" t="s">
        <v>16</v>
      </c>
      <c r="E478" s="227">
        <v>0</v>
      </c>
      <c r="F478" s="227">
        <v>0</v>
      </c>
      <c r="G478" s="227">
        <v>0</v>
      </c>
      <c r="H478" s="227">
        <v>0</v>
      </c>
      <c r="I478" s="227">
        <v>0</v>
      </c>
      <c r="J478" s="227">
        <v>0</v>
      </c>
      <c r="K478" s="227">
        <v>0</v>
      </c>
      <c r="L478" s="227">
        <v>0</v>
      </c>
      <c r="M478" s="227">
        <v>0</v>
      </c>
      <c r="N478" s="227">
        <v>0</v>
      </c>
      <c r="O478" s="227">
        <v>0</v>
      </c>
      <c r="P478" s="227">
        <v>0</v>
      </c>
      <c r="Q478" s="227">
        <v>0</v>
      </c>
      <c r="R478" s="227">
        <v>0</v>
      </c>
      <c r="S478" s="227">
        <v>0</v>
      </c>
      <c r="T478" s="227">
        <v>0</v>
      </c>
      <c r="U478" s="227">
        <v>0</v>
      </c>
    </row>
    <row r="479" spans="2:21" s="169" customFormat="1" x14ac:dyDescent="0.25">
      <c r="B479" s="174" t="s">
        <v>16</v>
      </c>
      <c r="C479" s="174" t="s">
        <v>16</v>
      </c>
      <c r="D479" s="174" t="s">
        <v>16</v>
      </c>
      <c r="E479" s="227">
        <v>0</v>
      </c>
      <c r="F479" s="227">
        <v>0</v>
      </c>
      <c r="G479" s="227">
        <v>0</v>
      </c>
      <c r="H479" s="227">
        <v>0</v>
      </c>
      <c r="I479" s="227">
        <v>0</v>
      </c>
      <c r="J479" s="227">
        <v>0</v>
      </c>
      <c r="K479" s="227">
        <v>0</v>
      </c>
      <c r="L479" s="227">
        <v>0</v>
      </c>
      <c r="M479" s="227">
        <v>0</v>
      </c>
      <c r="N479" s="227">
        <v>0</v>
      </c>
      <c r="O479" s="227">
        <v>0</v>
      </c>
      <c r="P479" s="227">
        <v>0</v>
      </c>
      <c r="Q479" s="227">
        <v>0</v>
      </c>
      <c r="R479" s="227">
        <v>0</v>
      </c>
      <c r="S479" s="227">
        <v>0</v>
      </c>
      <c r="T479" s="227">
        <v>0</v>
      </c>
      <c r="U479" s="227">
        <v>0</v>
      </c>
    </row>
    <row r="480" spans="2:21" s="169" customFormat="1" x14ac:dyDescent="0.25">
      <c r="B480" s="174" t="s">
        <v>16</v>
      </c>
      <c r="C480" s="174" t="s">
        <v>16</v>
      </c>
      <c r="D480" s="174" t="s">
        <v>16</v>
      </c>
      <c r="E480" s="227">
        <v>0</v>
      </c>
      <c r="F480" s="227">
        <v>0</v>
      </c>
      <c r="G480" s="227">
        <v>0</v>
      </c>
      <c r="H480" s="227">
        <v>0</v>
      </c>
      <c r="I480" s="227">
        <v>0</v>
      </c>
      <c r="J480" s="227">
        <v>0</v>
      </c>
      <c r="K480" s="227">
        <v>0</v>
      </c>
      <c r="L480" s="227">
        <v>0</v>
      </c>
      <c r="M480" s="227">
        <v>0</v>
      </c>
      <c r="N480" s="227">
        <v>0</v>
      </c>
      <c r="O480" s="227">
        <v>0</v>
      </c>
      <c r="P480" s="227">
        <v>0</v>
      </c>
      <c r="Q480" s="227">
        <v>0</v>
      </c>
      <c r="R480" s="227">
        <v>0</v>
      </c>
      <c r="S480" s="227">
        <v>0</v>
      </c>
      <c r="T480" s="227">
        <v>0</v>
      </c>
      <c r="U480" s="227">
        <v>0</v>
      </c>
    </row>
    <row r="481" spans="2:21" s="169" customFormat="1" x14ac:dyDescent="0.25">
      <c r="B481" s="174" t="s">
        <v>16</v>
      </c>
      <c r="C481" s="174" t="s">
        <v>16</v>
      </c>
      <c r="D481" s="174" t="s">
        <v>16</v>
      </c>
      <c r="E481" s="227">
        <v>0</v>
      </c>
      <c r="F481" s="227">
        <v>0</v>
      </c>
      <c r="G481" s="227">
        <v>0</v>
      </c>
      <c r="H481" s="227">
        <v>0</v>
      </c>
      <c r="I481" s="227">
        <v>0</v>
      </c>
      <c r="J481" s="227">
        <v>0</v>
      </c>
      <c r="K481" s="227">
        <v>0</v>
      </c>
      <c r="L481" s="227">
        <v>0</v>
      </c>
      <c r="M481" s="227">
        <v>0</v>
      </c>
      <c r="N481" s="227">
        <v>0</v>
      </c>
      <c r="O481" s="227">
        <v>0</v>
      </c>
      <c r="P481" s="227">
        <v>0</v>
      </c>
      <c r="Q481" s="227">
        <v>0</v>
      </c>
      <c r="R481" s="227">
        <v>0</v>
      </c>
      <c r="S481" s="227">
        <v>0</v>
      </c>
      <c r="T481" s="227">
        <v>0</v>
      </c>
      <c r="U481" s="227">
        <v>0</v>
      </c>
    </row>
    <row r="482" spans="2:21" s="169" customFormat="1" x14ac:dyDescent="0.25">
      <c r="B482" s="174" t="s">
        <v>16</v>
      </c>
      <c r="C482" s="174" t="s">
        <v>16</v>
      </c>
      <c r="D482" s="174" t="s">
        <v>16</v>
      </c>
      <c r="E482" s="227">
        <v>0</v>
      </c>
      <c r="F482" s="227">
        <v>0</v>
      </c>
      <c r="G482" s="227">
        <v>0</v>
      </c>
      <c r="H482" s="227">
        <v>0</v>
      </c>
      <c r="I482" s="227">
        <v>0</v>
      </c>
      <c r="J482" s="227">
        <v>0</v>
      </c>
      <c r="K482" s="227">
        <v>0</v>
      </c>
      <c r="L482" s="227">
        <v>0</v>
      </c>
      <c r="M482" s="227">
        <v>0</v>
      </c>
      <c r="N482" s="227">
        <v>0</v>
      </c>
      <c r="O482" s="227">
        <v>0</v>
      </c>
      <c r="P482" s="227">
        <v>0</v>
      </c>
      <c r="Q482" s="227">
        <v>0</v>
      </c>
      <c r="R482" s="227">
        <v>0</v>
      </c>
      <c r="S482" s="227">
        <v>0</v>
      </c>
      <c r="T482" s="227">
        <v>0</v>
      </c>
      <c r="U482" s="227">
        <v>0</v>
      </c>
    </row>
    <row r="483" spans="2:21" s="169" customFormat="1" x14ac:dyDescent="0.25">
      <c r="B483" s="174" t="s">
        <v>16</v>
      </c>
      <c r="C483" s="174" t="s">
        <v>16</v>
      </c>
      <c r="D483" s="174" t="s">
        <v>16</v>
      </c>
      <c r="E483" s="227">
        <v>0</v>
      </c>
      <c r="F483" s="227">
        <v>0</v>
      </c>
      <c r="G483" s="227">
        <v>0</v>
      </c>
      <c r="H483" s="227">
        <v>0</v>
      </c>
      <c r="I483" s="227">
        <v>0</v>
      </c>
      <c r="J483" s="227">
        <v>0</v>
      </c>
      <c r="K483" s="227">
        <v>0</v>
      </c>
      <c r="L483" s="227">
        <v>0</v>
      </c>
      <c r="M483" s="227">
        <v>0</v>
      </c>
      <c r="N483" s="227">
        <v>0</v>
      </c>
      <c r="O483" s="227">
        <v>0</v>
      </c>
      <c r="P483" s="227">
        <v>0</v>
      </c>
      <c r="Q483" s="227">
        <v>0</v>
      </c>
      <c r="R483" s="227">
        <v>0</v>
      </c>
      <c r="S483" s="227">
        <v>0</v>
      </c>
      <c r="T483" s="227">
        <v>0</v>
      </c>
      <c r="U483" s="227">
        <v>0</v>
      </c>
    </row>
    <row r="484" spans="2:21" s="169" customFormat="1" x14ac:dyDescent="0.25">
      <c r="B484" s="174" t="s">
        <v>16</v>
      </c>
      <c r="C484" s="174" t="s">
        <v>16</v>
      </c>
      <c r="D484" s="174" t="s">
        <v>16</v>
      </c>
      <c r="E484" s="227">
        <v>0</v>
      </c>
      <c r="F484" s="227">
        <v>0</v>
      </c>
      <c r="G484" s="227">
        <v>0</v>
      </c>
      <c r="H484" s="227">
        <v>0</v>
      </c>
      <c r="I484" s="227">
        <v>0</v>
      </c>
      <c r="J484" s="227">
        <v>0</v>
      </c>
      <c r="K484" s="227">
        <v>0</v>
      </c>
      <c r="L484" s="227">
        <v>0</v>
      </c>
      <c r="M484" s="227">
        <v>0</v>
      </c>
      <c r="N484" s="227">
        <v>0</v>
      </c>
      <c r="O484" s="227">
        <v>0</v>
      </c>
      <c r="P484" s="227">
        <v>0</v>
      </c>
      <c r="Q484" s="227">
        <v>0</v>
      </c>
      <c r="R484" s="227">
        <v>0</v>
      </c>
      <c r="S484" s="227">
        <v>0</v>
      </c>
      <c r="T484" s="227">
        <v>0</v>
      </c>
      <c r="U484" s="227">
        <v>0</v>
      </c>
    </row>
    <row r="485" spans="2:21" s="169" customFormat="1" x14ac:dyDescent="0.25">
      <c r="B485" s="174" t="s">
        <v>16</v>
      </c>
      <c r="C485" s="174" t="s">
        <v>16</v>
      </c>
      <c r="D485" s="174" t="s">
        <v>16</v>
      </c>
      <c r="E485" s="227">
        <v>0</v>
      </c>
      <c r="F485" s="227">
        <v>0</v>
      </c>
      <c r="G485" s="227">
        <v>0</v>
      </c>
      <c r="H485" s="227">
        <v>0</v>
      </c>
      <c r="I485" s="227">
        <v>0</v>
      </c>
      <c r="J485" s="227">
        <v>0</v>
      </c>
      <c r="K485" s="227">
        <v>0</v>
      </c>
      <c r="L485" s="227">
        <v>0</v>
      </c>
      <c r="M485" s="227">
        <v>0</v>
      </c>
      <c r="N485" s="227">
        <v>0</v>
      </c>
      <c r="O485" s="227">
        <v>0</v>
      </c>
      <c r="P485" s="227">
        <v>0</v>
      </c>
      <c r="Q485" s="227">
        <v>0</v>
      </c>
      <c r="R485" s="227">
        <v>0</v>
      </c>
      <c r="S485" s="227">
        <v>0</v>
      </c>
      <c r="T485" s="227">
        <v>0</v>
      </c>
      <c r="U485" s="227">
        <v>0</v>
      </c>
    </row>
    <row r="486" spans="2:21" s="169" customFormat="1" x14ac:dyDescent="0.25">
      <c r="B486" s="174" t="s">
        <v>16</v>
      </c>
      <c r="C486" s="174" t="s">
        <v>16</v>
      </c>
      <c r="D486" s="174" t="s">
        <v>16</v>
      </c>
      <c r="E486" s="227">
        <v>0</v>
      </c>
      <c r="F486" s="227">
        <v>0</v>
      </c>
      <c r="G486" s="227">
        <v>0</v>
      </c>
      <c r="H486" s="227">
        <v>0</v>
      </c>
      <c r="I486" s="227">
        <v>0</v>
      </c>
      <c r="J486" s="227">
        <v>0</v>
      </c>
      <c r="K486" s="227">
        <v>0</v>
      </c>
      <c r="L486" s="227">
        <v>0</v>
      </c>
      <c r="M486" s="227">
        <v>0</v>
      </c>
      <c r="N486" s="227">
        <v>0</v>
      </c>
      <c r="O486" s="227">
        <v>0</v>
      </c>
      <c r="P486" s="227">
        <v>0</v>
      </c>
      <c r="Q486" s="227">
        <v>0</v>
      </c>
      <c r="R486" s="227">
        <v>0</v>
      </c>
      <c r="S486" s="227">
        <v>0</v>
      </c>
      <c r="T486" s="227">
        <v>0</v>
      </c>
      <c r="U486" s="227">
        <v>0</v>
      </c>
    </row>
    <row r="487" spans="2:21" s="169" customFormat="1" x14ac:dyDescent="0.25">
      <c r="B487" s="174" t="s">
        <v>16</v>
      </c>
      <c r="C487" s="174" t="s">
        <v>16</v>
      </c>
      <c r="D487" s="174" t="s">
        <v>16</v>
      </c>
      <c r="E487" s="227">
        <v>0</v>
      </c>
      <c r="F487" s="227">
        <v>0</v>
      </c>
      <c r="G487" s="227">
        <v>0</v>
      </c>
      <c r="H487" s="227">
        <v>0</v>
      </c>
      <c r="I487" s="227">
        <v>0</v>
      </c>
      <c r="J487" s="227">
        <v>0</v>
      </c>
      <c r="K487" s="227">
        <v>0</v>
      </c>
      <c r="L487" s="227">
        <v>0</v>
      </c>
      <c r="M487" s="227">
        <v>0</v>
      </c>
      <c r="N487" s="227">
        <v>0</v>
      </c>
      <c r="O487" s="227">
        <v>0</v>
      </c>
      <c r="P487" s="227">
        <v>0</v>
      </c>
      <c r="Q487" s="227">
        <v>0</v>
      </c>
      <c r="R487" s="227">
        <v>0</v>
      </c>
      <c r="S487" s="227">
        <v>0</v>
      </c>
      <c r="T487" s="227">
        <v>0</v>
      </c>
      <c r="U487" s="227">
        <v>0</v>
      </c>
    </row>
    <row r="488" spans="2:21" s="169" customFormat="1" x14ac:dyDescent="0.25">
      <c r="B488" s="174" t="s">
        <v>16</v>
      </c>
      <c r="C488" s="174" t="s">
        <v>16</v>
      </c>
      <c r="D488" s="174" t="s">
        <v>16</v>
      </c>
      <c r="E488" s="227">
        <v>0</v>
      </c>
      <c r="F488" s="227">
        <v>0</v>
      </c>
      <c r="G488" s="227">
        <v>0</v>
      </c>
      <c r="H488" s="227">
        <v>0</v>
      </c>
      <c r="I488" s="227">
        <v>0</v>
      </c>
      <c r="J488" s="227">
        <v>0</v>
      </c>
      <c r="K488" s="227">
        <v>0</v>
      </c>
      <c r="L488" s="227">
        <v>0</v>
      </c>
      <c r="M488" s="227">
        <v>0</v>
      </c>
      <c r="N488" s="227">
        <v>0</v>
      </c>
      <c r="O488" s="227">
        <v>0</v>
      </c>
      <c r="P488" s="227">
        <v>0</v>
      </c>
      <c r="Q488" s="227">
        <v>0</v>
      </c>
      <c r="R488" s="227">
        <v>0</v>
      </c>
      <c r="S488" s="227">
        <v>0</v>
      </c>
      <c r="T488" s="227">
        <v>0</v>
      </c>
      <c r="U488" s="227">
        <v>0</v>
      </c>
    </row>
    <row r="489" spans="2:21" s="169" customFormat="1" x14ac:dyDescent="0.25">
      <c r="B489" s="174" t="s">
        <v>16</v>
      </c>
      <c r="C489" s="174" t="s">
        <v>16</v>
      </c>
      <c r="D489" s="174" t="s">
        <v>16</v>
      </c>
      <c r="E489" s="227">
        <v>0</v>
      </c>
      <c r="F489" s="227">
        <v>0</v>
      </c>
      <c r="G489" s="227">
        <v>0</v>
      </c>
      <c r="H489" s="227">
        <v>0</v>
      </c>
      <c r="I489" s="227">
        <v>0</v>
      </c>
      <c r="J489" s="227">
        <v>0</v>
      </c>
      <c r="K489" s="227">
        <v>0</v>
      </c>
      <c r="L489" s="227">
        <v>0</v>
      </c>
      <c r="M489" s="227">
        <v>0</v>
      </c>
      <c r="N489" s="227">
        <v>0</v>
      </c>
      <c r="O489" s="227">
        <v>0</v>
      </c>
      <c r="P489" s="227">
        <v>0</v>
      </c>
      <c r="Q489" s="227">
        <v>0</v>
      </c>
      <c r="R489" s="227">
        <v>0</v>
      </c>
      <c r="S489" s="227">
        <v>0</v>
      </c>
      <c r="T489" s="227">
        <v>0</v>
      </c>
      <c r="U489" s="227">
        <v>0</v>
      </c>
    </row>
    <row r="490" spans="2:21" s="169" customFormat="1" x14ac:dyDescent="0.25">
      <c r="B490" s="174" t="s">
        <v>16</v>
      </c>
      <c r="C490" s="174" t="s">
        <v>16</v>
      </c>
      <c r="D490" s="174" t="s">
        <v>16</v>
      </c>
      <c r="E490" s="227">
        <v>0</v>
      </c>
      <c r="F490" s="227">
        <v>0</v>
      </c>
      <c r="G490" s="227">
        <v>0</v>
      </c>
      <c r="H490" s="227">
        <v>0</v>
      </c>
      <c r="I490" s="227">
        <v>0</v>
      </c>
      <c r="J490" s="227">
        <v>0</v>
      </c>
      <c r="K490" s="227">
        <v>0</v>
      </c>
      <c r="L490" s="227">
        <v>0</v>
      </c>
      <c r="M490" s="227">
        <v>0</v>
      </c>
      <c r="N490" s="227">
        <v>0</v>
      </c>
      <c r="O490" s="227">
        <v>0</v>
      </c>
      <c r="P490" s="227">
        <v>0</v>
      </c>
      <c r="Q490" s="227">
        <v>0</v>
      </c>
      <c r="R490" s="227">
        <v>0</v>
      </c>
      <c r="S490" s="227">
        <v>0</v>
      </c>
      <c r="T490" s="227">
        <v>0</v>
      </c>
      <c r="U490" s="227">
        <v>0</v>
      </c>
    </row>
    <row r="491" spans="2:21" s="169" customFormat="1" x14ac:dyDescent="0.25">
      <c r="B491" s="174" t="s">
        <v>16</v>
      </c>
      <c r="C491" s="174" t="s">
        <v>16</v>
      </c>
      <c r="D491" s="174" t="s">
        <v>16</v>
      </c>
      <c r="E491" s="227">
        <v>0</v>
      </c>
      <c r="F491" s="227">
        <v>0</v>
      </c>
      <c r="G491" s="227">
        <v>0</v>
      </c>
      <c r="H491" s="227">
        <v>0</v>
      </c>
      <c r="I491" s="227">
        <v>0</v>
      </c>
      <c r="J491" s="227">
        <v>0</v>
      </c>
      <c r="K491" s="227">
        <v>0</v>
      </c>
      <c r="L491" s="227">
        <v>0</v>
      </c>
      <c r="M491" s="227">
        <v>0</v>
      </c>
      <c r="N491" s="227">
        <v>0</v>
      </c>
      <c r="O491" s="227">
        <v>0</v>
      </c>
      <c r="P491" s="227">
        <v>0</v>
      </c>
      <c r="Q491" s="227">
        <v>0</v>
      </c>
      <c r="R491" s="227">
        <v>0</v>
      </c>
      <c r="S491" s="227">
        <v>0</v>
      </c>
      <c r="T491" s="227">
        <v>0</v>
      </c>
      <c r="U491" s="227">
        <v>0</v>
      </c>
    </row>
    <row r="492" spans="2:21" s="169" customFormat="1" x14ac:dyDescent="0.25">
      <c r="B492" s="174" t="s">
        <v>16</v>
      </c>
      <c r="C492" s="174" t="s">
        <v>16</v>
      </c>
      <c r="D492" s="174" t="s">
        <v>16</v>
      </c>
      <c r="E492" s="227">
        <v>0</v>
      </c>
      <c r="F492" s="227">
        <v>0</v>
      </c>
      <c r="G492" s="227">
        <v>0</v>
      </c>
      <c r="H492" s="227">
        <v>0</v>
      </c>
      <c r="I492" s="227">
        <v>0</v>
      </c>
      <c r="J492" s="227">
        <v>0</v>
      </c>
      <c r="K492" s="227">
        <v>0</v>
      </c>
      <c r="L492" s="227">
        <v>0</v>
      </c>
      <c r="M492" s="227">
        <v>0</v>
      </c>
      <c r="N492" s="227">
        <v>0</v>
      </c>
      <c r="O492" s="227">
        <v>0</v>
      </c>
      <c r="P492" s="227">
        <v>0</v>
      </c>
      <c r="Q492" s="227">
        <v>0</v>
      </c>
      <c r="R492" s="227">
        <v>0</v>
      </c>
      <c r="S492" s="227">
        <v>0</v>
      </c>
      <c r="T492" s="227">
        <v>0</v>
      </c>
      <c r="U492" s="227">
        <v>0</v>
      </c>
    </row>
    <row r="493" spans="2:21" s="169" customFormat="1" x14ac:dyDescent="0.25">
      <c r="B493" s="174" t="s">
        <v>16</v>
      </c>
      <c r="C493" s="174" t="s">
        <v>16</v>
      </c>
      <c r="D493" s="174" t="s">
        <v>16</v>
      </c>
      <c r="E493" s="227">
        <v>0</v>
      </c>
      <c r="F493" s="227">
        <v>0</v>
      </c>
      <c r="G493" s="227">
        <v>0</v>
      </c>
      <c r="H493" s="227">
        <v>0</v>
      </c>
      <c r="I493" s="227">
        <v>0</v>
      </c>
      <c r="J493" s="227">
        <v>0</v>
      </c>
      <c r="K493" s="227">
        <v>0</v>
      </c>
      <c r="L493" s="227">
        <v>0</v>
      </c>
      <c r="M493" s="227">
        <v>0</v>
      </c>
      <c r="N493" s="227">
        <v>0</v>
      </c>
      <c r="O493" s="227">
        <v>0</v>
      </c>
      <c r="P493" s="227">
        <v>0</v>
      </c>
      <c r="Q493" s="227">
        <v>0</v>
      </c>
      <c r="R493" s="227">
        <v>0</v>
      </c>
      <c r="S493" s="227">
        <v>0</v>
      </c>
      <c r="T493" s="227">
        <v>0</v>
      </c>
      <c r="U493" s="227">
        <v>0</v>
      </c>
    </row>
    <row r="494" spans="2:21" s="169" customFormat="1" x14ac:dyDescent="0.25">
      <c r="B494" s="174" t="s">
        <v>16</v>
      </c>
      <c r="C494" s="174" t="s">
        <v>16</v>
      </c>
      <c r="D494" s="174" t="s">
        <v>16</v>
      </c>
      <c r="E494" s="227">
        <v>0</v>
      </c>
      <c r="F494" s="227">
        <v>0</v>
      </c>
      <c r="G494" s="227">
        <v>0</v>
      </c>
      <c r="H494" s="227">
        <v>0</v>
      </c>
      <c r="I494" s="227">
        <v>0</v>
      </c>
      <c r="J494" s="227">
        <v>0</v>
      </c>
      <c r="K494" s="227">
        <v>0</v>
      </c>
      <c r="L494" s="227">
        <v>0</v>
      </c>
      <c r="M494" s="227">
        <v>0</v>
      </c>
      <c r="N494" s="227">
        <v>0</v>
      </c>
      <c r="O494" s="227">
        <v>0</v>
      </c>
      <c r="P494" s="227">
        <v>0</v>
      </c>
      <c r="Q494" s="227">
        <v>0</v>
      </c>
      <c r="R494" s="227">
        <v>0</v>
      </c>
      <c r="S494" s="227">
        <v>0</v>
      </c>
      <c r="T494" s="227">
        <v>0</v>
      </c>
      <c r="U494" s="227">
        <v>0</v>
      </c>
    </row>
    <row r="495" spans="2:21" s="169" customFormat="1" x14ac:dyDescent="0.25">
      <c r="B495" s="174" t="s">
        <v>16</v>
      </c>
      <c r="C495" s="174" t="s">
        <v>16</v>
      </c>
      <c r="D495" s="174" t="s">
        <v>16</v>
      </c>
      <c r="E495" s="227">
        <v>0</v>
      </c>
      <c r="F495" s="227">
        <v>0</v>
      </c>
      <c r="G495" s="227">
        <v>0</v>
      </c>
      <c r="H495" s="227">
        <v>0</v>
      </c>
      <c r="I495" s="227">
        <v>0</v>
      </c>
      <c r="J495" s="227">
        <v>0</v>
      </c>
      <c r="K495" s="227">
        <v>0</v>
      </c>
      <c r="L495" s="227">
        <v>0</v>
      </c>
      <c r="M495" s="227">
        <v>0</v>
      </c>
      <c r="N495" s="227">
        <v>0</v>
      </c>
      <c r="O495" s="227">
        <v>0</v>
      </c>
      <c r="P495" s="227">
        <v>0</v>
      </c>
      <c r="Q495" s="227">
        <v>0</v>
      </c>
      <c r="R495" s="227">
        <v>0</v>
      </c>
      <c r="S495" s="227">
        <v>0</v>
      </c>
      <c r="T495" s="227">
        <v>0</v>
      </c>
      <c r="U495" s="227">
        <v>0</v>
      </c>
    </row>
    <row r="496" spans="2:21" s="169" customFormat="1" x14ac:dyDescent="0.25">
      <c r="B496" s="174" t="s">
        <v>16</v>
      </c>
      <c r="C496" s="174" t="s">
        <v>16</v>
      </c>
      <c r="D496" s="174" t="s">
        <v>16</v>
      </c>
      <c r="E496" s="227">
        <v>0</v>
      </c>
      <c r="F496" s="227">
        <v>0</v>
      </c>
      <c r="G496" s="227">
        <v>0</v>
      </c>
      <c r="H496" s="227">
        <v>0</v>
      </c>
      <c r="I496" s="227">
        <v>0</v>
      </c>
      <c r="J496" s="227">
        <v>0</v>
      </c>
      <c r="K496" s="227">
        <v>0</v>
      </c>
      <c r="L496" s="227">
        <v>0</v>
      </c>
      <c r="M496" s="227">
        <v>0</v>
      </c>
      <c r="N496" s="227">
        <v>0</v>
      </c>
      <c r="O496" s="227">
        <v>0</v>
      </c>
      <c r="P496" s="227">
        <v>0</v>
      </c>
      <c r="Q496" s="227">
        <v>0</v>
      </c>
      <c r="R496" s="227">
        <v>0</v>
      </c>
      <c r="S496" s="227">
        <v>0</v>
      </c>
      <c r="T496" s="227">
        <v>0</v>
      </c>
      <c r="U496" s="227">
        <v>0</v>
      </c>
    </row>
    <row r="497" spans="2:21" s="169" customFormat="1" x14ac:dyDescent="0.25">
      <c r="B497" s="174" t="s">
        <v>16</v>
      </c>
      <c r="C497" s="174" t="s">
        <v>16</v>
      </c>
      <c r="D497" s="174" t="s">
        <v>16</v>
      </c>
      <c r="E497" s="227">
        <v>0</v>
      </c>
      <c r="F497" s="227">
        <v>0</v>
      </c>
      <c r="G497" s="227">
        <v>0</v>
      </c>
      <c r="H497" s="227">
        <v>0</v>
      </c>
      <c r="I497" s="227">
        <v>0</v>
      </c>
      <c r="J497" s="227">
        <v>0</v>
      </c>
      <c r="K497" s="227">
        <v>0</v>
      </c>
      <c r="L497" s="227">
        <v>0</v>
      </c>
      <c r="M497" s="227">
        <v>0</v>
      </c>
      <c r="N497" s="227">
        <v>0</v>
      </c>
      <c r="O497" s="227">
        <v>0</v>
      </c>
      <c r="P497" s="227">
        <v>0</v>
      </c>
      <c r="Q497" s="227">
        <v>0</v>
      </c>
      <c r="R497" s="227">
        <v>0</v>
      </c>
      <c r="S497" s="227">
        <v>0</v>
      </c>
      <c r="T497" s="227">
        <v>0</v>
      </c>
      <c r="U497" s="227">
        <v>0</v>
      </c>
    </row>
    <row r="498" spans="2:21" s="169" customFormat="1" x14ac:dyDescent="0.25">
      <c r="B498" s="174" t="s">
        <v>16</v>
      </c>
      <c r="C498" s="174" t="s">
        <v>16</v>
      </c>
      <c r="D498" s="174" t="s">
        <v>16</v>
      </c>
      <c r="E498" s="227">
        <v>0</v>
      </c>
      <c r="F498" s="227">
        <v>0</v>
      </c>
      <c r="G498" s="227">
        <v>0</v>
      </c>
      <c r="H498" s="227">
        <v>0</v>
      </c>
      <c r="I498" s="227">
        <v>0</v>
      </c>
      <c r="J498" s="227">
        <v>0</v>
      </c>
      <c r="K498" s="227">
        <v>0</v>
      </c>
      <c r="L498" s="227">
        <v>0</v>
      </c>
      <c r="M498" s="227">
        <v>0</v>
      </c>
      <c r="N498" s="227">
        <v>0</v>
      </c>
      <c r="O498" s="227">
        <v>0</v>
      </c>
      <c r="P498" s="227">
        <v>0</v>
      </c>
      <c r="Q498" s="227">
        <v>0</v>
      </c>
      <c r="R498" s="227">
        <v>0</v>
      </c>
      <c r="S498" s="227">
        <v>0</v>
      </c>
      <c r="T498" s="227">
        <v>0</v>
      </c>
      <c r="U498" s="227">
        <v>0</v>
      </c>
    </row>
    <row r="499" spans="2:21" s="169" customFormat="1" x14ac:dyDescent="0.25">
      <c r="B499" s="174" t="s">
        <v>16</v>
      </c>
      <c r="C499" s="174" t="s">
        <v>16</v>
      </c>
      <c r="D499" s="174" t="s">
        <v>16</v>
      </c>
      <c r="E499" s="227">
        <v>0</v>
      </c>
      <c r="F499" s="227">
        <v>0</v>
      </c>
      <c r="G499" s="227">
        <v>0</v>
      </c>
      <c r="H499" s="227">
        <v>0</v>
      </c>
      <c r="I499" s="227">
        <v>0</v>
      </c>
      <c r="J499" s="227">
        <v>0</v>
      </c>
      <c r="K499" s="227">
        <v>0</v>
      </c>
      <c r="L499" s="227">
        <v>0</v>
      </c>
      <c r="M499" s="227">
        <v>0</v>
      </c>
      <c r="N499" s="227">
        <v>0</v>
      </c>
      <c r="O499" s="227">
        <v>0</v>
      </c>
      <c r="P499" s="227">
        <v>0</v>
      </c>
      <c r="Q499" s="227">
        <v>0</v>
      </c>
      <c r="R499" s="227">
        <v>0</v>
      </c>
      <c r="S499" s="227">
        <v>0</v>
      </c>
      <c r="T499" s="227">
        <v>0</v>
      </c>
      <c r="U499" s="227">
        <v>0</v>
      </c>
    </row>
    <row r="500" spans="2:21" s="169" customFormat="1" x14ac:dyDescent="0.25">
      <c r="B500" s="174" t="s">
        <v>16</v>
      </c>
      <c r="C500" s="174" t="s">
        <v>16</v>
      </c>
      <c r="D500" s="174" t="s">
        <v>16</v>
      </c>
      <c r="E500" s="227">
        <v>0</v>
      </c>
      <c r="F500" s="227">
        <v>0</v>
      </c>
      <c r="G500" s="227">
        <v>0</v>
      </c>
      <c r="H500" s="227">
        <v>0</v>
      </c>
      <c r="I500" s="227">
        <v>0</v>
      </c>
      <c r="J500" s="227">
        <v>0</v>
      </c>
      <c r="K500" s="227">
        <v>0</v>
      </c>
      <c r="L500" s="227">
        <v>0</v>
      </c>
      <c r="M500" s="227">
        <v>0</v>
      </c>
      <c r="N500" s="227">
        <v>0</v>
      </c>
      <c r="O500" s="227">
        <v>0</v>
      </c>
      <c r="P500" s="227">
        <v>0</v>
      </c>
      <c r="Q500" s="227">
        <v>0</v>
      </c>
      <c r="R500" s="227">
        <v>0</v>
      </c>
      <c r="S500" s="227">
        <v>0</v>
      </c>
      <c r="T500" s="227">
        <v>0</v>
      </c>
      <c r="U500" s="227">
        <v>0</v>
      </c>
    </row>
    <row r="501" spans="2:21" s="169" customFormat="1" x14ac:dyDescent="0.25">
      <c r="B501" s="174" t="s">
        <v>16</v>
      </c>
      <c r="C501" s="174" t="s">
        <v>16</v>
      </c>
      <c r="D501" s="174" t="s">
        <v>16</v>
      </c>
      <c r="E501" s="227">
        <v>0</v>
      </c>
      <c r="F501" s="227">
        <v>0</v>
      </c>
      <c r="G501" s="227">
        <v>0</v>
      </c>
      <c r="H501" s="227">
        <v>0</v>
      </c>
      <c r="I501" s="227">
        <v>0</v>
      </c>
      <c r="J501" s="227">
        <v>0</v>
      </c>
      <c r="K501" s="227">
        <v>0</v>
      </c>
      <c r="L501" s="227">
        <v>0</v>
      </c>
      <c r="M501" s="227">
        <v>0</v>
      </c>
      <c r="N501" s="227">
        <v>0</v>
      </c>
      <c r="O501" s="227">
        <v>0</v>
      </c>
      <c r="P501" s="227">
        <v>0</v>
      </c>
      <c r="Q501" s="227">
        <v>0</v>
      </c>
      <c r="R501" s="227">
        <v>0</v>
      </c>
      <c r="S501" s="227">
        <v>0</v>
      </c>
      <c r="T501" s="227">
        <v>0</v>
      </c>
      <c r="U501" s="227">
        <v>0</v>
      </c>
    </row>
    <row r="502" spans="2:21" s="169" customFormat="1" x14ac:dyDescent="0.25">
      <c r="B502" s="174" t="s">
        <v>16</v>
      </c>
      <c r="C502" s="174" t="s">
        <v>16</v>
      </c>
      <c r="D502" s="174" t="s">
        <v>16</v>
      </c>
      <c r="E502" s="227">
        <v>0</v>
      </c>
      <c r="F502" s="227">
        <v>0</v>
      </c>
      <c r="G502" s="227">
        <v>0</v>
      </c>
      <c r="H502" s="227">
        <v>0</v>
      </c>
      <c r="I502" s="227">
        <v>0</v>
      </c>
      <c r="J502" s="227">
        <v>0</v>
      </c>
      <c r="K502" s="227">
        <v>0</v>
      </c>
      <c r="L502" s="227">
        <v>0</v>
      </c>
      <c r="M502" s="227">
        <v>0</v>
      </c>
      <c r="N502" s="227">
        <v>0</v>
      </c>
      <c r="O502" s="227">
        <v>0</v>
      </c>
      <c r="P502" s="227">
        <v>0</v>
      </c>
      <c r="Q502" s="227">
        <v>0</v>
      </c>
      <c r="R502" s="227">
        <v>0</v>
      </c>
      <c r="S502" s="227">
        <v>0</v>
      </c>
      <c r="T502" s="227">
        <v>0</v>
      </c>
      <c r="U502" s="227">
        <v>0</v>
      </c>
    </row>
    <row r="503" spans="2:21" s="169" customFormat="1" x14ac:dyDescent="0.25">
      <c r="B503" s="174" t="s">
        <v>16</v>
      </c>
      <c r="C503" s="174" t="s">
        <v>16</v>
      </c>
      <c r="D503" s="174" t="s">
        <v>16</v>
      </c>
      <c r="E503" s="227">
        <v>0</v>
      </c>
      <c r="F503" s="227">
        <v>0</v>
      </c>
      <c r="G503" s="227">
        <v>0</v>
      </c>
      <c r="H503" s="227">
        <v>0</v>
      </c>
      <c r="I503" s="227">
        <v>0</v>
      </c>
      <c r="J503" s="227">
        <v>0</v>
      </c>
      <c r="K503" s="227">
        <v>0</v>
      </c>
      <c r="L503" s="227">
        <v>0</v>
      </c>
      <c r="M503" s="227">
        <v>0</v>
      </c>
      <c r="N503" s="227">
        <v>0</v>
      </c>
      <c r="O503" s="227">
        <v>0</v>
      </c>
      <c r="P503" s="227">
        <v>0</v>
      </c>
      <c r="Q503" s="227">
        <v>0</v>
      </c>
      <c r="R503" s="227">
        <v>0</v>
      </c>
      <c r="S503" s="227">
        <v>0</v>
      </c>
      <c r="T503" s="227">
        <v>0</v>
      </c>
      <c r="U503" s="227">
        <v>0</v>
      </c>
    </row>
    <row r="504" spans="2:21" s="169" customFormat="1" x14ac:dyDescent="0.25">
      <c r="B504" s="174" t="s">
        <v>16</v>
      </c>
      <c r="C504" s="174" t="s">
        <v>16</v>
      </c>
      <c r="D504" s="174" t="s">
        <v>16</v>
      </c>
      <c r="E504" s="227">
        <v>0</v>
      </c>
      <c r="F504" s="227">
        <v>0</v>
      </c>
      <c r="G504" s="227">
        <v>0</v>
      </c>
      <c r="H504" s="227">
        <v>0</v>
      </c>
      <c r="I504" s="227">
        <v>0</v>
      </c>
      <c r="J504" s="227">
        <v>0</v>
      </c>
      <c r="K504" s="227">
        <v>0</v>
      </c>
      <c r="L504" s="227">
        <v>0</v>
      </c>
      <c r="M504" s="227">
        <v>0</v>
      </c>
      <c r="N504" s="227">
        <v>0</v>
      </c>
      <c r="O504" s="227">
        <v>0</v>
      </c>
      <c r="P504" s="227">
        <v>0</v>
      </c>
      <c r="Q504" s="227">
        <v>0</v>
      </c>
      <c r="R504" s="227">
        <v>0</v>
      </c>
      <c r="S504" s="227">
        <v>0</v>
      </c>
      <c r="T504" s="227">
        <v>0</v>
      </c>
      <c r="U504" s="227">
        <v>0</v>
      </c>
    </row>
    <row r="505" spans="2:21" s="169" customFormat="1" x14ac:dyDescent="0.25">
      <c r="B505" s="174" t="s">
        <v>16</v>
      </c>
      <c r="C505" s="174" t="s">
        <v>16</v>
      </c>
      <c r="D505" s="174" t="s">
        <v>16</v>
      </c>
      <c r="E505" s="227">
        <v>0</v>
      </c>
      <c r="F505" s="227">
        <v>0</v>
      </c>
      <c r="G505" s="227">
        <v>0</v>
      </c>
      <c r="H505" s="227">
        <v>0</v>
      </c>
      <c r="I505" s="227">
        <v>0</v>
      </c>
      <c r="J505" s="227">
        <v>0</v>
      </c>
      <c r="K505" s="227">
        <v>0</v>
      </c>
      <c r="L505" s="227">
        <v>0</v>
      </c>
      <c r="M505" s="227">
        <v>0</v>
      </c>
      <c r="N505" s="227">
        <v>0</v>
      </c>
      <c r="O505" s="227">
        <v>0</v>
      </c>
      <c r="P505" s="227">
        <v>0</v>
      </c>
      <c r="Q505" s="227">
        <v>0</v>
      </c>
      <c r="R505" s="227">
        <v>0</v>
      </c>
      <c r="S505" s="227">
        <v>0</v>
      </c>
      <c r="T505" s="227">
        <v>0</v>
      </c>
      <c r="U505" s="227">
        <v>0</v>
      </c>
    </row>
    <row r="506" spans="2:21" s="169" customFormat="1" x14ac:dyDescent="0.25">
      <c r="B506" s="174" t="s">
        <v>16</v>
      </c>
      <c r="C506" s="174" t="s">
        <v>16</v>
      </c>
      <c r="D506" s="174" t="s">
        <v>16</v>
      </c>
      <c r="E506" s="227">
        <v>0</v>
      </c>
      <c r="F506" s="227">
        <v>0</v>
      </c>
      <c r="G506" s="227">
        <v>0</v>
      </c>
      <c r="H506" s="227">
        <v>0</v>
      </c>
      <c r="I506" s="227">
        <v>0</v>
      </c>
      <c r="J506" s="227">
        <v>0</v>
      </c>
      <c r="K506" s="227">
        <v>0</v>
      </c>
      <c r="L506" s="227">
        <v>0</v>
      </c>
      <c r="M506" s="227">
        <v>0</v>
      </c>
      <c r="N506" s="227">
        <v>0</v>
      </c>
      <c r="O506" s="227">
        <v>0</v>
      </c>
      <c r="P506" s="227">
        <v>0</v>
      </c>
      <c r="Q506" s="227">
        <v>0</v>
      </c>
      <c r="R506" s="227">
        <v>0</v>
      </c>
      <c r="S506" s="227">
        <v>0</v>
      </c>
      <c r="T506" s="227">
        <v>0</v>
      </c>
      <c r="U506" s="227">
        <v>0</v>
      </c>
    </row>
    <row r="507" spans="2:21" s="169" customFormat="1" x14ac:dyDescent="0.25">
      <c r="B507" s="174" t="s">
        <v>16</v>
      </c>
      <c r="C507" s="174" t="s">
        <v>16</v>
      </c>
      <c r="D507" s="174" t="s">
        <v>16</v>
      </c>
      <c r="E507" s="227">
        <v>0</v>
      </c>
      <c r="F507" s="227">
        <v>0</v>
      </c>
      <c r="G507" s="227">
        <v>0</v>
      </c>
      <c r="H507" s="227">
        <v>0</v>
      </c>
      <c r="I507" s="227">
        <v>0</v>
      </c>
      <c r="J507" s="227">
        <v>0</v>
      </c>
      <c r="K507" s="227">
        <v>0</v>
      </c>
      <c r="L507" s="227">
        <v>0</v>
      </c>
      <c r="M507" s="227">
        <v>0</v>
      </c>
      <c r="N507" s="227">
        <v>0</v>
      </c>
      <c r="O507" s="227">
        <v>0</v>
      </c>
      <c r="P507" s="227">
        <v>0</v>
      </c>
      <c r="Q507" s="227">
        <v>0</v>
      </c>
      <c r="R507" s="227">
        <v>0</v>
      </c>
      <c r="S507" s="227">
        <v>0</v>
      </c>
      <c r="T507" s="227">
        <v>0</v>
      </c>
      <c r="U507" s="227">
        <v>0</v>
      </c>
    </row>
    <row r="508" spans="2:21" s="169" customFormat="1" x14ac:dyDescent="0.25">
      <c r="B508" s="174" t="s">
        <v>16</v>
      </c>
      <c r="C508" s="174" t="s">
        <v>16</v>
      </c>
      <c r="D508" s="174" t="s">
        <v>16</v>
      </c>
      <c r="E508" s="227">
        <v>0</v>
      </c>
      <c r="F508" s="227">
        <v>0</v>
      </c>
      <c r="G508" s="227">
        <v>0</v>
      </c>
      <c r="H508" s="227">
        <v>0</v>
      </c>
      <c r="I508" s="227">
        <v>0</v>
      </c>
      <c r="J508" s="227">
        <v>0</v>
      </c>
      <c r="K508" s="227">
        <v>0</v>
      </c>
      <c r="L508" s="227">
        <v>0</v>
      </c>
      <c r="M508" s="227">
        <v>0</v>
      </c>
      <c r="N508" s="227">
        <v>0</v>
      </c>
      <c r="O508" s="227">
        <v>0</v>
      </c>
      <c r="P508" s="227">
        <v>0</v>
      </c>
      <c r="Q508" s="227">
        <v>0</v>
      </c>
      <c r="R508" s="227">
        <v>0</v>
      </c>
      <c r="S508" s="227">
        <v>0</v>
      </c>
      <c r="T508" s="227">
        <v>0</v>
      </c>
      <c r="U508" s="227">
        <v>0</v>
      </c>
    </row>
    <row r="509" spans="2:21" s="169" customFormat="1" x14ac:dyDescent="0.25">
      <c r="B509" s="174" t="s">
        <v>16</v>
      </c>
      <c r="C509" s="174" t="s">
        <v>16</v>
      </c>
      <c r="D509" s="174" t="s">
        <v>16</v>
      </c>
      <c r="E509" s="227">
        <v>0</v>
      </c>
      <c r="F509" s="227">
        <v>0</v>
      </c>
      <c r="G509" s="227">
        <v>0</v>
      </c>
      <c r="H509" s="227">
        <v>0</v>
      </c>
      <c r="I509" s="227">
        <v>0</v>
      </c>
      <c r="J509" s="227">
        <v>0</v>
      </c>
      <c r="K509" s="227">
        <v>0</v>
      </c>
      <c r="L509" s="227">
        <v>0</v>
      </c>
      <c r="M509" s="227">
        <v>0</v>
      </c>
      <c r="N509" s="227">
        <v>0</v>
      </c>
      <c r="O509" s="227">
        <v>0</v>
      </c>
      <c r="P509" s="227">
        <v>0</v>
      </c>
      <c r="Q509" s="227">
        <v>0</v>
      </c>
      <c r="R509" s="227">
        <v>0</v>
      </c>
      <c r="S509" s="227">
        <v>0</v>
      </c>
      <c r="T509" s="227">
        <v>0</v>
      </c>
      <c r="U509" s="227">
        <v>0</v>
      </c>
    </row>
    <row r="510" spans="2:21" s="169" customFormat="1" x14ac:dyDescent="0.25">
      <c r="B510" s="174" t="s">
        <v>16</v>
      </c>
      <c r="C510" s="174" t="s">
        <v>16</v>
      </c>
      <c r="D510" s="174" t="s">
        <v>16</v>
      </c>
      <c r="E510" s="227">
        <v>0</v>
      </c>
      <c r="F510" s="227">
        <v>0</v>
      </c>
      <c r="G510" s="227">
        <v>0</v>
      </c>
      <c r="H510" s="227">
        <v>0</v>
      </c>
      <c r="I510" s="227">
        <v>0</v>
      </c>
      <c r="J510" s="227">
        <v>0</v>
      </c>
      <c r="K510" s="227">
        <v>0</v>
      </c>
      <c r="L510" s="227">
        <v>0</v>
      </c>
      <c r="M510" s="227">
        <v>0</v>
      </c>
      <c r="N510" s="227">
        <v>0</v>
      </c>
      <c r="O510" s="227">
        <v>0</v>
      </c>
      <c r="P510" s="227">
        <v>0</v>
      </c>
      <c r="Q510" s="227">
        <v>0</v>
      </c>
      <c r="R510" s="227">
        <v>0</v>
      </c>
      <c r="S510" s="227">
        <v>0</v>
      </c>
      <c r="T510" s="227">
        <v>0</v>
      </c>
      <c r="U510" s="227">
        <v>0</v>
      </c>
    </row>
    <row r="511" spans="2:21" s="169" customFormat="1" x14ac:dyDescent="0.25">
      <c r="B511" s="174" t="s">
        <v>16</v>
      </c>
      <c r="C511" s="174" t="s">
        <v>16</v>
      </c>
      <c r="D511" s="174" t="s">
        <v>16</v>
      </c>
      <c r="E511" s="227">
        <v>0</v>
      </c>
      <c r="F511" s="227">
        <v>0</v>
      </c>
      <c r="G511" s="227">
        <v>0</v>
      </c>
      <c r="H511" s="227">
        <v>0</v>
      </c>
      <c r="I511" s="227">
        <v>0</v>
      </c>
      <c r="J511" s="227">
        <v>0</v>
      </c>
      <c r="K511" s="227">
        <v>0</v>
      </c>
      <c r="L511" s="227">
        <v>0</v>
      </c>
      <c r="M511" s="227">
        <v>0</v>
      </c>
      <c r="N511" s="227">
        <v>0</v>
      </c>
      <c r="O511" s="227">
        <v>0</v>
      </c>
      <c r="P511" s="227">
        <v>0</v>
      </c>
      <c r="Q511" s="227">
        <v>0</v>
      </c>
      <c r="R511" s="227">
        <v>0</v>
      </c>
      <c r="S511" s="227">
        <v>0</v>
      </c>
      <c r="T511" s="227">
        <v>0</v>
      </c>
      <c r="U511" s="227">
        <v>0</v>
      </c>
    </row>
    <row r="512" spans="2:21" s="169" customFormat="1" x14ac:dyDescent="0.25">
      <c r="B512" s="174" t="s">
        <v>16</v>
      </c>
      <c r="C512" s="174" t="s">
        <v>16</v>
      </c>
      <c r="D512" s="174" t="s">
        <v>16</v>
      </c>
      <c r="E512" s="227">
        <v>0</v>
      </c>
      <c r="F512" s="227">
        <v>0</v>
      </c>
      <c r="G512" s="227">
        <v>0</v>
      </c>
      <c r="H512" s="227">
        <v>0</v>
      </c>
      <c r="I512" s="227">
        <v>0</v>
      </c>
      <c r="J512" s="227">
        <v>0</v>
      </c>
      <c r="K512" s="227">
        <v>0</v>
      </c>
      <c r="L512" s="227">
        <v>0</v>
      </c>
      <c r="M512" s="227">
        <v>0</v>
      </c>
      <c r="N512" s="227">
        <v>0</v>
      </c>
      <c r="O512" s="227">
        <v>0</v>
      </c>
      <c r="P512" s="227">
        <v>0</v>
      </c>
      <c r="Q512" s="227">
        <v>0</v>
      </c>
      <c r="R512" s="227">
        <v>0</v>
      </c>
      <c r="S512" s="227">
        <v>0</v>
      </c>
      <c r="T512" s="227">
        <v>0</v>
      </c>
      <c r="U512" s="227">
        <v>0</v>
      </c>
    </row>
    <row r="513" spans="2:21" s="169" customFormat="1" x14ac:dyDescent="0.25">
      <c r="B513" s="174" t="s">
        <v>16</v>
      </c>
      <c r="C513" s="174" t="s">
        <v>16</v>
      </c>
      <c r="D513" s="174" t="s">
        <v>16</v>
      </c>
      <c r="E513" s="227">
        <v>0</v>
      </c>
      <c r="F513" s="227">
        <v>0</v>
      </c>
      <c r="G513" s="227">
        <v>0</v>
      </c>
      <c r="H513" s="227">
        <v>0</v>
      </c>
      <c r="I513" s="227">
        <v>0</v>
      </c>
      <c r="J513" s="227">
        <v>0</v>
      </c>
      <c r="K513" s="227">
        <v>0</v>
      </c>
      <c r="L513" s="227">
        <v>0</v>
      </c>
      <c r="M513" s="227">
        <v>0</v>
      </c>
      <c r="N513" s="227">
        <v>0</v>
      </c>
      <c r="O513" s="227">
        <v>0</v>
      </c>
      <c r="P513" s="227">
        <v>0</v>
      </c>
      <c r="Q513" s="227">
        <v>0</v>
      </c>
      <c r="R513" s="227">
        <v>0</v>
      </c>
      <c r="S513" s="227">
        <v>0</v>
      </c>
      <c r="T513" s="227">
        <v>0</v>
      </c>
      <c r="U513" s="227">
        <v>0</v>
      </c>
    </row>
    <row r="514" spans="2:21" s="169" customFormat="1" x14ac:dyDescent="0.25">
      <c r="B514" s="174" t="s">
        <v>16</v>
      </c>
      <c r="C514" s="174" t="s">
        <v>16</v>
      </c>
      <c r="D514" s="174" t="s">
        <v>16</v>
      </c>
      <c r="E514" s="227">
        <v>0</v>
      </c>
      <c r="F514" s="227">
        <v>0</v>
      </c>
      <c r="G514" s="227">
        <v>0</v>
      </c>
      <c r="H514" s="227">
        <v>0</v>
      </c>
      <c r="I514" s="227">
        <v>0</v>
      </c>
      <c r="J514" s="227">
        <v>0</v>
      </c>
      <c r="K514" s="227">
        <v>0</v>
      </c>
      <c r="L514" s="227">
        <v>0</v>
      </c>
      <c r="M514" s="227">
        <v>0</v>
      </c>
      <c r="N514" s="227">
        <v>0</v>
      </c>
      <c r="O514" s="227">
        <v>0</v>
      </c>
      <c r="P514" s="227">
        <v>0</v>
      </c>
      <c r="Q514" s="227">
        <v>0</v>
      </c>
      <c r="R514" s="227">
        <v>0</v>
      </c>
      <c r="S514" s="227">
        <v>0</v>
      </c>
      <c r="T514" s="227">
        <v>0</v>
      </c>
      <c r="U514" s="227">
        <v>0</v>
      </c>
    </row>
    <row r="515" spans="2:21" s="169" customFormat="1" x14ac:dyDescent="0.25">
      <c r="B515" s="174" t="s">
        <v>16</v>
      </c>
      <c r="C515" s="174" t="s">
        <v>16</v>
      </c>
      <c r="D515" s="174" t="s">
        <v>16</v>
      </c>
      <c r="E515" s="227">
        <v>0</v>
      </c>
      <c r="F515" s="227">
        <v>0</v>
      </c>
      <c r="G515" s="227">
        <v>0</v>
      </c>
      <c r="H515" s="227">
        <v>0</v>
      </c>
      <c r="I515" s="227">
        <v>0</v>
      </c>
      <c r="J515" s="227">
        <v>0</v>
      </c>
      <c r="K515" s="227">
        <v>0</v>
      </c>
      <c r="L515" s="227">
        <v>0</v>
      </c>
      <c r="M515" s="227">
        <v>0</v>
      </c>
      <c r="N515" s="227">
        <v>0</v>
      </c>
      <c r="O515" s="227">
        <v>0</v>
      </c>
      <c r="P515" s="227">
        <v>0</v>
      </c>
      <c r="Q515" s="227">
        <v>0</v>
      </c>
      <c r="R515" s="227">
        <v>0</v>
      </c>
      <c r="S515" s="227">
        <v>0</v>
      </c>
      <c r="T515" s="227">
        <v>0</v>
      </c>
      <c r="U515" s="227">
        <v>0</v>
      </c>
    </row>
    <row r="516" spans="2:21" s="169" customFormat="1" x14ac:dyDescent="0.25">
      <c r="B516" s="174" t="s">
        <v>16</v>
      </c>
      <c r="C516" s="174" t="s">
        <v>16</v>
      </c>
      <c r="D516" s="174" t="s">
        <v>16</v>
      </c>
      <c r="E516" s="227">
        <v>0</v>
      </c>
      <c r="F516" s="227">
        <v>0</v>
      </c>
      <c r="G516" s="227">
        <v>0</v>
      </c>
      <c r="H516" s="227">
        <v>0</v>
      </c>
      <c r="I516" s="227">
        <v>0</v>
      </c>
      <c r="J516" s="227">
        <v>0</v>
      </c>
      <c r="K516" s="227">
        <v>0</v>
      </c>
      <c r="L516" s="227">
        <v>0</v>
      </c>
      <c r="M516" s="227">
        <v>0</v>
      </c>
      <c r="N516" s="227">
        <v>0</v>
      </c>
      <c r="O516" s="227">
        <v>0</v>
      </c>
      <c r="P516" s="227">
        <v>0</v>
      </c>
      <c r="Q516" s="227">
        <v>0</v>
      </c>
      <c r="R516" s="227">
        <v>0</v>
      </c>
      <c r="S516" s="227">
        <v>0</v>
      </c>
      <c r="T516" s="227">
        <v>0</v>
      </c>
      <c r="U516" s="227">
        <v>0</v>
      </c>
    </row>
    <row r="517" spans="2:21" s="169" customFormat="1" x14ac:dyDescent="0.25">
      <c r="B517" s="174" t="s">
        <v>16</v>
      </c>
      <c r="C517" s="174" t="s">
        <v>16</v>
      </c>
      <c r="D517" s="174" t="s">
        <v>16</v>
      </c>
      <c r="E517" s="227">
        <v>0</v>
      </c>
      <c r="F517" s="227">
        <v>0</v>
      </c>
      <c r="G517" s="227">
        <v>0</v>
      </c>
      <c r="H517" s="227">
        <v>0</v>
      </c>
      <c r="I517" s="227">
        <v>0</v>
      </c>
      <c r="J517" s="227">
        <v>0</v>
      </c>
      <c r="K517" s="227">
        <v>0</v>
      </c>
      <c r="L517" s="227">
        <v>0</v>
      </c>
      <c r="M517" s="227">
        <v>0</v>
      </c>
      <c r="N517" s="227">
        <v>0</v>
      </c>
      <c r="O517" s="227">
        <v>0</v>
      </c>
      <c r="P517" s="227">
        <v>0</v>
      </c>
      <c r="Q517" s="227">
        <v>0</v>
      </c>
      <c r="R517" s="227">
        <v>0</v>
      </c>
      <c r="S517" s="227">
        <v>0</v>
      </c>
      <c r="T517" s="227">
        <v>0</v>
      </c>
      <c r="U517" s="227">
        <v>0</v>
      </c>
    </row>
    <row r="518" spans="2:21" s="169" customFormat="1" x14ac:dyDescent="0.25">
      <c r="B518" s="174" t="s">
        <v>16</v>
      </c>
      <c r="C518" s="174" t="s">
        <v>16</v>
      </c>
      <c r="D518" s="174" t="s">
        <v>16</v>
      </c>
      <c r="E518" s="227">
        <v>0</v>
      </c>
      <c r="F518" s="227">
        <v>0</v>
      </c>
      <c r="G518" s="227">
        <v>0</v>
      </c>
      <c r="H518" s="227">
        <v>0</v>
      </c>
      <c r="I518" s="227">
        <v>0</v>
      </c>
      <c r="J518" s="227">
        <v>0</v>
      </c>
      <c r="K518" s="227">
        <v>0</v>
      </c>
      <c r="L518" s="227">
        <v>0</v>
      </c>
      <c r="M518" s="227">
        <v>0</v>
      </c>
      <c r="N518" s="227">
        <v>0</v>
      </c>
      <c r="O518" s="227">
        <v>0</v>
      </c>
      <c r="P518" s="227">
        <v>0</v>
      </c>
      <c r="Q518" s="227">
        <v>0</v>
      </c>
      <c r="R518" s="227">
        <v>0</v>
      </c>
      <c r="S518" s="227">
        <v>0</v>
      </c>
      <c r="T518" s="227">
        <v>0</v>
      </c>
      <c r="U518" s="227">
        <v>0</v>
      </c>
    </row>
    <row r="519" spans="2:21" s="169" customFormat="1" x14ac:dyDescent="0.25">
      <c r="B519" s="174" t="s">
        <v>16</v>
      </c>
      <c r="C519" s="174" t="s">
        <v>16</v>
      </c>
      <c r="D519" s="174" t="s">
        <v>16</v>
      </c>
      <c r="E519" s="227">
        <v>0</v>
      </c>
      <c r="F519" s="227">
        <v>0</v>
      </c>
      <c r="G519" s="227">
        <v>0</v>
      </c>
      <c r="H519" s="227">
        <v>0</v>
      </c>
      <c r="I519" s="227">
        <v>0</v>
      </c>
      <c r="J519" s="227">
        <v>0</v>
      </c>
      <c r="K519" s="227">
        <v>0</v>
      </c>
      <c r="L519" s="227">
        <v>0</v>
      </c>
      <c r="M519" s="227">
        <v>0</v>
      </c>
      <c r="N519" s="227">
        <v>0</v>
      </c>
      <c r="O519" s="227">
        <v>0</v>
      </c>
      <c r="P519" s="227">
        <v>0</v>
      </c>
      <c r="Q519" s="227">
        <v>0</v>
      </c>
      <c r="R519" s="227">
        <v>0</v>
      </c>
      <c r="S519" s="227">
        <v>0</v>
      </c>
      <c r="T519" s="227">
        <v>0</v>
      </c>
      <c r="U519" s="227">
        <v>0</v>
      </c>
    </row>
    <row r="520" spans="2:21" s="169" customFormat="1" x14ac:dyDescent="0.25">
      <c r="B520" s="174" t="s">
        <v>16</v>
      </c>
      <c r="C520" s="174" t="s">
        <v>16</v>
      </c>
      <c r="D520" s="174" t="s">
        <v>16</v>
      </c>
      <c r="E520" s="227">
        <v>0</v>
      </c>
      <c r="F520" s="227">
        <v>0</v>
      </c>
      <c r="G520" s="227">
        <v>0</v>
      </c>
      <c r="H520" s="227">
        <v>0</v>
      </c>
      <c r="I520" s="227">
        <v>0</v>
      </c>
      <c r="J520" s="227">
        <v>0</v>
      </c>
      <c r="K520" s="227">
        <v>0</v>
      </c>
      <c r="L520" s="227">
        <v>0</v>
      </c>
      <c r="M520" s="227">
        <v>0</v>
      </c>
      <c r="N520" s="227">
        <v>0</v>
      </c>
      <c r="O520" s="227">
        <v>0</v>
      </c>
      <c r="P520" s="227">
        <v>0</v>
      </c>
      <c r="Q520" s="227">
        <v>0</v>
      </c>
      <c r="R520" s="227">
        <v>0</v>
      </c>
      <c r="S520" s="227">
        <v>0</v>
      </c>
      <c r="T520" s="227">
        <v>0</v>
      </c>
      <c r="U520" s="227">
        <v>0</v>
      </c>
    </row>
    <row r="521" spans="2:21" s="169" customFormat="1" x14ac:dyDescent="0.25">
      <c r="B521" s="174" t="s">
        <v>16</v>
      </c>
      <c r="C521" s="174" t="s">
        <v>16</v>
      </c>
      <c r="D521" s="174" t="s">
        <v>16</v>
      </c>
      <c r="E521" s="227">
        <v>0</v>
      </c>
      <c r="F521" s="227">
        <v>0</v>
      </c>
      <c r="G521" s="227">
        <v>0</v>
      </c>
      <c r="H521" s="227">
        <v>0</v>
      </c>
      <c r="I521" s="227">
        <v>0</v>
      </c>
      <c r="J521" s="227">
        <v>0</v>
      </c>
      <c r="K521" s="227">
        <v>0</v>
      </c>
      <c r="L521" s="227">
        <v>0</v>
      </c>
      <c r="M521" s="227">
        <v>0</v>
      </c>
      <c r="N521" s="227">
        <v>0</v>
      </c>
      <c r="O521" s="227">
        <v>0</v>
      </c>
      <c r="P521" s="227">
        <v>0</v>
      </c>
      <c r="Q521" s="227">
        <v>0</v>
      </c>
      <c r="R521" s="227">
        <v>0</v>
      </c>
      <c r="S521" s="227">
        <v>0</v>
      </c>
      <c r="T521" s="227">
        <v>0</v>
      </c>
      <c r="U521" s="227">
        <v>0</v>
      </c>
    </row>
    <row r="522" spans="2:21" s="169" customFormat="1" x14ac:dyDescent="0.25">
      <c r="B522" s="174" t="s">
        <v>16</v>
      </c>
      <c r="C522" s="174" t="s">
        <v>16</v>
      </c>
      <c r="D522" s="174" t="s">
        <v>16</v>
      </c>
      <c r="E522" s="227">
        <v>0</v>
      </c>
      <c r="F522" s="227">
        <v>0</v>
      </c>
      <c r="G522" s="227">
        <v>0</v>
      </c>
      <c r="H522" s="227">
        <v>0</v>
      </c>
      <c r="I522" s="227">
        <v>0</v>
      </c>
      <c r="J522" s="227">
        <v>0</v>
      </c>
      <c r="K522" s="227">
        <v>0</v>
      </c>
      <c r="L522" s="227">
        <v>0</v>
      </c>
      <c r="M522" s="227">
        <v>0</v>
      </c>
      <c r="N522" s="227">
        <v>0</v>
      </c>
      <c r="O522" s="227">
        <v>0</v>
      </c>
      <c r="P522" s="227">
        <v>0</v>
      </c>
      <c r="Q522" s="227">
        <v>0</v>
      </c>
      <c r="R522" s="227">
        <v>0</v>
      </c>
      <c r="S522" s="227">
        <v>0</v>
      </c>
      <c r="T522" s="227">
        <v>0</v>
      </c>
      <c r="U522" s="227">
        <v>0</v>
      </c>
    </row>
    <row r="523" spans="2:21" s="169" customFormat="1" x14ac:dyDescent="0.25">
      <c r="B523" s="174" t="s">
        <v>16</v>
      </c>
      <c r="C523" s="174" t="s">
        <v>16</v>
      </c>
      <c r="D523" s="174" t="s">
        <v>16</v>
      </c>
      <c r="E523" s="227">
        <v>0</v>
      </c>
      <c r="F523" s="227">
        <v>0</v>
      </c>
      <c r="G523" s="227">
        <v>0</v>
      </c>
      <c r="H523" s="227">
        <v>0</v>
      </c>
      <c r="I523" s="227">
        <v>0</v>
      </c>
      <c r="J523" s="227">
        <v>0</v>
      </c>
      <c r="K523" s="227">
        <v>0</v>
      </c>
      <c r="L523" s="227">
        <v>0</v>
      </c>
      <c r="M523" s="227">
        <v>0</v>
      </c>
      <c r="N523" s="227">
        <v>0</v>
      </c>
      <c r="O523" s="227">
        <v>0</v>
      </c>
      <c r="P523" s="227">
        <v>0</v>
      </c>
      <c r="Q523" s="227">
        <v>0</v>
      </c>
      <c r="R523" s="227">
        <v>0</v>
      </c>
      <c r="S523" s="227">
        <v>0</v>
      </c>
      <c r="T523" s="227">
        <v>0</v>
      </c>
      <c r="U523" s="227">
        <v>0</v>
      </c>
    </row>
    <row r="524" spans="2:21" s="169" customFormat="1" x14ac:dyDescent="0.25">
      <c r="B524" s="174" t="s">
        <v>16</v>
      </c>
      <c r="C524" s="174" t="s">
        <v>16</v>
      </c>
      <c r="D524" s="174" t="s">
        <v>16</v>
      </c>
      <c r="E524" s="227">
        <v>0</v>
      </c>
      <c r="F524" s="227">
        <v>0</v>
      </c>
      <c r="G524" s="227">
        <v>0</v>
      </c>
      <c r="H524" s="227">
        <v>0</v>
      </c>
      <c r="I524" s="227">
        <v>0</v>
      </c>
      <c r="J524" s="227">
        <v>0</v>
      </c>
      <c r="K524" s="227">
        <v>0</v>
      </c>
      <c r="L524" s="227">
        <v>0</v>
      </c>
      <c r="M524" s="227">
        <v>0</v>
      </c>
      <c r="N524" s="227">
        <v>0</v>
      </c>
      <c r="O524" s="227">
        <v>0</v>
      </c>
      <c r="P524" s="227">
        <v>0</v>
      </c>
      <c r="Q524" s="227">
        <v>0</v>
      </c>
      <c r="R524" s="227">
        <v>0</v>
      </c>
      <c r="S524" s="227">
        <v>0</v>
      </c>
      <c r="T524" s="227">
        <v>0</v>
      </c>
      <c r="U524" s="227">
        <v>0</v>
      </c>
    </row>
    <row r="525" spans="2:21" s="169" customFormat="1" x14ac:dyDescent="0.25">
      <c r="B525" s="174" t="s">
        <v>16</v>
      </c>
      <c r="C525" s="174" t="s">
        <v>16</v>
      </c>
      <c r="D525" s="174" t="s">
        <v>16</v>
      </c>
      <c r="E525" s="227">
        <v>0</v>
      </c>
      <c r="F525" s="227">
        <v>0</v>
      </c>
      <c r="G525" s="227">
        <v>0</v>
      </c>
      <c r="H525" s="227">
        <v>0</v>
      </c>
      <c r="I525" s="227">
        <v>0</v>
      </c>
      <c r="J525" s="227">
        <v>0</v>
      </c>
      <c r="K525" s="227">
        <v>0</v>
      </c>
      <c r="L525" s="227">
        <v>0</v>
      </c>
      <c r="M525" s="227">
        <v>0</v>
      </c>
      <c r="N525" s="227">
        <v>0</v>
      </c>
      <c r="O525" s="227">
        <v>0</v>
      </c>
      <c r="P525" s="227">
        <v>0</v>
      </c>
      <c r="Q525" s="227">
        <v>0</v>
      </c>
      <c r="R525" s="227">
        <v>0</v>
      </c>
      <c r="S525" s="227">
        <v>0</v>
      </c>
      <c r="T525" s="227">
        <v>0</v>
      </c>
      <c r="U525" s="227">
        <v>0</v>
      </c>
    </row>
    <row r="526" spans="2:21" s="169" customFormat="1" x14ac:dyDescent="0.25">
      <c r="B526" s="174" t="s">
        <v>16</v>
      </c>
      <c r="C526" s="174" t="s">
        <v>16</v>
      </c>
      <c r="D526" s="174" t="s">
        <v>16</v>
      </c>
      <c r="E526" s="227">
        <v>0</v>
      </c>
      <c r="F526" s="227">
        <v>0</v>
      </c>
      <c r="G526" s="227">
        <v>0</v>
      </c>
      <c r="H526" s="227">
        <v>0</v>
      </c>
      <c r="I526" s="227">
        <v>0</v>
      </c>
      <c r="J526" s="227">
        <v>0</v>
      </c>
      <c r="K526" s="227">
        <v>0</v>
      </c>
      <c r="L526" s="227">
        <v>0</v>
      </c>
      <c r="M526" s="227">
        <v>0</v>
      </c>
      <c r="N526" s="227">
        <v>0</v>
      </c>
      <c r="O526" s="227">
        <v>0</v>
      </c>
      <c r="P526" s="227">
        <v>0</v>
      </c>
      <c r="Q526" s="227">
        <v>0</v>
      </c>
      <c r="R526" s="227">
        <v>0</v>
      </c>
      <c r="S526" s="227">
        <v>0</v>
      </c>
      <c r="T526" s="227">
        <v>0</v>
      </c>
      <c r="U526" s="227">
        <v>0</v>
      </c>
    </row>
    <row r="527" spans="2:21" s="169" customFormat="1" x14ac:dyDescent="0.25">
      <c r="B527" s="174" t="s">
        <v>16</v>
      </c>
      <c r="C527" s="174" t="s">
        <v>16</v>
      </c>
      <c r="D527" s="174" t="s">
        <v>16</v>
      </c>
      <c r="E527" s="227">
        <v>0</v>
      </c>
      <c r="F527" s="227">
        <v>0</v>
      </c>
      <c r="G527" s="227">
        <v>0</v>
      </c>
      <c r="H527" s="227">
        <v>0</v>
      </c>
      <c r="I527" s="227">
        <v>0</v>
      </c>
      <c r="J527" s="227">
        <v>0</v>
      </c>
      <c r="K527" s="227">
        <v>0</v>
      </c>
      <c r="L527" s="227">
        <v>0</v>
      </c>
      <c r="M527" s="227">
        <v>0</v>
      </c>
      <c r="N527" s="227">
        <v>0</v>
      </c>
      <c r="O527" s="227">
        <v>0</v>
      </c>
      <c r="P527" s="227">
        <v>0</v>
      </c>
      <c r="Q527" s="227">
        <v>0</v>
      </c>
      <c r="R527" s="227">
        <v>0</v>
      </c>
      <c r="S527" s="227">
        <v>0</v>
      </c>
      <c r="T527" s="227">
        <v>0</v>
      </c>
      <c r="U527" s="227">
        <v>0</v>
      </c>
    </row>
    <row r="528" spans="2:21" s="169" customFormat="1" x14ac:dyDescent="0.25">
      <c r="B528" s="174" t="s">
        <v>16</v>
      </c>
      <c r="C528" s="174" t="s">
        <v>16</v>
      </c>
      <c r="D528" s="174" t="s">
        <v>16</v>
      </c>
      <c r="E528" s="227">
        <v>0</v>
      </c>
      <c r="F528" s="227">
        <v>0</v>
      </c>
      <c r="G528" s="227">
        <v>0</v>
      </c>
      <c r="H528" s="227">
        <v>0</v>
      </c>
      <c r="I528" s="227">
        <v>0</v>
      </c>
      <c r="J528" s="227">
        <v>0</v>
      </c>
      <c r="K528" s="227">
        <v>0</v>
      </c>
      <c r="L528" s="227">
        <v>0</v>
      </c>
      <c r="M528" s="227">
        <v>0</v>
      </c>
      <c r="N528" s="227">
        <v>0</v>
      </c>
      <c r="O528" s="227">
        <v>0</v>
      </c>
      <c r="P528" s="227">
        <v>0</v>
      </c>
      <c r="Q528" s="227">
        <v>0</v>
      </c>
      <c r="R528" s="227">
        <v>0</v>
      </c>
      <c r="S528" s="227">
        <v>0</v>
      </c>
      <c r="T528" s="227">
        <v>0</v>
      </c>
      <c r="U528" s="227">
        <v>0</v>
      </c>
    </row>
    <row r="529" spans="2:21" s="169" customFormat="1" x14ac:dyDescent="0.25">
      <c r="B529" s="174" t="s">
        <v>16</v>
      </c>
      <c r="C529" s="174" t="s">
        <v>16</v>
      </c>
      <c r="D529" s="174" t="s">
        <v>16</v>
      </c>
      <c r="E529" s="227">
        <v>0</v>
      </c>
      <c r="F529" s="227">
        <v>0</v>
      </c>
      <c r="G529" s="227">
        <v>0</v>
      </c>
      <c r="H529" s="227">
        <v>0</v>
      </c>
      <c r="I529" s="227">
        <v>0</v>
      </c>
      <c r="J529" s="227">
        <v>0</v>
      </c>
      <c r="K529" s="227">
        <v>0</v>
      </c>
      <c r="L529" s="227">
        <v>0</v>
      </c>
      <c r="M529" s="227">
        <v>0</v>
      </c>
      <c r="N529" s="227">
        <v>0</v>
      </c>
      <c r="O529" s="227">
        <v>0</v>
      </c>
      <c r="P529" s="227">
        <v>0</v>
      </c>
      <c r="Q529" s="227">
        <v>0</v>
      </c>
      <c r="R529" s="227">
        <v>0</v>
      </c>
      <c r="S529" s="227">
        <v>0</v>
      </c>
      <c r="T529" s="227">
        <v>0</v>
      </c>
      <c r="U529" s="227">
        <v>0</v>
      </c>
    </row>
    <row r="530" spans="2:21" s="169" customFormat="1" x14ac:dyDescent="0.25">
      <c r="B530" s="174" t="s">
        <v>16</v>
      </c>
      <c r="C530" s="174" t="s">
        <v>16</v>
      </c>
      <c r="D530" s="174" t="s">
        <v>16</v>
      </c>
      <c r="E530" s="227">
        <v>0</v>
      </c>
      <c r="F530" s="227">
        <v>0</v>
      </c>
      <c r="G530" s="227">
        <v>0</v>
      </c>
      <c r="H530" s="227">
        <v>0</v>
      </c>
      <c r="I530" s="227">
        <v>0</v>
      </c>
      <c r="J530" s="227">
        <v>0</v>
      </c>
      <c r="K530" s="227">
        <v>0</v>
      </c>
      <c r="L530" s="227">
        <v>0</v>
      </c>
      <c r="M530" s="227">
        <v>0</v>
      </c>
      <c r="N530" s="227">
        <v>0</v>
      </c>
      <c r="O530" s="227">
        <v>0</v>
      </c>
      <c r="P530" s="227">
        <v>0</v>
      </c>
      <c r="Q530" s="227">
        <v>0</v>
      </c>
      <c r="R530" s="227">
        <v>0</v>
      </c>
      <c r="S530" s="227">
        <v>0</v>
      </c>
      <c r="T530" s="227">
        <v>0</v>
      </c>
      <c r="U530" s="227">
        <v>0</v>
      </c>
    </row>
    <row r="531" spans="2:21" s="169" customFormat="1" x14ac:dyDescent="0.25">
      <c r="B531" s="174" t="s">
        <v>16</v>
      </c>
      <c r="C531" s="174" t="s">
        <v>16</v>
      </c>
      <c r="D531" s="174" t="s">
        <v>16</v>
      </c>
      <c r="E531" s="227">
        <v>0</v>
      </c>
      <c r="F531" s="227">
        <v>0</v>
      </c>
      <c r="G531" s="227">
        <v>0</v>
      </c>
      <c r="H531" s="227">
        <v>0</v>
      </c>
      <c r="I531" s="227">
        <v>0</v>
      </c>
      <c r="J531" s="227">
        <v>0</v>
      </c>
      <c r="K531" s="227">
        <v>0</v>
      </c>
      <c r="L531" s="227">
        <v>0</v>
      </c>
      <c r="M531" s="227">
        <v>0</v>
      </c>
      <c r="N531" s="227">
        <v>0</v>
      </c>
      <c r="O531" s="227">
        <v>0</v>
      </c>
      <c r="P531" s="227">
        <v>0</v>
      </c>
      <c r="Q531" s="227">
        <v>0</v>
      </c>
      <c r="R531" s="227">
        <v>0</v>
      </c>
      <c r="S531" s="227">
        <v>0</v>
      </c>
      <c r="T531" s="227">
        <v>0</v>
      </c>
      <c r="U531" s="227">
        <v>0</v>
      </c>
    </row>
    <row r="532" spans="2:21" s="169" customFormat="1" x14ac:dyDescent="0.25">
      <c r="B532" s="174" t="s">
        <v>16</v>
      </c>
      <c r="C532" s="174" t="s">
        <v>16</v>
      </c>
      <c r="D532" s="174" t="s">
        <v>16</v>
      </c>
      <c r="E532" s="227">
        <v>0</v>
      </c>
      <c r="F532" s="227">
        <v>0</v>
      </c>
      <c r="G532" s="227">
        <v>0</v>
      </c>
      <c r="H532" s="227">
        <v>0</v>
      </c>
      <c r="I532" s="227">
        <v>0</v>
      </c>
      <c r="J532" s="227">
        <v>0</v>
      </c>
      <c r="K532" s="227">
        <v>0</v>
      </c>
      <c r="L532" s="227">
        <v>0</v>
      </c>
      <c r="M532" s="227">
        <v>0</v>
      </c>
      <c r="N532" s="227">
        <v>0</v>
      </c>
      <c r="O532" s="227">
        <v>0</v>
      </c>
      <c r="P532" s="227">
        <v>0</v>
      </c>
      <c r="Q532" s="227">
        <v>0</v>
      </c>
      <c r="R532" s="227">
        <v>0</v>
      </c>
      <c r="S532" s="227">
        <v>0</v>
      </c>
      <c r="T532" s="227">
        <v>0</v>
      </c>
      <c r="U532" s="227">
        <v>0</v>
      </c>
    </row>
    <row r="533" spans="2:21" s="169" customFormat="1" x14ac:dyDescent="0.25">
      <c r="B533" s="174" t="s">
        <v>16</v>
      </c>
      <c r="C533" s="174" t="s">
        <v>16</v>
      </c>
      <c r="D533" s="174" t="s">
        <v>16</v>
      </c>
      <c r="E533" s="227">
        <v>0</v>
      </c>
      <c r="F533" s="227">
        <v>0</v>
      </c>
      <c r="G533" s="227">
        <v>0</v>
      </c>
      <c r="H533" s="227">
        <v>0</v>
      </c>
      <c r="I533" s="227">
        <v>0</v>
      </c>
      <c r="J533" s="227">
        <v>0</v>
      </c>
      <c r="K533" s="227">
        <v>0</v>
      </c>
      <c r="L533" s="227">
        <v>0</v>
      </c>
      <c r="M533" s="227">
        <v>0</v>
      </c>
      <c r="N533" s="227">
        <v>0</v>
      </c>
      <c r="O533" s="227">
        <v>0</v>
      </c>
      <c r="P533" s="227">
        <v>0</v>
      </c>
      <c r="Q533" s="227">
        <v>0</v>
      </c>
      <c r="R533" s="227">
        <v>0</v>
      </c>
      <c r="S533" s="227">
        <v>0</v>
      </c>
      <c r="T533" s="227">
        <v>0</v>
      </c>
      <c r="U533" s="227">
        <v>0</v>
      </c>
    </row>
    <row r="534" spans="2:21" s="169" customFormat="1" x14ac:dyDescent="0.25">
      <c r="B534" s="174" t="s">
        <v>16</v>
      </c>
      <c r="C534" s="174" t="s">
        <v>16</v>
      </c>
      <c r="D534" s="174" t="s">
        <v>16</v>
      </c>
      <c r="E534" s="227">
        <v>0</v>
      </c>
      <c r="F534" s="227">
        <v>0</v>
      </c>
      <c r="G534" s="227">
        <v>0</v>
      </c>
      <c r="H534" s="227">
        <v>0</v>
      </c>
      <c r="I534" s="227">
        <v>0</v>
      </c>
      <c r="J534" s="227">
        <v>0</v>
      </c>
      <c r="K534" s="227">
        <v>0</v>
      </c>
      <c r="L534" s="227">
        <v>0</v>
      </c>
      <c r="M534" s="227">
        <v>0</v>
      </c>
      <c r="N534" s="227">
        <v>0</v>
      </c>
      <c r="O534" s="227">
        <v>0</v>
      </c>
      <c r="P534" s="227">
        <v>0</v>
      </c>
      <c r="Q534" s="227">
        <v>0</v>
      </c>
      <c r="R534" s="227">
        <v>0</v>
      </c>
      <c r="S534" s="227">
        <v>0</v>
      </c>
      <c r="T534" s="227">
        <v>0</v>
      </c>
      <c r="U534" s="227">
        <v>0</v>
      </c>
    </row>
    <row r="535" spans="2:21" s="169" customFormat="1" x14ac:dyDescent="0.25">
      <c r="B535" s="174" t="s">
        <v>16</v>
      </c>
      <c r="C535" s="174" t="s">
        <v>16</v>
      </c>
      <c r="D535" s="174" t="s">
        <v>16</v>
      </c>
      <c r="E535" s="227">
        <v>0</v>
      </c>
      <c r="F535" s="227">
        <v>0</v>
      </c>
      <c r="G535" s="227">
        <v>0</v>
      </c>
      <c r="H535" s="227">
        <v>0</v>
      </c>
      <c r="I535" s="227">
        <v>0</v>
      </c>
      <c r="J535" s="227">
        <v>0</v>
      </c>
      <c r="K535" s="227">
        <v>0</v>
      </c>
      <c r="L535" s="227">
        <v>0</v>
      </c>
      <c r="M535" s="227">
        <v>0</v>
      </c>
      <c r="N535" s="227">
        <v>0</v>
      </c>
      <c r="O535" s="227">
        <v>0</v>
      </c>
      <c r="P535" s="227">
        <v>0</v>
      </c>
      <c r="Q535" s="227">
        <v>0</v>
      </c>
      <c r="R535" s="227">
        <v>0</v>
      </c>
      <c r="S535" s="227">
        <v>0</v>
      </c>
      <c r="T535" s="227">
        <v>0</v>
      </c>
      <c r="U535" s="227">
        <v>0</v>
      </c>
    </row>
    <row r="536" spans="2:21" s="169" customFormat="1" x14ac:dyDescent="0.25">
      <c r="B536" s="174" t="s">
        <v>16</v>
      </c>
      <c r="C536" s="174" t="s">
        <v>16</v>
      </c>
      <c r="D536" s="174" t="s">
        <v>16</v>
      </c>
      <c r="E536" s="227">
        <v>0</v>
      </c>
      <c r="F536" s="227">
        <v>0</v>
      </c>
      <c r="G536" s="227">
        <v>0</v>
      </c>
      <c r="H536" s="227">
        <v>0</v>
      </c>
      <c r="I536" s="227">
        <v>0</v>
      </c>
      <c r="J536" s="227">
        <v>0</v>
      </c>
      <c r="K536" s="227">
        <v>0</v>
      </c>
      <c r="L536" s="227">
        <v>0</v>
      </c>
      <c r="M536" s="227">
        <v>0</v>
      </c>
      <c r="N536" s="227">
        <v>0</v>
      </c>
      <c r="O536" s="227">
        <v>0</v>
      </c>
      <c r="P536" s="227">
        <v>0</v>
      </c>
      <c r="Q536" s="227">
        <v>0</v>
      </c>
      <c r="R536" s="227">
        <v>0</v>
      </c>
      <c r="S536" s="227">
        <v>0</v>
      </c>
      <c r="T536" s="227">
        <v>0</v>
      </c>
      <c r="U536" s="227">
        <v>0</v>
      </c>
    </row>
    <row r="537" spans="2:21" s="169" customFormat="1" x14ac:dyDescent="0.25">
      <c r="B537" s="174" t="s">
        <v>16</v>
      </c>
      <c r="C537" s="174" t="s">
        <v>16</v>
      </c>
      <c r="D537" s="174" t="s">
        <v>16</v>
      </c>
      <c r="E537" s="227">
        <v>0</v>
      </c>
      <c r="F537" s="227">
        <v>0</v>
      </c>
      <c r="G537" s="227">
        <v>0</v>
      </c>
      <c r="H537" s="227">
        <v>0</v>
      </c>
      <c r="I537" s="227">
        <v>0</v>
      </c>
      <c r="J537" s="227">
        <v>0</v>
      </c>
      <c r="K537" s="227">
        <v>0</v>
      </c>
      <c r="L537" s="227">
        <v>0</v>
      </c>
      <c r="M537" s="227">
        <v>0</v>
      </c>
      <c r="N537" s="227">
        <v>0</v>
      </c>
      <c r="O537" s="227">
        <v>0</v>
      </c>
      <c r="P537" s="227">
        <v>0</v>
      </c>
      <c r="Q537" s="227">
        <v>0</v>
      </c>
      <c r="R537" s="227">
        <v>0</v>
      </c>
      <c r="S537" s="227">
        <v>0</v>
      </c>
      <c r="T537" s="227">
        <v>0</v>
      </c>
      <c r="U537" s="227">
        <v>0</v>
      </c>
    </row>
    <row r="538" spans="2:21" s="169" customFormat="1" x14ac:dyDescent="0.25">
      <c r="B538" s="174" t="s">
        <v>16</v>
      </c>
      <c r="C538" s="174" t="s">
        <v>16</v>
      </c>
      <c r="D538" s="174" t="s">
        <v>16</v>
      </c>
      <c r="E538" s="227">
        <v>0</v>
      </c>
      <c r="F538" s="227">
        <v>0</v>
      </c>
      <c r="G538" s="227">
        <v>0</v>
      </c>
      <c r="H538" s="227">
        <v>0</v>
      </c>
      <c r="I538" s="227">
        <v>0</v>
      </c>
      <c r="J538" s="227">
        <v>0</v>
      </c>
      <c r="K538" s="227">
        <v>0</v>
      </c>
      <c r="L538" s="227">
        <v>0</v>
      </c>
      <c r="M538" s="227">
        <v>0</v>
      </c>
      <c r="N538" s="227">
        <v>0</v>
      </c>
      <c r="O538" s="227">
        <v>0</v>
      </c>
      <c r="P538" s="227">
        <v>0</v>
      </c>
      <c r="Q538" s="227">
        <v>0</v>
      </c>
      <c r="R538" s="227">
        <v>0</v>
      </c>
      <c r="S538" s="227">
        <v>0</v>
      </c>
      <c r="T538" s="227">
        <v>0</v>
      </c>
      <c r="U538" s="227">
        <v>0</v>
      </c>
    </row>
    <row r="539" spans="2:21" s="169" customFormat="1" x14ac:dyDescent="0.25">
      <c r="B539" s="174" t="s">
        <v>16</v>
      </c>
      <c r="C539" s="174" t="s">
        <v>16</v>
      </c>
      <c r="D539" s="174" t="s">
        <v>16</v>
      </c>
      <c r="E539" s="227">
        <v>0</v>
      </c>
      <c r="F539" s="227">
        <v>0</v>
      </c>
      <c r="G539" s="227">
        <v>0</v>
      </c>
      <c r="H539" s="227">
        <v>0</v>
      </c>
      <c r="I539" s="227">
        <v>0</v>
      </c>
      <c r="J539" s="227">
        <v>0</v>
      </c>
      <c r="K539" s="227">
        <v>0</v>
      </c>
      <c r="L539" s="227">
        <v>0</v>
      </c>
      <c r="M539" s="227">
        <v>0</v>
      </c>
      <c r="N539" s="227">
        <v>0</v>
      </c>
      <c r="O539" s="227">
        <v>0</v>
      </c>
      <c r="P539" s="227">
        <v>0</v>
      </c>
      <c r="Q539" s="227">
        <v>0</v>
      </c>
      <c r="R539" s="227">
        <v>0</v>
      </c>
      <c r="S539" s="227">
        <v>0</v>
      </c>
      <c r="T539" s="227">
        <v>0</v>
      </c>
      <c r="U539" s="227">
        <v>0</v>
      </c>
    </row>
    <row r="540" spans="2:21" s="169" customFormat="1" x14ac:dyDescent="0.25">
      <c r="B540" s="174" t="s">
        <v>16</v>
      </c>
      <c r="C540" s="174" t="s">
        <v>16</v>
      </c>
      <c r="D540" s="174" t="s">
        <v>16</v>
      </c>
      <c r="E540" s="227">
        <v>0</v>
      </c>
      <c r="F540" s="227">
        <v>0</v>
      </c>
      <c r="G540" s="227">
        <v>0</v>
      </c>
      <c r="H540" s="227">
        <v>0</v>
      </c>
      <c r="I540" s="227">
        <v>0</v>
      </c>
      <c r="J540" s="227">
        <v>0</v>
      </c>
      <c r="K540" s="227">
        <v>0</v>
      </c>
      <c r="L540" s="227">
        <v>0</v>
      </c>
      <c r="M540" s="227">
        <v>0</v>
      </c>
      <c r="N540" s="227">
        <v>0</v>
      </c>
      <c r="O540" s="227">
        <v>0</v>
      </c>
      <c r="P540" s="227">
        <v>0</v>
      </c>
      <c r="Q540" s="227">
        <v>0</v>
      </c>
      <c r="R540" s="227">
        <v>0</v>
      </c>
      <c r="S540" s="227">
        <v>0</v>
      </c>
      <c r="T540" s="227">
        <v>0</v>
      </c>
      <c r="U540" s="227">
        <v>0</v>
      </c>
    </row>
    <row r="541" spans="2:21" s="169" customFormat="1" x14ac:dyDescent="0.25">
      <c r="B541" s="174" t="s">
        <v>16</v>
      </c>
      <c r="C541" s="174" t="s">
        <v>16</v>
      </c>
      <c r="D541" s="174" t="s">
        <v>16</v>
      </c>
      <c r="E541" s="227">
        <v>0</v>
      </c>
      <c r="F541" s="227">
        <v>0</v>
      </c>
      <c r="G541" s="227">
        <v>0</v>
      </c>
      <c r="H541" s="227">
        <v>0</v>
      </c>
      <c r="I541" s="227">
        <v>0</v>
      </c>
      <c r="J541" s="227">
        <v>0</v>
      </c>
      <c r="K541" s="227">
        <v>0</v>
      </c>
      <c r="L541" s="227">
        <v>0</v>
      </c>
      <c r="M541" s="227">
        <v>0</v>
      </c>
      <c r="N541" s="227">
        <v>0</v>
      </c>
      <c r="O541" s="227">
        <v>0</v>
      </c>
      <c r="P541" s="227">
        <v>0</v>
      </c>
      <c r="Q541" s="227">
        <v>0</v>
      </c>
      <c r="R541" s="227">
        <v>0</v>
      </c>
      <c r="S541" s="227">
        <v>0</v>
      </c>
      <c r="T541" s="227">
        <v>0</v>
      </c>
      <c r="U541" s="227">
        <v>0</v>
      </c>
    </row>
    <row r="542" spans="2:21" s="169" customFormat="1" x14ac:dyDescent="0.25">
      <c r="B542" s="174" t="s">
        <v>16</v>
      </c>
      <c r="C542" s="174" t="s">
        <v>16</v>
      </c>
      <c r="D542" s="174" t="s">
        <v>16</v>
      </c>
      <c r="E542" s="227">
        <v>0</v>
      </c>
      <c r="F542" s="227">
        <v>0</v>
      </c>
      <c r="G542" s="227">
        <v>0</v>
      </c>
      <c r="H542" s="227">
        <v>0</v>
      </c>
      <c r="I542" s="227">
        <v>0</v>
      </c>
      <c r="J542" s="227">
        <v>0</v>
      </c>
      <c r="K542" s="227">
        <v>0</v>
      </c>
      <c r="L542" s="227">
        <v>0</v>
      </c>
      <c r="M542" s="227">
        <v>0</v>
      </c>
      <c r="N542" s="227">
        <v>0</v>
      </c>
      <c r="O542" s="227">
        <v>0</v>
      </c>
      <c r="P542" s="227">
        <v>0</v>
      </c>
      <c r="Q542" s="227">
        <v>0</v>
      </c>
      <c r="R542" s="227">
        <v>0</v>
      </c>
      <c r="S542" s="227">
        <v>0</v>
      </c>
      <c r="T542" s="227">
        <v>0</v>
      </c>
      <c r="U542" s="227">
        <v>0</v>
      </c>
    </row>
    <row r="543" spans="2:21" s="169" customFormat="1" x14ac:dyDescent="0.25">
      <c r="B543" s="174" t="s">
        <v>16</v>
      </c>
      <c r="C543" s="174" t="s">
        <v>16</v>
      </c>
      <c r="D543" s="174" t="s">
        <v>16</v>
      </c>
      <c r="E543" s="227">
        <v>0</v>
      </c>
      <c r="F543" s="227">
        <v>0</v>
      </c>
      <c r="G543" s="227">
        <v>0</v>
      </c>
      <c r="H543" s="227">
        <v>0</v>
      </c>
      <c r="I543" s="227">
        <v>0</v>
      </c>
      <c r="J543" s="227">
        <v>0</v>
      </c>
      <c r="K543" s="227">
        <v>0</v>
      </c>
      <c r="L543" s="227">
        <v>0</v>
      </c>
      <c r="M543" s="227">
        <v>0</v>
      </c>
      <c r="N543" s="227">
        <v>0</v>
      </c>
      <c r="O543" s="227">
        <v>0</v>
      </c>
      <c r="P543" s="227">
        <v>0</v>
      </c>
      <c r="Q543" s="227">
        <v>0</v>
      </c>
      <c r="R543" s="227">
        <v>0</v>
      </c>
      <c r="S543" s="227">
        <v>0</v>
      </c>
      <c r="T543" s="227">
        <v>0</v>
      </c>
      <c r="U543" s="227">
        <v>0</v>
      </c>
    </row>
    <row r="544" spans="2:21" s="169" customFormat="1" x14ac:dyDescent="0.25">
      <c r="B544" s="174" t="s">
        <v>16</v>
      </c>
      <c r="C544" s="174" t="s">
        <v>16</v>
      </c>
      <c r="D544" s="174" t="s">
        <v>16</v>
      </c>
      <c r="E544" s="227">
        <v>0</v>
      </c>
      <c r="F544" s="227">
        <v>0</v>
      </c>
      <c r="G544" s="227">
        <v>0</v>
      </c>
      <c r="H544" s="227">
        <v>0</v>
      </c>
      <c r="I544" s="227">
        <v>0</v>
      </c>
      <c r="J544" s="227">
        <v>0</v>
      </c>
      <c r="K544" s="227">
        <v>0</v>
      </c>
      <c r="L544" s="227">
        <v>0</v>
      </c>
      <c r="M544" s="227">
        <v>0</v>
      </c>
      <c r="N544" s="227">
        <v>0</v>
      </c>
      <c r="O544" s="227">
        <v>0</v>
      </c>
      <c r="P544" s="227">
        <v>0</v>
      </c>
      <c r="Q544" s="227">
        <v>0</v>
      </c>
      <c r="R544" s="227">
        <v>0</v>
      </c>
      <c r="S544" s="227">
        <v>0</v>
      </c>
      <c r="T544" s="227">
        <v>0</v>
      </c>
      <c r="U544" s="227">
        <v>0</v>
      </c>
    </row>
    <row r="545" spans="2:21" s="169" customFormat="1" x14ac:dyDescent="0.25">
      <c r="B545" s="174" t="s">
        <v>16</v>
      </c>
      <c r="C545" s="174" t="s">
        <v>16</v>
      </c>
      <c r="D545" s="174" t="s">
        <v>16</v>
      </c>
      <c r="E545" s="227">
        <v>0</v>
      </c>
      <c r="F545" s="227">
        <v>0</v>
      </c>
      <c r="G545" s="227">
        <v>0</v>
      </c>
      <c r="H545" s="227">
        <v>0</v>
      </c>
      <c r="I545" s="227">
        <v>0</v>
      </c>
      <c r="J545" s="227">
        <v>0</v>
      </c>
      <c r="K545" s="227">
        <v>0</v>
      </c>
      <c r="L545" s="227">
        <v>0</v>
      </c>
      <c r="M545" s="227">
        <v>0</v>
      </c>
      <c r="N545" s="227">
        <v>0</v>
      </c>
      <c r="O545" s="227">
        <v>0</v>
      </c>
      <c r="P545" s="227">
        <v>0</v>
      </c>
      <c r="Q545" s="227">
        <v>0</v>
      </c>
      <c r="R545" s="227">
        <v>0</v>
      </c>
      <c r="S545" s="227">
        <v>0</v>
      </c>
      <c r="T545" s="227">
        <v>0</v>
      </c>
      <c r="U545" s="227">
        <v>0</v>
      </c>
    </row>
    <row r="546" spans="2:21" s="169" customFormat="1" x14ac:dyDescent="0.25">
      <c r="B546" s="174" t="s">
        <v>16</v>
      </c>
      <c r="C546" s="174" t="s">
        <v>16</v>
      </c>
      <c r="D546" s="174" t="s">
        <v>16</v>
      </c>
      <c r="E546" s="227">
        <v>0</v>
      </c>
      <c r="F546" s="227">
        <v>0</v>
      </c>
      <c r="G546" s="227">
        <v>0</v>
      </c>
      <c r="H546" s="227">
        <v>0</v>
      </c>
      <c r="I546" s="227">
        <v>0</v>
      </c>
      <c r="J546" s="227">
        <v>0</v>
      </c>
      <c r="K546" s="227">
        <v>0</v>
      </c>
      <c r="L546" s="227">
        <v>0</v>
      </c>
      <c r="M546" s="227">
        <v>0</v>
      </c>
      <c r="N546" s="227">
        <v>0</v>
      </c>
      <c r="O546" s="227">
        <v>0</v>
      </c>
      <c r="P546" s="227">
        <v>0</v>
      </c>
      <c r="Q546" s="227">
        <v>0</v>
      </c>
      <c r="R546" s="227">
        <v>0</v>
      </c>
      <c r="S546" s="227">
        <v>0</v>
      </c>
      <c r="T546" s="227">
        <v>0</v>
      </c>
      <c r="U546" s="227">
        <v>0</v>
      </c>
    </row>
    <row r="547" spans="2:21" s="169" customFormat="1" x14ac:dyDescent="0.25">
      <c r="B547" s="174" t="s">
        <v>16</v>
      </c>
      <c r="C547" s="174" t="s">
        <v>16</v>
      </c>
      <c r="D547" s="174" t="s">
        <v>16</v>
      </c>
      <c r="E547" s="227">
        <v>0</v>
      </c>
      <c r="F547" s="227">
        <v>0</v>
      </c>
      <c r="G547" s="227">
        <v>0</v>
      </c>
      <c r="H547" s="227">
        <v>0</v>
      </c>
      <c r="I547" s="227">
        <v>0</v>
      </c>
      <c r="J547" s="227">
        <v>0</v>
      </c>
      <c r="K547" s="227">
        <v>0</v>
      </c>
      <c r="L547" s="227">
        <v>0</v>
      </c>
      <c r="M547" s="227">
        <v>0</v>
      </c>
      <c r="N547" s="227">
        <v>0</v>
      </c>
      <c r="O547" s="227">
        <v>0</v>
      </c>
      <c r="P547" s="227">
        <v>0</v>
      </c>
      <c r="Q547" s="227">
        <v>0</v>
      </c>
      <c r="R547" s="227">
        <v>0</v>
      </c>
      <c r="S547" s="227">
        <v>0</v>
      </c>
      <c r="T547" s="227">
        <v>0</v>
      </c>
      <c r="U547" s="227">
        <v>0</v>
      </c>
    </row>
    <row r="548" spans="2:21" s="169" customFormat="1" x14ac:dyDescent="0.25">
      <c r="B548" s="174" t="s">
        <v>16</v>
      </c>
      <c r="C548" s="174" t="s">
        <v>16</v>
      </c>
      <c r="D548" s="174" t="s">
        <v>16</v>
      </c>
      <c r="E548" s="227">
        <v>0</v>
      </c>
      <c r="F548" s="227">
        <v>0</v>
      </c>
      <c r="G548" s="227">
        <v>0</v>
      </c>
      <c r="H548" s="227">
        <v>0</v>
      </c>
      <c r="I548" s="227">
        <v>0</v>
      </c>
      <c r="J548" s="227">
        <v>0</v>
      </c>
      <c r="K548" s="227">
        <v>0</v>
      </c>
      <c r="L548" s="227">
        <v>0</v>
      </c>
      <c r="M548" s="227">
        <v>0</v>
      </c>
      <c r="N548" s="227">
        <v>0</v>
      </c>
      <c r="O548" s="227">
        <v>0</v>
      </c>
      <c r="P548" s="227">
        <v>0</v>
      </c>
      <c r="Q548" s="227">
        <v>0</v>
      </c>
      <c r="R548" s="227">
        <v>0</v>
      </c>
      <c r="S548" s="227">
        <v>0</v>
      </c>
      <c r="T548" s="227">
        <v>0</v>
      </c>
      <c r="U548" s="227">
        <v>0</v>
      </c>
    </row>
    <row r="549" spans="2:21" s="169" customFormat="1" x14ac:dyDescent="0.25">
      <c r="B549" s="174" t="s">
        <v>16</v>
      </c>
      <c r="C549" s="174" t="s">
        <v>16</v>
      </c>
      <c r="D549" s="174" t="s">
        <v>16</v>
      </c>
      <c r="E549" s="227">
        <v>0</v>
      </c>
      <c r="F549" s="227">
        <v>0</v>
      </c>
      <c r="G549" s="227">
        <v>0</v>
      </c>
      <c r="H549" s="227">
        <v>0</v>
      </c>
      <c r="I549" s="227">
        <v>0</v>
      </c>
      <c r="J549" s="227">
        <v>0</v>
      </c>
      <c r="K549" s="227">
        <v>0</v>
      </c>
      <c r="L549" s="227">
        <v>0</v>
      </c>
      <c r="M549" s="227">
        <v>0</v>
      </c>
      <c r="N549" s="227">
        <v>0</v>
      </c>
      <c r="O549" s="227">
        <v>0</v>
      </c>
      <c r="P549" s="227">
        <v>0</v>
      </c>
      <c r="Q549" s="227">
        <v>0</v>
      </c>
      <c r="R549" s="227">
        <v>0</v>
      </c>
      <c r="S549" s="227">
        <v>0</v>
      </c>
      <c r="T549" s="227">
        <v>0</v>
      </c>
      <c r="U549" s="227">
        <v>0</v>
      </c>
    </row>
    <row r="550" spans="2:21" s="169" customFormat="1" x14ac:dyDescent="0.25">
      <c r="B550" s="174" t="s">
        <v>16</v>
      </c>
      <c r="C550" s="174" t="s">
        <v>16</v>
      </c>
      <c r="D550" s="174" t="s">
        <v>16</v>
      </c>
      <c r="E550" s="227">
        <v>0</v>
      </c>
      <c r="F550" s="227">
        <v>0</v>
      </c>
      <c r="G550" s="227">
        <v>0</v>
      </c>
      <c r="H550" s="227">
        <v>0</v>
      </c>
      <c r="I550" s="227">
        <v>0</v>
      </c>
      <c r="J550" s="227">
        <v>0</v>
      </c>
      <c r="K550" s="227">
        <v>0</v>
      </c>
      <c r="L550" s="227">
        <v>0</v>
      </c>
      <c r="M550" s="227">
        <v>0</v>
      </c>
      <c r="N550" s="227">
        <v>0</v>
      </c>
      <c r="O550" s="227">
        <v>0</v>
      </c>
      <c r="P550" s="227">
        <v>0</v>
      </c>
      <c r="Q550" s="227">
        <v>0</v>
      </c>
      <c r="R550" s="227">
        <v>0</v>
      </c>
      <c r="S550" s="227">
        <v>0</v>
      </c>
      <c r="T550" s="227">
        <v>0</v>
      </c>
      <c r="U550" s="227">
        <v>0</v>
      </c>
    </row>
    <row r="551" spans="2:21" s="169" customFormat="1" x14ac:dyDescent="0.25">
      <c r="B551" s="174" t="s">
        <v>16</v>
      </c>
      <c r="C551" s="174" t="s">
        <v>16</v>
      </c>
      <c r="D551" s="174" t="s">
        <v>16</v>
      </c>
      <c r="E551" s="227">
        <v>0</v>
      </c>
      <c r="F551" s="227">
        <v>0</v>
      </c>
      <c r="G551" s="227">
        <v>0</v>
      </c>
      <c r="H551" s="227">
        <v>0</v>
      </c>
      <c r="I551" s="227">
        <v>0</v>
      </c>
      <c r="J551" s="227">
        <v>0</v>
      </c>
      <c r="K551" s="227">
        <v>0</v>
      </c>
      <c r="L551" s="227">
        <v>0</v>
      </c>
      <c r="M551" s="227">
        <v>0</v>
      </c>
      <c r="N551" s="227">
        <v>0</v>
      </c>
      <c r="O551" s="227">
        <v>0</v>
      </c>
      <c r="P551" s="227">
        <v>0</v>
      </c>
      <c r="Q551" s="227">
        <v>0</v>
      </c>
      <c r="R551" s="227">
        <v>0</v>
      </c>
      <c r="S551" s="227">
        <v>0</v>
      </c>
      <c r="T551" s="227">
        <v>0</v>
      </c>
      <c r="U551" s="227">
        <v>0</v>
      </c>
    </row>
    <row r="552" spans="2:21" s="169" customFormat="1" x14ac:dyDescent="0.25">
      <c r="B552" s="174" t="s">
        <v>16</v>
      </c>
      <c r="C552" s="174" t="s">
        <v>16</v>
      </c>
      <c r="D552" s="174" t="s">
        <v>16</v>
      </c>
      <c r="E552" s="227">
        <v>0</v>
      </c>
      <c r="F552" s="227">
        <v>0</v>
      </c>
      <c r="G552" s="227">
        <v>0</v>
      </c>
      <c r="H552" s="227">
        <v>0</v>
      </c>
      <c r="I552" s="227">
        <v>0</v>
      </c>
      <c r="J552" s="227">
        <v>0</v>
      </c>
      <c r="K552" s="227">
        <v>0</v>
      </c>
      <c r="L552" s="227">
        <v>0</v>
      </c>
      <c r="M552" s="227">
        <v>0</v>
      </c>
      <c r="N552" s="227">
        <v>0</v>
      </c>
      <c r="O552" s="227">
        <v>0</v>
      </c>
      <c r="P552" s="227">
        <v>0</v>
      </c>
      <c r="Q552" s="227">
        <v>0</v>
      </c>
      <c r="R552" s="227">
        <v>0</v>
      </c>
      <c r="S552" s="227">
        <v>0</v>
      </c>
      <c r="T552" s="227">
        <v>0</v>
      </c>
      <c r="U552" s="227">
        <v>0</v>
      </c>
    </row>
    <row r="553" spans="2:21" s="169" customFormat="1" x14ac:dyDescent="0.25">
      <c r="B553" s="174" t="s">
        <v>16</v>
      </c>
      <c r="C553" s="174" t="s">
        <v>16</v>
      </c>
      <c r="D553" s="174" t="s">
        <v>16</v>
      </c>
      <c r="E553" s="227">
        <v>0</v>
      </c>
      <c r="F553" s="227">
        <v>0</v>
      </c>
      <c r="G553" s="227">
        <v>0</v>
      </c>
      <c r="H553" s="227">
        <v>0</v>
      </c>
      <c r="I553" s="227">
        <v>0</v>
      </c>
      <c r="J553" s="227">
        <v>0</v>
      </c>
      <c r="K553" s="227">
        <v>0</v>
      </c>
      <c r="L553" s="227">
        <v>0</v>
      </c>
      <c r="M553" s="227">
        <v>0</v>
      </c>
      <c r="N553" s="227">
        <v>0</v>
      </c>
      <c r="O553" s="227">
        <v>0</v>
      </c>
      <c r="P553" s="227">
        <v>0</v>
      </c>
      <c r="Q553" s="227">
        <v>0</v>
      </c>
      <c r="R553" s="227">
        <v>0</v>
      </c>
      <c r="S553" s="227">
        <v>0</v>
      </c>
      <c r="T553" s="227">
        <v>0</v>
      </c>
      <c r="U553" s="227">
        <v>0</v>
      </c>
    </row>
    <row r="554" spans="2:21" s="169" customFormat="1" x14ac:dyDescent="0.25">
      <c r="B554" s="174" t="s">
        <v>16</v>
      </c>
      <c r="C554" s="174" t="s">
        <v>16</v>
      </c>
      <c r="D554" s="174" t="s">
        <v>16</v>
      </c>
      <c r="E554" s="227">
        <v>0</v>
      </c>
      <c r="F554" s="227">
        <v>0</v>
      </c>
      <c r="G554" s="227">
        <v>0</v>
      </c>
      <c r="H554" s="227">
        <v>0</v>
      </c>
      <c r="I554" s="227">
        <v>0</v>
      </c>
      <c r="J554" s="227">
        <v>0</v>
      </c>
      <c r="K554" s="227">
        <v>0</v>
      </c>
      <c r="L554" s="227">
        <v>0</v>
      </c>
      <c r="M554" s="227">
        <v>0</v>
      </c>
      <c r="N554" s="227">
        <v>0</v>
      </c>
      <c r="O554" s="227">
        <v>0</v>
      </c>
      <c r="P554" s="227">
        <v>0</v>
      </c>
      <c r="Q554" s="227">
        <v>0</v>
      </c>
      <c r="R554" s="227">
        <v>0</v>
      </c>
      <c r="S554" s="227">
        <v>0</v>
      </c>
      <c r="T554" s="227">
        <v>0</v>
      </c>
      <c r="U554" s="227">
        <v>0</v>
      </c>
    </row>
    <row r="555" spans="2:21" s="169" customFormat="1" x14ac:dyDescent="0.25">
      <c r="B555" s="174" t="s">
        <v>16</v>
      </c>
      <c r="C555" s="174" t="s">
        <v>16</v>
      </c>
      <c r="D555" s="174" t="s">
        <v>16</v>
      </c>
      <c r="E555" s="227">
        <v>0</v>
      </c>
      <c r="F555" s="227">
        <v>0</v>
      </c>
      <c r="G555" s="227">
        <v>0</v>
      </c>
      <c r="H555" s="227">
        <v>0</v>
      </c>
      <c r="I555" s="227">
        <v>0</v>
      </c>
      <c r="J555" s="227">
        <v>0</v>
      </c>
      <c r="K555" s="227">
        <v>0</v>
      </c>
      <c r="L555" s="227">
        <v>0</v>
      </c>
      <c r="M555" s="227">
        <v>0</v>
      </c>
      <c r="N555" s="227">
        <v>0</v>
      </c>
      <c r="O555" s="227">
        <v>0</v>
      </c>
      <c r="P555" s="227">
        <v>0</v>
      </c>
      <c r="Q555" s="227">
        <v>0</v>
      </c>
      <c r="R555" s="227">
        <v>0</v>
      </c>
      <c r="S555" s="227">
        <v>0</v>
      </c>
      <c r="T555" s="227">
        <v>0</v>
      </c>
      <c r="U555" s="227">
        <v>0</v>
      </c>
    </row>
    <row r="556" spans="2:21" s="169" customFormat="1" x14ac:dyDescent="0.25">
      <c r="B556" s="174" t="s">
        <v>16</v>
      </c>
      <c r="C556" s="174" t="s">
        <v>16</v>
      </c>
      <c r="D556" s="174" t="s">
        <v>16</v>
      </c>
      <c r="E556" s="227">
        <v>0</v>
      </c>
      <c r="F556" s="227">
        <v>0</v>
      </c>
      <c r="G556" s="227">
        <v>0</v>
      </c>
      <c r="H556" s="227">
        <v>0</v>
      </c>
      <c r="I556" s="227">
        <v>0</v>
      </c>
      <c r="J556" s="227">
        <v>0</v>
      </c>
      <c r="K556" s="227">
        <v>0</v>
      </c>
      <c r="L556" s="227">
        <v>0</v>
      </c>
      <c r="M556" s="227">
        <v>0</v>
      </c>
      <c r="N556" s="227">
        <v>0</v>
      </c>
      <c r="O556" s="227">
        <v>0</v>
      </c>
      <c r="P556" s="227">
        <v>0</v>
      </c>
      <c r="Q556" s="227">
        <v>0</v>
      </c>
      <c r="R556" s="227">
        <v>0</v>
      </c>
      <c r="S556" s="227">
        <v>0</v>
      </c>
      <c r="T556" s="227">
        <v>0</v>
      </c>
      <c r="U556" s="227">
        <v>0</v>
      </c>
    </row>
    <row r="557" spans="2:21" s="169" customFormat="1" x14ac:dyDescent="0.25">
      <c r="B557" s="174" t="s">
        <v>16</v>
      </c>
      <c r="C557" s="174" t="s">
        <v>16</v>
      </c>
      <c r="D557" s="174" t="s">
        <v>16</v>
      </c>
      <c r="E557" s="227">
        <v>0</v>
      </c>
      <c r="F557" s="227">
        <v>0</v>
      </c>
      <c r="G557" s="227">
        <v>0</v>
      </c>
      <c r="H557" s="227">
        <v>0</v>
      </c>
      <c r="I557" s="227">
        <v>0</v>
      </c>
      <c r="J557" s="227">
        <v>0</v>
      </c>
      <c r="K557" s="227">
        <v>0</v>
      </c>
      <c r="L557" s="227">
        <v>0</v>
      </c>
      <c r="M557" s="227">
        <v>0</v>
      </c>
      <c r="N557" s="227">
        <v>0</v>
      </c>
      <c r="O557" s="227">
        <v>0</v>
      </c>
      <c r="P557" s="227">
        <v>0</v>
      </c>
      <c r="Q557" s="227">
        <v>0</v>
      </c>
      <c r="R557" s="227">
        <v>0</v>
      </c>
      <c r="S557" s="227">
        <v>0</v>
      </c>
      <c r="T557" s="227">
        <v>0</v>
      </c>
      <c r="U557" s="227">
        <v>0</v>
      </c>
    </row>
    <row r="558" spans="2:21" s="169" customFormat="1" x14ac:dyDescent="0.25">
      <c r="B558" s="174" t="s">
        <v>16</v>
      </c>
      <c r="C558" s="174" t="s">
        <v>16</v>
      </c>
      <c r="D558" s="174" t="s">
        <v>16</v>
      </c>
      <c r="E558" s="227">
        <v>0</v>
      </c>
      <c r="F558" s="227">
        <v>0</v>
      </c>
      <c r="G558" s="227">
        <v>0</v>
      </c>
      <c r="H558" s="227">
        <v>0</v>
      </c>
      <c r="I558" s="227">
        <v>0</v>
      </c>
      <c r="J558" s="227">
        <v>0</v>
      </c>
      <c r="K558" s="227">
        <v>0</v>
      </c>
      <c r="L558" s="227">
        <v>0</v>
      </c>
      <c r="M558" s="227">
        <v>0</v>
      </c>
      <c r="N558" s="227">
        <v>0</v>
      </c>
      <c r="O558" s="227">
        <v>0</v>
      </c>
      <c r="P558" s="227">
        <v>0</v>
      </c>
      <c r="Q558" s="227">
        <v>0</v>
      </c>
      <c r="R558" s="227">
        <v>0</v>
      </c>
      <c r="S558" s="227">
        <v>0</v>
      </c>
      <c r="T558" s="227">
        <v>0</v>
      </c>
      <c r="U558" s="227">
        <v>0</v>
      </c>
    </row>
    <row r="559" spans="2:21" s="169" customFormat="1" x14ac:dyDescent="0.25">
      <c r="B559" s="174" t="s">
        <v>16</v>
      </c>
      <c r="C559" s="174" t="s">
        <v>16</v>
      </c>
      <c r="D559" s="174" t="s">
        <v>16</v>
      </c>
      <c r="E559" s="227">
        <v>0</v>
      </c>
      <c r="F559" s="227">
        <v>0</v>
      </c>
      <c r="G559" s="227">
        <v>0</v>
      </c>
      <c r="H559" s="227">
        <v>0</v>
      </c>
      <c r="I559" s="227">
        <v>0</v>
      </c>
      <c r="J559" s="227">
        <v>0</v>
      </c>
      <c r="K559" s="227">
        <v>0</v>
      </c>
      <c r="L559" s="227">
        <v>0</v>
      </c>
      <c r="M559" s="227">
        <v>0</v>
      </c>
      <c r="N559" s="227">
        <v>0</v>
      </c>
      <c r="O559" s="227">
        <v>0</v>
      </c>
      <c r="P559" s="227">
        <v>0</v>
      </c>
      <c r="Q559" s="227">
        <v>0</v>
      </c>
      <c r="R559" s="227">
        <v>0</v>
      </c>
      <c r="S559" s="227">
        <v>0</v>
      </c>
      <c r="T559" s="227">
        <v>0</v>
      </c>
      <c r="U559" s="227">
        <v>0</v>
      </c>
    </row>
    <row r="560" spans="2:21" s="169" customFormat="1" x14ac:dyDescent="0.25">
      <c r="B560" s="174" t="s">
        <v>16</v>
      </c>
      <c r="C560" s="174" t="s">
        <v>16</v>
      </c>
      <c r="D560" s="174" t="s">
        <v>16</v>
      </c>
      <c r="E560" s="227">
        <v>0</v>
      </c>
      <c r="F560" s="227">
        <v>0</v>
      </c>
      <c r="G560" s="227">
        <v>0</v>
      </c>
      <c r="H560" s="227">
        <v>0</v>
      </c>
      <c r="I560" s="227">
        <v>0</v>
      </c>
      <c r="J560" s="227">
        <v>0</v>
      </c>
      <c r="K560" s="227">
        <v>0</v>
      </c>
      <c r="L560" s="227">
        <v>0</v>
      </c>
      <c r="M560" s="227">
        <v>0</v>
      </c>
      <c r="N560" s="227">
        <v>0</v>
      </c>
      <c r="O560" s="227">
        <v>0</v>
      </c>
      <c r="P560" s="227">
        <v>0</v>
      </c>
      <c r="Q560" s="227">
        <v>0</v>
      </c>
      <c r="R560" s="227">
        <v>0</v>
      </c>
      <c r="S560" s="227">
        <v>0</v>
      </c>
      <c r="T560" s="227">
        <v>0</v>
      </c>
      <c r="U560" s="227">
        <v>0</v>
      </c>
    </row>
    <row r="561" spans="2:21" s="169" customFormat="1" x14ac:dyDescent="0.25">
      <c r="B561" s="174" t="s">
        <v>16</v>
      </c>
      <c r="C561" s="174" t="s">
        <v>16</v>
      </c>
      <c r="D561" s="174" t="s">
        <v>16</v>
      </c>
      <c r="E561" s="227">
        <v>0</v>
      </c>
      <c r="F561" s="227">
        <v>0</v>
      </c>
      <c r="G561" s="227">
        <v>0</v>
      </c>
      <c r="H561" s="227">
        <v>0</v>
      </c>
      <c r="I561" s="227">
        <v>0</v>
      </c>
      <c r="J561" s="227">
        <v>0</v>
      </c>
      <c r="K561" s="227">
        <v>0</v>
      </c>
      <c r="L561" s="227">
        <v>0</v>
      </c>
      <c r="M561" s="227">
        <v>0</v>
      </c>
      <c r="N561" s="227">
        <v>0</v>
      </c>
      <c r="O561" s="227">
        <v>0</v>
      </c>
      <c r="P561" s="227">
        <v>0</v>
      </c>
      <c r="Q561" s="227">
        <v>0</v>
      </c>
      <c r="R561" s="227">
        <v>0</v>
      </c>
      <c r="S561" s="227">
        <v>0</v>
      </c>
      <c r="T561" s="227">
        <v>0</v>
      </c>
      <c r="U561" s="227">
        <v>0</v>
      </c>
    </row>
    <row r="562" spans="2:21" s="169" customFormat="1" x14ac:dyDescent="0.25">
      <c r="B562" s="174" t="s">
        <v>16</v>
      </c>
      <c r="C562" s="174" t="s">
        <v>16</v>
      </c>
      <c r="D562" s="174" t="s">
        <v>16</v>
      </c>
      <c r="E562" s="227">
        <v>0</v>
      </c>
      <c r="F562" s="227">
        <v>0</v>
      </c>
      <c r="G562" s="227">
        <v>0</v>
      </c>
      <c r="H562" s="227">
        <v>0</v>
      </c>
      <c r="I562" s="227">
        <v>0</v>
      </c>
      <c r="J562" s="227">
        <v>0</v>
      </c>
      <c r="K562" s="227">
        <v>0</v>
      </c>
      <c r="L562" s="227">
        <v>0</v>
      </c>
      <c r="M562" s="227">
        <v>0</v>
      </c>
      <c r="N562" s="227">
        <v>0</v>
      </c>
      <c r="O562" s="227">
        <v>0</v>
      </c>
      <c r="P562" s="227">
        <v>0</v>
      </c>
      <c r="Q562" s="227">
        <v>0</v>
      </c>
      <c r="R562" s="227">
        <v>0</v>
      </c>
      <c r="S562" s="227">
        <v>0</v>
      </c>
      <c r="T562" s="227">
        <v>0</v>
      </c>
      <c r="U562" s="227">
        <v>0</v>
      </c>
    </row>
    <row r="563" spans="2:21" s="169" customFormat="1" x14ac:dyDescent="0.25">
      <c r="B563" s="174" t="s">
        <v>16</v>
      </c>
      <c r="C563" s="174" t="s">
        <v>16</v>
      </c>
      <c r="D563" s="174" t="s">
        <v>16</v>
      </c>
      <c r="E563" s="227">
        <v>0</v>
      </c>
      <c r="F563" s="227">
        <v>0</v>
      </c>
      <c r="G563" s="227">
        <v>0</v>
      </c>
      <c r="H563" s="227">
        <v>0</v>
      </c>
      <c r="I563" s="227">
        <v>0</v>
      </c>
      <c r="J563" s="227">
        <v>0</v>
      </c>
      <c r="K563" s="227">
        <v>0</v>
      </c>
      <c r="L563" s="227">
        <v>0</v>
      </c>
      <c r="M563" s="227">
        <v>0</v>
      </c>
      <c r="N563" s="227">
        <v>0</v>
      </c>
      <c r="O563" s="227">
        <v>0</v>
      </c>
      <c r="P563" s="227">
        <v>0</v>
      </c>
      <c r="Q563" s="227">
        <v>0</v>
      </c>
      <c r="R563" s="227">
        <v>0</v>
      </c>
      <c r="S563" s="227">
        <v>0</v>
      </c>
      <c r="T563" s="227">
        <v>0</v>
      </c>
      <c r="U563" s="227">
        <v>0</v>
      </c>
    </row>
    <row r="564" spans="2:21" s="169" customFormat="1" x14ac:dyDescent="0.25">
      <c r="B564" s="174" t="s">
        <v>16</v>
      </c>
      <c r="C564" s="174" t="s">
        <v>16</v>
      </c>
      <c r="D564" s="174" t="s">
        <v>16</v>
      </c>
      <c r="E564" s="227">
        <v>0</v>
      </c>
      <c r="F564" s="227">
        <v>0</v>
      </c>
      <c r="G564" s="227">
        <v>0</v>
      </c>
      <c r="H564" s="227">
        <v>0</v>
      </c>
      <c r="I564" s="227">
        <v>0</v>
      </c>
      <c r="J564" s="227">
        <v>0</v>
      </c>
      <c r="K564" s="227">
        <v>0</v>
      </c>
      <c r="L564" s="227">
        <v>0</v>
      </c>
      <c r="M564" s="227">
        <v>0</v>
      </c>
      <c r="N564" s="227">
        <v>0</v>
      </c>
      <c r="O564" s="227">
        <v>0</v>
      </c>
      <c r="P564" s="227">
        <v>0</v>
      </c>
      <c r="Q564" s="227">
        <v>0</v>
      </c>
      <c r="R564" s="227">
        <v>0</v>
      </c>
      <c r="S564" s="227">
        <v>0</v>
      </c>
      <c r="T564" s="227">
        <v>0</v>
      </c>
      <c r="U564" s="227">
        <v>0</v>
      </c>
    </row>
    <row r="565" spans="2:21" s="169" customFormat="1" x14ac:dyDescent="0.25">
      <c r="B565" s="174" t="s">
        <v>16</v>
      </c>
      <c r="C565" s="174" t="s">
        <v>16</v>
      </c>
      <c r="D565" s="174" t="s">
        <v>16</v>
      </c>
      <c r="E565" s="227">
        <v>0</v>
      </c>
      <c r="F565" s="227">
        <v>0</v>
      </c>
      <c r="G565" s="227">
        <v>0</v>
      </c>
      <c r="H565" s="227">
        <v>0</v>
      </c>
      <c r="I565" s="227">
        <v>0</v>
      </c>
      <c r="J565" s="227">
        <v>0</v>
      </c>
      <c r="K565" s="227">
        <v>0</v>
      </c>
      <c r="L565" s="227">
        <v>0</v>
      </c>
      <c r="M565" s="227">
        <v>0</v>
      </c>
      <c r="N565" s="227">
        <v>0</v>
      </c>
      <c r="O565" s="227">
        <v>0</v>
      </c>
      <c r="P565" s="227">
        <v>0</v>
      </c>
      <c r="Q565" s="227">
        <v>0</v>
      </c>
      <c r="R565" s="227">
        <v>0</v>
      </c>
      <c r="S565" s="227">
        <v>0</v>
      </c>
      <c r="T565" s="227">
        <v>0</v>
      </c>
      <c r="U565" s="227">
        <v>0</v>
      </c>
    </row>
    <row r="566" spans="2:21" s="169" customFormat="1" x14ac:dyDescent="0.25">
      <c r="B566" s="174" t="s">
        <v>16</v>
      </c>
      <c r="C566" s="174" t="s">
        <v>16</v>
      </c>
      <c r="D566" s="174" t="s">
        <v>16</v>
      </c>
      <c r="E566" s="227">
        <v>0</v>
      </c>
      <c r="F566" s="227">
        <v>0</v>
      </c>
      <c r="G566" s="227">
        <v>0</v>
      </c>
      <c r="H566" s="227">
        <v>0</v>
      </c>
      <c r="I566" s="227">
        <v>0</v>
      </c>
      <c r="J566" s="227">
        <v>0</v>
      </c>
      <c r="K566" s="227">
        <v>0</v>
      </c>
      <c r="L566" s="227">
        <v>0</v>
      </c>
      <c r="M566" s="227">
        <v>0</v>
      </c>
      <c r="N566" s="227">
        <v>0</v>
      </c>
      <c r="O566" s="227">
        <v>0</v>
      </c>
      <c r="P566" s="227">
        <v>0</v>
      </c>
      <c r="Q566" s="227">
        <v>0</v>
      </c>
      <c r="R566" s="227">
        <v>0</v>
      </c>
      <c r="S566" s="227">
        <v>0</v>
      </c>
      <c r="T566" s="227">
        <v>0</v>
      </c>
      <c r="U566" s="227">
        <v>0</v>
      </c>
    </row>
    <row r="567" spans="2:21" s="169" customFormat="1" x14ac:dyDescent="0.25">
      <c r="B567" s="174" t="s">
        <v>16</v>
      </c>
      <c r="C567" s="174" t="s">
        <v>16</v>
      </c>
      <c r="D567" s="174" t="s">
        <v>16</v>
      </c>
      <c r="E567" s="227">
        <v>0</v>
      </c>
      <c r="F567" s="227">
        <v>0</v>
      </c>
      <c r="G567" s="227">
        <v>0</v>
      </c>
      <c r="H567" s="227">
        <v>0</v>
      </c>
      <c r="I567" s="227">
        <v>0</v>
      </c>
      <c r="J567" s="227">
        <v>0</v>
      </c>
      <c r="K567" s="227">
        <v>0</v>
      </c>
      <c r="L567" s="227">
        <v>0</v>
      </c>
      <c r="M567" s="227">
        <v>0</v>
      </c>
      <c r="N567" s="227">
        <v>0</v>
      </c>
      <c r="O567" s="227">
        <v>0</v>
      </c>
      <c r="P567" s="227">
        <v>0</v>
      </c>
      <c r="Q567" s="227">
        <v>0</v>
      </c>
      <c r="R567" s="227">
        <v>0</v>
      </c>
      <c r="S567" s="227">
        <v>0</v>
      </c>
      <c r="T567" s="227">
        <v>0</v>
      </c>
      <c r="U567" s="227">
        <v>0</v>
      </c>
    </row>
    <row r="568" spans="2:21" s="169" customFormat="1" x14ac:dyDescent="0.25">
      <c r="B568" s="174" t="s">
        <v>16</v>
      </c>
      <c r="C568" s="174" t="s">
        <v>16</v>
      </c>
      <c r="D568" s="174" t="s">
        <v>16</v>
      </c>
      <c r="E568" s="227">
        <v>0</v>
      </c>
      <c r="F568" s="227">
        <v>0</v>
      </c>
      <c r="G568" s="227">
        <v>0</v>
      </c>
      <c r="H568" s="227">
        <v>0</v>
      </c>
      <c r="I568" s="227">
        <v>0</v>
      </c>
      <c r="J568" s="227">
        <v>0</v>
      </c>
      <c r="K568" s="227">
        <v>0</v>
      </c>
      <c r="L568" s="227">
        <v>0</v>
      </c>
      <c r="M568" s="227">
        <v>0</v>
      </c>
      <c r="N568" s="227">
        <v>0</v>
      </c>
      <c r="O568" s="227">
        <v>0</v>
      </c>
      <c r="P568" s="227">
        <v>0</v>
      </c>
      <c r="Q568" s="227">
        <v>0</v>
      </c>
      <c r="R568" s="227">
        <v>0</v>
      </c>
      <c r="S568" s="227">
        <v>0</v>
      </c>
      <c r="T568" s="227">
        <v>0</v>
      </c>
      <c r="U568" s="227">
        <v>0</v>
      </c>
    </row>
    <row r="569" spans="2:21" s="169" customFormat="1" x14ac:dyDescent="0.25">
      <c r="B569" s="174" t="s">
        <v>16</v>
      </c>
      <c r="C569" s="174" t="s">
        <v>16</v>
      </c>
      <c r="D569" s="174" t="s">
        <v>16</v>
      </c>
      <c r="E569" s="227">
        <v>0</v>
      </c>
      <c r="F569" s="227">
        <v>0</v>
      </c>
      <c r="G569" s="227">
        <v>0</v>
      </c>
      <c r="H569" s="227">
        <v>0</v>
      </c>
      <c r="I569" s="227">
        <v>0</v>
      </c>
      <c r="J569" s="227">
        <v>0</v>
      </c>
      <c r="K569" s="227">
        <v>0</v>
      </c>
      <c r="L569" s="227">
        <v>0</v>
      </c>
      <c r="M569" s="227">
        <v>0</v>
      </c>
      <c r="N569" s="227">
        <v>0</v>
      </c>
      <c r="O569" s="227">
        <v>0</v>
      </c>
      <c r="P569" s="227">
        <v>0</v>
      </c>
      <c r="Q569" s="227">
        <v>0</v>
      </c>
      <c r="R569" s="227">
        <v>0</v>
      </c>
      <c r="S569" s="227">
        <v>0</v>
      </c>
      <c r="T569" s="227">
        <v>0</v>
      </c>
      <c r="U569" s="227">
        <v>0</v>
      </c>
    </row>
    <row r="570" spans="2:21" s="169" customFormat="1" x14ac:dyDescent="0.25">
      <c r="B570" s="174" t="s">
        <v>16</v>
      </c>
      <c r="C570" s="174" t="s">
        <v>16</v>
      </c>
      <c r="D570" s="174" t="s">
        <v>16</v>
      </c>
      <c r="E570" s="227">
        <v>0</v>
      </c>
      <c r="F570" s="227">
        <v>0</v>
      </c>
      <c r="G570" s="227">
        <v>0</v>
      </c>
      <c r="H570" s="227">
        <v>0</v>
      </c>
      <c r="I570" s="227">
        <v>0</v>
      </c>
      <c r="J570" s="227">
        <v>0</v>
      </c>
      <c r="K570" s="227">
        <v>0</v>
      </c>
      <c r="L570" s="227">
        <v>0</v>
      </c>
      <c r="M570" s="227">
        <v>0</v>
      </c>
      <c r="N570" s="227">
        <v>0</v>
      </c>
      <c r="O570" s="227">
        <v>0</v>
      </c>
      <c r="P570" s="227">
        <v>0</v>
      </c>
      <c r="Q570" s="227">
        <v>0</v>
      </c>
      <c r="R570" s="227">
        <v>0</v>
      </c>
      <c r="S570" s="227">
        <v>0</v>
      </c>
      <c r="T570" s="227">
        <v>0</v>
      </c>
      <c r="U570" s="227">
        <v>0</v>
      </c>
    </row>
    <row r="571" spans="2:21" s="169" customFormat="1" x14ac:dyDescent="0.25">
      <c r="B571" s="174" t="s">
        <v>16</v>
      </c>
      <c r="C571" s="174" t="s">
        <v>16</v>
      </c>
      <c r="D571" s="174" t="s">
        <v>16</v>
      </c>
      <c r="E571" s="227">
        <v>0</v>
      </c>
      <c r="F571" s="227">
        <v>0</v>
      </c>
      <c r="G571" s="227">
        <v>0</v>
      </c>
      <c r="H571" s="227">
        <v>0</v>
      </c>
      <c r="I571" s="227">
        <v>0</v>
      </c>
      <c r="J571" s="227">
        <v>0</v>
      </c>
      <c r="K571" s="227">
        <v>0</v>
      </c>
      <c r="L571" s="227">
        <v>0</v>
      </c>
      <c r="M571" s="227">
        <v>0</v>
      </c>
      <c r="N571" s="227">
        <v>0</v>
      </c>
      <c r="O571" s="227">
        <v>0</v>
      </c>
      <c r="P571" s="227">
        <v>0</v>
      </c>
      <c r="Q571" s="227">
        <v>0</v>
      </c>
      <c r="R571" s="227">
        <v>0</v>
      </c>
      <c r="S571" s="227">
        <v>0</v>
      </c>
      <c r="T571" s="227">
        <v>0</v>
      </c>
      <c r="U571" s="227">
        <v>0</v>
      </c>
    </row>
    <row r="572" spans="2:21" s="169" customFormat="1" x14ac:dyDescent="0.25">
      <c r="B572" s="174" t="s">
        <v>16</v>
      </c>
      <c r="C572" s="174" t="s">
        <v>16</v>
      </c>
      <c r="D572" s="174" t="s">
        <v>16</v>
      </c>
      <c r="E572" s="227">
        <v>0</v>
      </c>
      <c r="F572" s="227">
        <v>0</v>
      </c>
      <c r="G572" s="227">
        <v>0</v>
      </c>
      <c r="H572" s="227">
        <v>0</v>
      </c>
      <c r="I572" s="227">
        <v>0</v>
      </c>
      <c r="J572" s="227">
        <v>0</v>
      </c>
      <c r="K572" s="227">
        <v>0</v>
      </c>
      <c r="L572" s="227">
        <v>0</v>
      </c>
      <c r="M572" s="227">
        <v>0</v>
      </c>
      <c r="N572" s="227">
        <v>0</v>
      </c>
      <c r="O572" s="227">
        <v>0</v>
      </c>
      <c r="P572" s="227">
        <v>0</v>
      </c>
      <c r="Q572" s="227">
        <v>0</v>
      </c>
      <c r="R572" s="227">
        <v>0</v>
      </c>
      <c r="S572" s="227">
        <v>0</v>
      </c>
      <c r="T572" s="227">
        <v>0</v>
      </c>
      <c r="U572" s="227">
        <v>0</v>
      </c>
    </row>
    <row r="573" spans="2:21" s="169" customFormat="1" x14ac:dyDescent="0.25">
      <c r="B573" s="174" t="s">
        <v>16</v>
      </c>
      <c r="C573" s="174" t="s">
        <v>16</v>
      </c>
      <c r="D573" s="174" t="s">
        <v>16</v>
      </c>
      <c r="E573" s="227">
        <v>0</v>
      </c>
      <c r="F573" s="227">
        <v>0</v>
      </c>
      <c r="G573" s="227">
        <v>0</v>
      </c>
      <c r="H573" s="227">
        <v>0</v>
      </c>
      <c r="I573" s="227">
        <v>0</v>
      </c>
      <c r="J573" s="227">
        <v>0</v>
      </c>
      <c r="K573" s="227">
        <v>0</v>
      </c>
      <c r="L573" s="227">
        <v>0</v>
      </c>
      <c r="M573" s="227">
        <v>0</v>
      </c>
      <c r="N573" s="227">
        <v>0</v>
      </c>
      <c r="O573" s="227">
        <v>0</v>
      </c>
      <c r="P573" s="227">
        <v>0</v>
      </c>
      <c r="Q573" s="227">
        <v>0</v>
      </c>
      <c r="R573" s="227">
        <v>0</v>
      </c>
      <c r="S573" s="227">
        <v>0</v>
      </c>
      <c r="T573" s="227">
        <v>0</v>
      </c>
      <c r="U573" s="227">
        <v>0</v>
      </c>
    </row>
    <row r="574" spans="2:21" s="169" customFormat="1" x14ac:dyDescent="0.25">
      <c r="B574" s="174" t="s">
        <v>16</v>
      </c>
      <c r="C574" s="174" t="s">
        <v>16</v>
      </c>
      <c r="D574" s="174" t="s">
        <v>16</v>
      </c>
      <c r="E574" s="227">
        <v>0</v>
      </c>
      <c r="F574" s="227">
        <v>0</v>
      </c>
      <c r="G574" s="227">
        <v>0</v>
      </c>
      <c r="H574" s="227">
        <v>0</v>
      </c>
      <c r="I574" s="227">
        <v>0</v>
      </c>
      <c r="J574" s="227">
        <v>0</v>
      </c>
      <c r="K574" s="227">
        <v>0</v>
      </c>
      <c r="L574" s="227">
        <v>0</v>
      </c>
      <c r="M574" s="227">
        <v>0</v>
      </c>
      <c r="N574" s="227">
        <v>0</v>
      </c>
      <c r="O574" s="227">
        <v>0</v>
      </c>
      <c r="P574" s="227">
        <v>0</v>
      </c>
      <c r="Q574" s="227">
        <v>0</v>
      </c>
      <c r="R574" s="227">
        <v>0</v>
      </c>
      <c r="S574" s="227">
        <v>0</v>
      </c>
      <c r="T574" s="227">
        <v>0</v>
      </c>
      <c r="U574" s="227">
        <v>0</v>
      </c>
    </row>
    <row r="575" spans="2:21" s="169" customFormat="1" x14ac:dyDescent="0.25">
      <c r="B575" s="174" t="s">
        <v>16</v>
      </c>
      <c r="C575" s="174" t="s">
        <v>16</v>
      </c>
      <c r="D575" s="174" t="s">
        <v>16</v>
      </c>
      <c r="E575" s="227">
        <v>0</v>
      </c>
      <c r="F575" s="227">
        <v>0</v>
      </c>
      <c r="G575" s="227">
        <v>0</v>
      </c>
      <c r="H575" s="227">
        <v>0</v>
      </c>
      <c r="I575" s="227">
        <v>0</v>
      </c>
      <c r="J575" s="227">
        <v>0</v>
      </c>
      <c r="K575" s="227">
        <v>0</v>
      </c>
      <c r="L575" s="227">
        <v>0</v>
      </c>
      <c r="M575" s="227">
        <v>0</v>
      </c>
      <c r="N575" s="227">
        <v>0</v>
      </c>
      <c r="O575" s="227">
        <v>0</v>
      </c>
      <c r="P575" s="227">
        <v>0</v>
      </c>
      <c r="Q575" s="227">
        <v>0</v>
      </c>
      <c r="R575" s="227">
        <v>0</v>
      </c>
      <c r="S575" s="227">
        <v>0</v>
      </c>
      <c r="T575" s="227">
        <v>0</v>
      </c>
      <c r="U575" s="227">
        <v>0</v>
      </c>
    </row>
    <row r="576" spans="2:21" s="169" customFormat="1" x14ac:dyDescent="0.25">
      <c r="B576" s="174" t="s">
        <v>16</v>
      </c>
      <c r="C576" s="174" t="s">
        <v>16</v>
      </c>
      <c r="D576" s="174" t="s">
        <v>16</v>
      </c>
      <c r="E576" s="227">
        <v>0</v>
      </c>
      <c r="F576" s="227">
        <v>0</v>
      </c>
      <c r="G576" s="227">
        <v>0</v>
      </c>
      <c r="H576" s="227">
        <v>0</v>
      </c>
      <c r="I576" s="227">
        <v>0</v>
      </c>
      <c r="J576" s="227">
        <v>0</v>
      </c>
      <c r="K576" s="227">
        <v>0</v>
      </c>
      <c r="L576" s="227">
        <v>0</v>
      </c>
      <c r="M576" s="227">
        <v>0</v>
      </c>
      <c r="N576" s="227">
        <v>0</v>
      </c>
      <c r="O576" s="227">
        <v>0</v>
      </c>
      <c r="P576" s="227">
        <v>0</v>
      </c>
      <c r="Q576" s="227">
        <v>0</v>
      </c>
      <c r="R576" s="227">
        <v>0</v>
      </c>
      <c r="S576" s="227">
        <v>0</v>
      </c>
      <c r="T576" s="227">
        <v>0</v>
      </c>
      <c r="U576" s="227">
        <v>0</v>
      </c>
    </row>
    <row r="577" spans="2:21" s="169" customFormat="1" x14ac:dyDescent="0.25">
      <c r="B577" s="174" t="s">
        <v>16</v>
      </c>
      <c r="C577" s="174" t="s">
        <v>16</v>
      </c>
      <c r="D577" s="174" t="s">
        <v>16</v>
      </c>
      <c r="E577" s="227">
        <v>0</v>
      </c>
      <c r="F577" s="227">
        <v>0</v>
      </c>
      <c r="G577" s="227">
        <v>0</v>
      </c>
      <c r="H577" s="227">
        <v>0</v>
      </c>
      <c r="I577" s="227">
        <v>0</v>
      </c>
      <c r="J577" s="227">
        <v>0</v>
      </c>
      <c r="K577" s="227">
        <v>0</v>
      </c>
      <c r="L577" s="227">
        <v>0</v>
      </c>
      <c r="M577" s="227">
        <v>0</v>
      </c>
      <c r="N577" s="227">
        <v>0</v>
      </c>
      <c r="O577" s="227">
        <v>0</v>
      </c>
      <c r="P577" s="227">
        <v>0</v>
      </c>
      <c r="Q577" s="227">
        <v>0</v>
      </c>
      <c r="R577" s="227">
        <v>0</v>
      </c>
      <c r="S577" s="227">
        <v>0</v>
      </c>
      <c r="T577" s="227">
        <v>0</v>
      </c>
      <c r="U577" s="227">
        <v>0</v>
      </c>
    </row>
    <row r="578" spans="2:21" s="169" customFormat="1" x14ac:dyDescent="0.25">
      <c r="B578" s="174" t="s">
        <v>16</v>
      </c>
      <c r="C578" s="174" t="s">
        <v>16</v>
      </c>
      <c r="D578" s="174" t="s">
        <v>16</v>
      </c>
      <c r="E578" s="227">
        <v>0</v>
      </c>
      <c r="F578" s="227">
        <v>0</v>
      </c>
      <c r="G578" s="227">
        <v>0</v>
      </c>
      <c r="H578" s="227">
        <v>0</v>
      </c>
      <c r="I578" s="227">
        <v>0</v>
      </c>
      <c r="J578" s="227">
        <v>0</v>
      </c>
      <c r="K578" s="227">
        <v>0</v>
      </c>
      <c r="L578" s="227">
        <v>0</v>
      </c>
      <c r="M578" s="227">
        <v>0</v>
      </c>
      <c r="N578" s="227">
        <v>0</v>
      </c>
      <c r="O578" s="227">
        <v>0</v>
      </c>
      <c r="P578" s="227">
        <v>0</v>
      </c>
      <c r="Q578" s="227">
        <v>0</v>
      </c>
      <c r="R578" s="227">
        <v>0</v>
      </c>
      <c r="S578" s="227">
        <v>0</v>
      </c>
      <c r="T578" s="227">
        <v>0</v>
      </c>
      <c r="U578" s="227">
        <v>0</v>
      </c>
    </row>
    <row r="579" spans="2:21" s="169" customFormat="1" x14ac:dyDescent="0.25">
      <c r="B579" s="174" t="s">
        <v>16</v>
      </c>
      <c r="C579" s="174" t="s">
        <v>16</v>
      </c>
      <c r="D579" s="174" t="s">
        <v>16</v>
      </c>
      <c r="E579" s="227">
        <v>0</v>
      </c>
      <c r="F579" s="227">
        <v>0</v>
      </c>
      <c r="G579" s="227">
        <v>0</v>
      </c>
      <c r="H579" s="227">
        <v>0</v>
      </c>
      <c r="I579" s="227">
        <v>0</v>
      </c>
      <c r="J579" s="227">
        <v>0</v>
      </c>
      <c r="K579" s="227">
        <v>0</v>
      </c>
      <c r="L579" s="227">
        <v>0</v>
      </c>
      <c r="M579" s="227">
        <v>0</v>
      </c>
      <c r="N579" s="227">
        <v>0</v>
      </c>
      <c r="O579" s="227">
        <v>0</v>
      </c>
      <c r="P579" s="227">
        <v>0</v>
      </c>
      <c r="Q579" s="227">
        <v>0</v>
      </c>
      <c r="R579" s="227">
        <v>0</v>
      </c>
      <c r="S579" s="227">
        <v>0</v>
      </c>
      <c r="T579" s="227">
        <v>0</v>
      </c>
      <c r="U579" s="227">
        <v>0</v>
      </c>
    </row>
    <row r="580" spans="2:21" s="169" customFormat="1" x14ac:dyDescent="0.25">
      <c r="B580" s="174" t="s">
        <v>16</v>
      </c>
      <c r="C580" s="174" t="s">
        <v>16</v>
      </c>
      <c r="D580" s="174" t="s">
        <v>16</v>
      </c>
      <c r="E580" s="227">
        <v>0</v>
      </c>
      <c r="F580" s="227">
        <v>0</v>
      </c>
      <c r="G580" s="227">
        <v>0</v>
      </c>
      <c r="H580" s="227">
        <v>0</v>
      </c>
      <c r="I580" s="227">
        <v>0</v>
      </c>
      <c r="J580" s="227">
        <v>0</v>
      </c>
      <c r="K580" s="227">
        <v>0</v>
      </c>
      <c r="L580" s="227">
        <v>0</v>
      </c>
      <c r="M580" s="227">
        <v>0</v>
      </c>
      <c r="N580" s="227">
        <v>0</v>
      </c>
      <c r="O580" s="227">
        <v>0</v>
      </c>
      <c r="P580" s="227">
        <v>0</v>
      </c>
      <c r="Q580" s="227">
        <v>0</v>
      </c>
      <c r="R580" s="227">
        <v>0</v>
      </c>
      <c r="S580" s="227">
        <v>0</v>
      </c>
      <c r="T580" s="227">
        <v>0</v>
      </c>
      <c r="U580" s="227">
        <v>0</v>
      </c>
    </row>
    <row r="581" spans="2:21" s="169" customFormat="1" x14ac:dyDescent="0.25">
      <c r="B581" s="174" t="s">
        <v>16</v>
      </c>
      <c r="C581" s="174" t="s">
        <v>16</v>
      </c>
      <c r="D581" s="174" t="s">
        <v>16</v>
      </c>
      <c r="E581" s="227">
        <v>0</v>
      </c>
      <c r="F581" s="227">
        <v>0</v>
      </c>
      <c r="G581" s="227">
        <v>0</v>
      </c>
      <c r="H581" s="227">
        <v>0</v>
      </c>
      <c r="I581" s="227">
        <v>0</v>
      </c>
      <c r="J581" s="227">
        <v>0</v>
      </c>
      <c r="K581" s="227">
        <v>0</v>
      </c>
      <c r="L581" s="227">
        <v>0</v>
      </c>
      <c r="M581" s="227">
        <v>0</v>
      </c>
      <c r="N581" s="227">
        <v>0</v>
      </c>
      <c r="O581" s="227">
        <v>0</v>
      </c>
      <c r="P581" s="227">
        <v>0</v>
      </c>
      <c r="Q581" s="227">
        <v>0</v>
      </c>
      <c r="R581" s="227">
        <v>0</v>
      </c>
      <c r="S581" s="227">
        <v>0</v>
      </c>
      <c r="T581" s="227">
        <v>0</v>
      </c>
      <c r="U581" s="227">
        <v>0</v>
      </c>
    </row>
    <row r="582" spans="2:21" s="169" customFormat="1" x14ac:dyDescent="0.25">
      <c r="B582" s="174" t="s">
        <v>16</v>
      </c>
      <c r="C582" s="174" t="s">
        <v>16</v>
      </c>
      <c r="D582" s="174" t="s">
        <v>16</v>
      </c>
      <c r="E582" s="227">
        <v>0</v>
      </c>
      <c r="F582" s="227">
        <v>0</v>
      </c>
      <c r="G582" s="227">
        <v>0</v>
      </c>
      <c r="H582" s="227">
        <v>0</v>
      </c>
      <c r="I582" s="227">
        <v>0</v>
      </c>
      <c r="J582" s="227">
        <v>0</v>
      </c>
      <c r="K582" s="227">
        <v>0</v>
      </c>
      <c r="L582" s="227">
        <v>0</v>
      </c>
      <c r="M582" s="227">
        <v>0</v>
      </c>
      <c r="N582" s="227">
        <v>0</v>
      </c>
      <c r="O582" s="227">
        <v>0</v>
      </c>
      <c r="P582" s="227">
        <v>0</v>
      </c>
      <c r="Q582" s="227">
        <v>0</v>
      </c>
      <c r="R582" s="227">
        <v>0</v>
      </c>
      <c r="S582" s="227">
        <v>0</v>
      </c>
      <c r="T582" s="227">
        <v>0</v>
      </c>
      <c r="U582" s="227">
        <v>0</v>
      </c>
    </row>
    <row r="583" spans="2:21" s="169" customFormat="1" x14ac:dyDescent="0.25">
      <c r="B583" s="174" t="s">
        <v>16</v>
      </c>
      <c r="C583" s="174" t="s">
        <v>16</v>
      </c>
      <c r="D583" s="174" t="s">
        <v>16</v>
      </c>
      <c r="E583" s="227">
        <v>0</v>
      </c>
      <c r="F583" s="227">
        <v>0</v>
      </c>
      <c r="G583" s="227">
        <v>0</v>
      </c>
      <c r="H583" s="227">
        <v>0</v>
      </c>
      <c r="I583" s="227">
        <v>0</v>
      </c>
      <c r="J583" s="227">
        <v>0</v>
      </c>
      <c r="K583" s="227">
        <v>0</v>
      </c>
      <c r="L583" s="227">
        <v>0</v>
      </c>
      <c r="M583" s="227">
        <v>0</v>
      </c>
      <c r="N583" s="227">
        <v>0</v>
      </c>
      <c r="O583" s="227">
        <v>0</v>
      </c>
      <c r="P583" s="227">
        <v>0</v>
      </c>
      <c r="Q583" s="227">
        <v>0</v>
      </c>
      <c r="R583" s="227">
        <v>0</v>
      </c>
      <c r="S583" s="227">
        <v>0</v>
      </c>
      <c r="T583" s="227">
        <v>0</v>
      </c>
      <c r="U583" s="227">
        <v>0</v>
      </c>
    </row>
    <row r="584" spans="2:21" s="169" customFormat="1" x14ac:dyDescent="0.25">
      <c r="B584" s="174" t="s">
        <v>16</v>
      </c>
      <c r="C584" s="174" t="s">
        <v>16</v>
      </c>
      <c r="D584" s="174" t="s">
        <v>16</v>
      </c>
      <c r="E584" s="227">
        <v>0</v>
      </c>
      <c r="F584" s="227">
        <v>0</v>
      </c>
      <c r="G584" s="227">
        <v>0</v>
      </c>
      <c r="H584" s="227">
        <v>0</v>
      </c>
      <c r="I584" s="227">
        <v>0</v>
      </c>
      <c r="J584" s="227">
        <v>0</v>
      </c>
      <c r="K584" s="227">
        <v>0</v>
      </c>
      <c r="L584" s="227">
        <v>0</v>
      </c>
      <c r="M584" s="227">
        <v>0</v>
      </c>
      <c r="N584" s="227">
        <v>0</v>
      </c>
      <c r="O584" s="227">
        <v>0</v>
      </c>
      <c r="P584" s="227">
        <v>0</v>
      </c>
      <c r="Q584" s="227">
        <v>0</v>
      </c>
      <c r="R584" s="227">
        <v>0</v>
      </c>
      <c r="S584" s="227">
        <v>0</v>
      </c>
      <c r="T584" s="227">
        <v>0</v>
      </c>
      <c r="U584" s="227">
        <v>0</v>
      </c>
    </row>
    <row r="585" spans="2:21" s="169" customFormat="1" x14ac:dyDescent="0.25">
      <c r="B585" s="174" t="s">
        <v>16</v>
      </c>
      <c r="C585" s="174" t="s">
        <v>16</v>
      </c>
      <c r="D585" s="174" t="s">
        <v>16</v>
      </c>
      <c r="E585" s="227">
        <v>0</v>
      </c>
      <c r="F585" s="227">
        <v>0</v>
      </c>
      <c r="G585" s="227">
        <v>0</v>
      </c>
      <c r="H585" s="227">
        <v>0</v>
      </c>
      <c r="I585" s="227">
        <v>0</v>
      </c>
      <c r="J585" s="227">
        <v>0</v>
      </c>
      <c r="K585" s="227">
        <v>0</v>
      </c>
      <c r="L585" s="227">
        <v>0</v>
      </c>
      <c r="M585" s="227">
        <v>0</v>
      </c>
      <c r="N585" s="227">
        <v>0</v>
      </c>
      <c r="O585" s="227">
        <v>0</v>
      </c>
      <c r="P585" s="227">
        <v>0</v>
      </c>
      <c r="Q585" s="227">
        <v>0</v>
      </c>
      <c r="R585" s="227">
        <v>0</v>
      </c>
      <c r="S585" s="227">
        <v>0</v>
      </c>
      <c r="T585" s="227">
        <v>0</v>
      </c>
      <c r="U585" s="227">
        <v>0</v>
      </c>
    </row>
    <row r="586" spans="2:21" s="169" customFormat="1" x14ac:dyDescent="0.25">
      <c r="B586" s="174" t="s">
        <v>16</v>
      </c>
      <c r="C586" s="174" t="s">
        <v>16</v>
      </c>
      <c r="D586" s="174" t="s">
        <v>16</v>
      </c>
      <c r="E586" s="227">
        <v>0</v>
      </c>
      <c r="F586" s="227">
        <v>0</v>
      </c>
      <c r="G586" s="227">
        <v>0</v>
      </c>
      <c r="H586" s="227">
        <v>0</v>
      </c>
      <c r="I586" s="227">
        <v>0</v>
      </c>
      <c r="J586" s="227">
        <v>0</v>
      </c>
      <c r="K586" s="227">
        <v>0</v>
      </c>
      <c r="L586" s="227">
        <v>0</v>
      </c>
      <c r="M586" s="227">
        <v>0</v>
      </c>
      <c r="N586" s="227">
        <v>0</v>
      </c>
      <c r="O586" s="227">
        <v>0</v>
      </c>
      <c r="P586" s="227">
        <v>0</v>
      </c>
      <c r="Q586" s="227">
        <v>0</v>
      </c>
      <c r="R586" s="227">
        <v>0</v>
      </c>
      <c r="S586" s="227">
        <v>0</v>
      </c>
      <c r="T586" s="227">
        <v>0</v>
      </c>
      <c r="U586" s="227">
        <v>0</v>
      </c>
    </row>
    <row r="587" spans="2:21" s="169" customFormat="1" x14ac:dyDescent="0.25">
      <c r="B587" s="174" t="s">
        <v>16</v>
      </c>
      <c r="C587" s="174" t="s">
        <v>16</v>
      </c>
      <c r="D587" s="174" t="s">
        <v>16</v>
      </c>
      <c r="E587" s="227">
        <v>0</v>
      </c>
      <c r="F587" s="227">
        <v>0</v>
      </c>
      <c r="G587" s="227">
        <v>0</v>
      </c>
      <c r="H587" s="227">
        <v>0</v>
      </c>
      <c r="I587" s="227">
        <v>0</v>
      </c>
      <c r="J587" s="227">
        <v>0</v>
      </c>
      <c r="K587" s="227">
        <v>0</v>
      </c>
      <c r="L587" s="227">
        <v>0</v>
      </c>
      <c r="M587" s="227">
        <v>0</v>
      </c>
      <c r="N587" s="227">
        <v>0</v>
      </c>
      <c r="O587" s="227">
        <v>0</v>
      </c>
      <c r="P587" s="227">
        <v>0</v>
      </c>
      <c r="Q587" s="227">
        <v>0</v>
      </c>
      <c r="R587" s="227">
        <v>0</v>
      </c>
      <c r="S587" s="227">
        <v>0</v>
      </c>
      <c r="T587" s="227">
        <v>0</v>
      </c>
      <c r="U587" s="227">
        <v>0</v>
      </c>
    </row>
    <row r="588" spans="2:21" s="169" customFormat="1" x14ac:dyDescent="0.25">
      <c r="B588" s="174" t="s">
        <v>16</v>
      </c>
      <c r="C588" s="174" t="s">
        <v>16</v>
      </c>
      <c r="D588" s="174" t="s">
        <v>16</v>
      </c>
      <c r="E588" s="227">
        <v>0</v>
      </c>
      <c r="F588" s="227">
        <v>0</v>
      </c>
      <c r="G588" s="227">
        <v>0</v>
      </c>
      <c r="H588" s="227">
        <v>0</v>
      </c>
      <c r="I588" s="227">
        <v>0</v>
      </c>
      <c r="J588" s="227">
        <v>0</v>
      </c>
      <c r="K588" s="227">
        <v>0</v>
      </c>
      <c r="L588" s="227">
        <v>0</v>
      </c>
      <c r="M588" s="227">
        <v>0</v>
      </c>
      <c r="N588" s="227">
        <v>0</v>
      </c>
      <c r="O588" s="227">
        <v>0</v>
      </c>
      <c r="P588" s="227">
        <v>0</v>
      </c>
      <c r="Q588" s="227">
        <v>0</v>
      </c>
      <c r="R588" s="227">
        <v>0</v>
      </c>
      <c r="S588" s="227">
        <v>0</v>
      </c>
      <c r="T588" s="227">
        <v>0</v>
      </c>
      <c r="U588" s="227">
        <v>0</v>
      </c>
    </row>
    <row r="589" spans="2:21" s="169" customFormat="1" x14ac:dyDescent="0.25">
      <c r="B589" s="174" t="s">
        <v>16</v>
      </c>
      <c r="C589" s="174" t="s">
        <v>16</v>
      </c>
      <c r="D589" s="174" t="s">
        <v>16</v>
      </c>
      <c r="E589" s="227">
        <v>0</v>
      </c>
      <c r="F589" s="227">
        <v>0</v>
      </c>
      <c r="G589" s="227">
        <v>0</v>
      </c>
      <c r="H589" s="227">
        <v>0</v>
      </c>
      <c r="I589" s="227">
        <v>0</v>
      </c>
      <c r="J589" s="227">
        <v>0</v>
      </c>
      <c r="K589" s="227">
        <v>0</v>
      </c>
      <c r="L589" s="227">
        <v>0</v>
      </c>
      <c r="M589" s="227">
        <v>0</v>
      </c>
      <c r="N589" s="227">
        <v>0</v>
      </c>
      <c r="O589" s="227">
        <v>0</v>
      </c>
      <c r="P589" s="227">
        <v>0</v>
      </c>
      <c r="Q589" s="227">
        <v>0</v>
      </c>
      <c r="R589" s="227">
        <v>0</v>
      </c>
      <c r="S589" s="227">
        <v>0</v>
      </c>
      <c r="T589" s="227">
        <v>0</v>
      </c>
      <c r="U589" s="227">
        <v>0</v>
      </c>
    </row>
    <row r="590" spans="2:21" s="169" customFormat="1" x14ac:dyDescent="0.25">
      <c r="B590" s="174" t="s">
        <v>16</v>
      </c>
      <c r="C590" s="174" t="s">
        <v>16</v>
      </c>
      <c r="D590" s="174" t="s">
        <v>16</v>
      </c>
      <c r="E590" s="227">
        <v>0</v>
      </c>
      <c r="F590" s="227">
        <v>0</v>
      </c>
      <c r="G590" s="227">
        <v>0</v>
      </c>
      <c r="H590" s="227">
        <v>0</v>
      </c>
      <c r="I590" s="227">
        <v>0</v>
      </c>
      <c r="J590" s="227">
        <v>0</v>
      </c>
      <c r="K590" s="227">
        <v>0</v>
      </c>
      <c r="L590" s="227">
        <v>0</v>
      </c>
      <c r="M590" s="227">
        <v>0</v>
      </c>
      <c r="N590" s="227">
        <v>0</v>
      </c>
      <c r="O590" s="227">
        <v>0</v>
      </c>
      <c r="P590" s="227">
        <v>0</v>
      </c>
      <c r="Q590" s="227">
        <v>0</v>
      </c>
      <c r="R590" s="227">
        <v>0</v>
      </c>
      <c r="S590" s="227">
        <v>0</v>
      </c>
      <c r="T590" s="227">
        <v>0</v>
      </c>
      <c r="U590" s="227">
        <v>0</v>
      </c>
    </row>
    <row r="591" spans="2:21" s="169" customFormat="1" x14ac:dyDescent="0.25">
      <c r="B591" s="174" t="s">
        <v>16</v>
      </c>
      <c r="C591" s="174" t="s">
        <v>16</v>
      </c>
      <c r="D591" s="174" t="s">
        <v>16</v>
      </c>
      <c r="E591" s="227">
        <v>0</v>
      </c>
      <c r="F591" s="227">
        <v>0</v>
      </c>
      <c r="G591" s="227">
        <v>0</v>
      </c>
      <c r="H591" s="227">
        <v>0</v>
      </c>
      <c r="I591" s="227">
        <v>0</v>
      </c>
      <c r="J591" s="227">
        <v>0</v>
      </c>
      <c r="K591" s="227">
        <v>0</v>
      </c>
      <c r="L591" s="227">
        <v>0</v>
      </c>
      <c r="M591" s="227">
        <v>0</v>
      </c>
      <c r="N591" s="227">
        <v>0</v>
      </c>
      <c r="O591" s="227">
        <v>0</v>
      </c>
      <c r="P591" s="227">
        <v>0</v>
      </c>
      <c r="Q591" s="227">
        <v>0</v>
      </c>
      <c r="R591" s="227">
        <v>0</v>
      </c>
      <c r="S591" s="227">
        <v>0</v>
      </c>
      <c r="T591" s="227">
        <v>0</v>
      </c>
      <c r="U591" s="227">
        <v>0</v>
      </c>
    </row>
    <row r="592" spans="2:21" s="169" customFormat="1" x14ac:dyDescent="0.25">
      <c r="B592" s="174" t="s">
        <v>16</v>
      </c>
      <c r="C592" s="174" t="s">
        <v>16</v>
      </c>
      <c r="D592" s="174" t="s">
        <v>16</v>
      </c>
      <c r="E592" s="227">
        <v>0</v>
      </c>
      <c r="F592" s="227">
        <v>0</v>
      </c>
      <c r="G592" s="227">
        <v>0</v>
      </c>
      <c r="H592" s="227">
        <v>0</v>
      </c>
      <c r="I592" s="227">
        <v>0</v>
      </c>
      <c r="J592" s="227">
        <v>0</v>
      </c>
      <c r="K592" s="227">
        <v>0</v>
      </c>
      <c r="L592" s="227">
        <v>0</v>
      </c>
      <c r="M592" s="227">
        <v>0</v>
      </c>
      <c r="N592" s="227">
        <v>0</v>
      </c>
      <c r="O592" s="227">
        <v>0</v>
      </c>
      <c r="P592" s="227">
        <v>0</v>
      </c>
      <c r="Q592" s="227">
        <v>0</v>
      </c>
      <c r="R592" s="227">
        <v>0</v>
      </c>
      <c r="S592" s="227">
        <v>0</v>
      </c>
      <c r="T592" s="227">
        <v>0</v>
      </c>
      <c r="U592" s="227">
        <v>0</v>
      </c>
    </row>
    <row r="593" spans="2:21" s="169" customFormat="1" x14ac:dyDescent="0.25">
      <c r="B593" s="174" t="s">
        <v>16</v>
      </c>
      <c r="C593" s="174" t="s">
        <v>16</v>
      </c>
      <c r="D593" s="174" t="s">
        <v>16</v>
      </c>
      <c r="E593" s="227">
        <v>0</v>
      </c>
      <c r="F593" s="227">
        <v>0</v>
      </c>
      <c r="G593" s="227">
        <v>0</v>
      </c>
      <c r="H593" s="227">
        <v>0</v>
      </c>
      <c r="I593" s="227">
        <v>0</v>
      </c>
      <c r="J593" s="227">
        <v>0</v>
      </c>
      <c r="K593" s="227">
        <v>0</v>
      </c>
      <c r="L593" s="227">
        <v>0</v>
      </c>
      <c r="M593" s="227">
        <v>0</v>
      </c>
      <c r="N593" s="227">
        <v>0</v>
      </c>
      <c r="O593" s="227">
        <v>0</v>
      </c>
      <c r="P593" s="227">
        <v>0</v>
      </c>
      <c r="Q593" s="227">
        <v>0</v>
      </c>
      <c r="R593" s="227">
        <v>0</v>
      </c>
      <c r="S593" s="227">
        <v>0</v>
      </c>
      <c r="T593" s="227">
        <v>0</v>
      </c>
      <c r="U593" s="227">
        <v>0</v>
      </c>
    </row>
    <row r="594" spans="2:21" s="169" customFormat="1" x14ac:dyDescent="0.25">
      <c r="B594" s="174" t="s">
        <v>16</v>
      </c>
      <c r="C594" s="174" t="s">
        <v>16</v>
      </c>
      <c r="D594" s="174" t="s">
        <v>16</v>
      </c>
      <c r="E594" s="227">
        <v>0</v>
      </c>
      <c r="F594" s="227">
        <v>0</v>
      </c>
      <c r="G594" s="227">
        <v>0</v>
      </c>
      <c r="H594" s="227">
        <v>0</v>
      </c>
      <c r="I594" s="227">
        <v>0</v>
      </c>
      <c r="J594" s="227">
        <v>0</v>
      </c>
      <c r="K594" s="227">
        <v>0</v>
      </c>
      <c r="L594" s="227">
        <v>0</v>
      </c>
      <c r="M594" s="227">
        <v>0</v>
      </c>
      <c r="N594" s="227">
        <v>0</v>
      </c>
      <c r="O594" s="227">
        <v>0</v>
      </c>
      <c r="P594" s="227">
        <v>0</v>
      </c>
      <c r="Q594" s="227">
        <v>0</v>
      </c>
      <c r="R594" s="227">
        <v>0</v>
      </c>
      <c r="S594" s="227">
        <v>0</v>
      </c>
      <c r="T594" s="227">
        <v>0</v>
      </c>
      <c r="U594" s="227">
        <v>0</v>
      </c>
    </row>
    <row r="595" spans="2:21" s="169" customFormat="1" x14ac:dyDescent="0.25">
      <c r="B595" s="174" t="s">
        <v>16</v>
      </c>
      <c r="C595" s="174" t="s">
        <v>16</v>
      </c>
      <c r="D595" s="174" t="s">
        <v>16</v>
      </c>
      <c r="E595" s="227">
        <v>0</v>
      </c>
      <c r="F595" s="227">
        <v>0</v>
      </c>
      <c r="G595" s="227">
        <v>0</v>
      </c>
      <c r="H595" s="227">
        <v>0</v>
      </c>
      <c r="I595" s="227">
        <v>0</v>
      </c>
      <c r="J595" s="227">
        <v>0</v>
      </c>
      <c r="K595" s="227">
        <v>0</v>
      </c>
      <c r="L595" s="227">
        <v>0</v>
      </c>
      <c r="M595" s="227">
        <v>0</v>
      </c>
      <c r="N595" s="227">
        <v>0</v>
      </c>
      <c r="O595" s="227">
        <v>0</v>
      </c>
      <c r="P595" s="227">
        <v>0</v>
      </c>
      <c r="Q595" s="227">
        <v>0</v>
      </c>
      <c r="R595" s="227">
        <v>0</v>
      </c>
      <c r="S595" s="227">
        <v>0</v>
      </c>
      <c r="T595" s="227">
        <v>0</v>
      </c>
      <c r="U595" s="227">
        <v>0</v>
      </c>
    </row>
    <row r="596" spans="2:21" s="169" customFormat="1" x14ac:dyDescent="0.25">
      <c r="B596" s="174" t="s">
        <v>16</v>
      </c>
      <c r="C596" s="174" t="s">
        <v>16</v>
      </c>
      <c r="D596" s="174" t="s">
        <v>16</v>
      </c>
      <c r="E596" s="227">
        <v>0</v>
      </c>
      <c r="F596" s="227">
        <v>0</v>
      </c>
      <c r="G596" s="227">
        <v>0</v>
      </c>
      <c r="H596" s="227">
        <v>0</v>
      </c>
      <c r="I596" s="227">
        <v>0</v>
      </c>
      <c r="J596" s="227">
        <v>0</v>
      </c>
      <c r="K596" s="227">
        <v>0</v>
      </c>
      <c r="L596" s="227">
        <v>0</v>
      </c>
      <c r="M596" s="227">
        <v>0</v>
      </c>
      <c r="N596" s="227">
        <v>0</v>
      </c>
      <c r="O596" s="227">
        <v>0</v>
      </c>
      <c r="P596" s="227">
        <v>0</v>
      </c>
      <c r="Q596" s="227">
        <v>0</v>
      </c>
      <c r="R596" s="227">
        <v>0</v>
      </c>
      <c r="S596" s="227">
        <v>0</v>
      </c>
      <c r="T596" s="227">
        <v>0</v>
      </c>
      <c r="U596" s="227">
        <v>0</v>
      </c>
    </row>
    <row r="597" spans="2:21" s="169" customFormat="1" x14ac:dyDescent="0.25">
      <c r="B597" s="174" t="s">
        <v>16</v>
      </c>
      <c r="C597" s="174" t="s">
        <v>16</v>
      </c>
      <c r="D597" s="174" t="s">
        <v>16</v>
      </c>
      <c r="E597" s="227">
        <v>0</v>
      </c>
      <c r="F597" s="227">
        <v>0</v>
      </c>
      <c r="G597" s="227">
        <v>0</v>
      </c>
      <c r="H597" s="227">
        <v>0</v>
      </c>
      <c r="I597" s="227">
        <v>0</v>
      </c>
      <c r="J597" s="227">
        <v>0</v>
      </c>
      <c r="K597" s="227">
        <v>0</v>
      </c>
      <c r="L597" s="227">
        <v>0</v>
      </c>
      <c r="M597" s="227">
        <v>0</v>
      </c>
      <c r="N597" s="227">
        <v>0</v>
      </c>
      <c r="O597" s="227">
        <v>0</v>
      </c>
      <c r="P597" s="227">
        <v>0</v>
      </c>
      <c r="Q597" s="227">
        <v>0</v>
      </c>
      <c r="R597" s="227">
        <v>0</v>
      </c>
      <c r="S597" s="227">
        <v>0</v>
      </c>
      <c r="T597" s="227">
        <v>0</v>
      </c>
      <c r="U597" s="227">
        <v>0</v>
      </c>
    </row>
    <row r="598" spans="2:21" s="169" customFormat="1" x14ac:dyDescent="0.25">
      <c r="B598" s="174" t="s">
        <v>16</v>
      </c>
      <c r="C598" s="174" t="s">
        <v>16</v>
      </c>
      <c r="D598" s="174" t="s">
        <v>16</v>
      </c>
      <c r="E598" s="227">
        <v>0</v>
      </c>
      <c r="F598" s="227">
        <v>0</v>
      </c>
      <c r="G598" s="227">
        <v>0</v>
      </c>
      <c r="H598" s="227">
        <v>0</v>
      </c>
      <c r="I598" s="227">
        <v>0</v>
      </c>
      <c r="J598" s="227">
        <v>0</v>
      </c>
      <c r="K598" s="227">
        <v>0</v>
      </c>
      <c r="L598" s="227">
        <v>0</v>
      </c>
      <c r="M598" s="227">
        <v>0</v>
      </c>
      <c r="N598" s="227">
        <v>0</v>
      </c>
      <c r="O598" s="227">
        <v>0</v>
      </c>
      <c r="P598" s="227">
        <v>0</v>
      </c>
      <c r="Q598" s="227">
        <v>0</v>
      </c>
      <c r="R598" s="227">
        <v>0</v>
      </c>
      <c r="S598" s="227">
        <v>0</v>
      </c>
      <c r="T598" s="227">
        <v>0</v>
      </c>
      <c r="U598" s="227">
        <v>0</v>
      </c>
    </row>
    <row r="599" spans="2:21" s="169" customFormat="1" x14ac:dyDescent="0.25">
      <c r="B599" s="174" t="s">
        <v>16</v>
      </c>
      <c r="C599" s="174" t="s">
        <v>16</v>
      </c>
      <c r="D599" s="174" t="s">
        <v>16</v>
      </c>
      <c r="E599" s="227">
        <v>0</v>
      </c>
      <c r="F599" s="227">
        <v>0</v>
      </c>
      <c r="G599" s="227">
        <v>0</v>
      </c>
      <c r="H599" s="227">
        <v>0</v>
      </c>
      <c r="I599" s="227">
        <v>0</v>
      </c>
      <c r="J599" s="227">
        <v>0</v>
      </c>
      <c r="K599" s="227">
        <v>0</v>
      </c>
      <c r="L599" s="227">
        <v>0</v>
      </c>
      <c r="M599" s="227">
        <v>0</v>
      </c>
      <c r="N599" s="227">
        <v>0</v>
      </c>
      <c r="O599" s="227">
        <v>0</v>
      </c>
      <c r="P599" s="227">
        <v>0</v>
      </c>
      <c r="Q599" s="227">
        <v>0</v>
      </c>
      <c r="R599" s="227">
        <v>0</v>
      </c>
      <c r="S599" s="227">
        <v>0</v>
      </c>
      <c r="T599" s="227">
        <v>0</v>
      </c>
      <c r="U599" s="227">
        <v>0</v>
      </c>
    </row>
    <row r="600" spans="2:21" s="169" customFormat="1" x14ac:dyDescent="0.25">
      <c r="B600" s="174" t="s">
        <v>16</v>
      </c>
      <c r="C600" s="174" t="s">
        <v>16</v>
      </c>
      <c r="D600" s="174" t="s">
        <v>16</v>
      </c>
      <c r="E600" s="227">
        <v>0</v>
      </c>
      <c r="F600" s="227">
        <v>0</v>
      </c>
      <c r="G600" s="227">
        <v>0</v>
      </c>
      <c r="H600" s="227">
        <v>0</v>
      </c>
      <c r="I600" s="227">
        <v>0</v>
      </c>
      <c r="J600" s="227">
        <v>0</v>
      </c>
      <c r="K600" s="227">
        <v>0</v>
      </c>
      <c r="L600" s="227">
        <v>0</v>
      </c>
      <c r="M600" s="227">
        <v>0</v>
      </c>
      <c r="N600" s="227">
        <v>0</v>
      </c>
      <c r="O600" s="227">
        <v>0</v>
      </c>
      <c r="P600" s="227">
        <v>0</v>
      </c>
      <c r="Q600" s="227">
        <v>0</v>
      </c>
      <c r="R600" s="227">
        <v>0</v>
      </c>
      <c r="S600" s="227">
        <v>0</v>
      </c>
      <c r="T600" s="227">
        <v>0</v>
      </c>
      <c r="U600" s="227">
        <v>0</v>
      </c>
    </row>
    <row r="601" spans="2:21" s="169" customFormat="1" x14ac:dyDescent="0.25">
      <c r="B601" s="174" t="s">
        <v>16</v>
      </c>
      <c r="C601" s="174" t="s">
        <v>16</v>
      </c>
      <c r="D601" s="174" t="s">
        <v>16</v>
      </c>
      <c r="E601" s="227">
        <v>0</v>
      </c>
      <c r="F601" s="227">
        <v>0</v>
      </c>
      <c r="G601" s="227">
        <v>0</v>
      </c>
      <c r="H601" s="227">
        <v>0</v>
      </c>
      <c r="I601" s="227">
        <v>0</v>
      </c>
      <c r="J601" s="227">
        <v>0</v>
      </c>
      <c r="K601" s="227">
        <v>0</v>
      </c>
      <c r="L601" s="227">
        <v>0</v>
      </c>
      <c r="M601" s="227">
        <v>0</v>
      </c>
      <c r="N601" s="227">
        <v>0</v>
      </c>
      <c r="O601" s="227">
        <v>0</v>
      </c>
      <c r="P601" s="227">
        <v>0</v>
      </c>
      <c r="Q601" s="227">
        <v>0</v>
      </c>
      <c r="R601" s="227">
        <v>0</v>
      </c>
      <c r="S601" s="227">
        <v>0</v>
      </c>
      <c r="T601" s="227">
        <v>0</v>
      </c>
      <c r="U601" s="227">
        <v>0</v>
      </c>
    </row>
    <row r="602" spans="2:21" s="169" customFormat="1" x14ac:dyDescent="0.25">
      <c r="B602" s="174" t="s">
        <v>16</v>
      </c>
      <c r="C602" s="174" t="s">
        <v>16</v>
      </c>
      <c r="D602" s="174" t="s">
        <v>16</v>
      </c>
      <c r="E602" s="227">
        <v>0</v>
      </c>
      <c r="F602" s="227">
        <v>0</v>
      </c>
      <c r="G602" s="227">
        <v>0</v>
      </c>
      <c r="H602" s="227">
        <v>0</v>
      </c>
      <c r="I602" s="227">
        <v>0</v>
      </c>
      <c r="J602" s="227">
        <v>0</v>
      </c>
      <c r="K602" s="227">
        <v>0</v>
      </c>
      <c r="L602" s="227">
        <v>0</v>
      </c>
      <c r="M602" s="227">
        <v>0</v>
      </c>
      <c r="N602" s="227">
        <v>0</v>
      </c>
      <c r="O602" s="227">
        <v>0</v>
      </c>
      <c r="P602" s="227">
        <v>0</v>
      </c>
      <c r="Q602" s="227">
        <v>0</v>
      </c>
      <c r="R602" s="227">
        <v>0</v>
      </c>
      <c r="S602" s="227">
        <v>0</v>
      </c>
      <c r="T602" s="227">
        <v>0</v>
      </c>
      <c r="U602" s="227">
        <v>0</v>
      </c>
    </row>
    <row r="603" spans="2:21" s="169" customFormat="1" x14ac:dyDescent="0.25">
      <c r="B603" s="174" t="s">
        <v>16</v>
      </c>
      <c r="C603" s="174" t="s">
        <v>16</v>
      </c>
      <c r="D603" s="174" t="s">
        <v>16</v>
      </c>
      <c r="E603" s="227">
        <v>0</v>
      </c>
      <c r="F603" s="227">
        <v>0</v>
      </c>
      <c r="G603" s="227">
        <v>0</v>
      </c>
      <c r="H603" s="227">
        <v>0</v>
      </c>
      <c r="I603" s="227">
        <v>0</v>
      </c>
      <c r="J603" s="227">
        <v>0</v>
      </c>
      <c r="K603" s="227">
        <v>0</v>
      </c>
      <c r="L603" s="227">
        <v>0</v>
      </c>
      <c r="M603" s="227">
        <v>0</v>
      </c>
      <c r="N603" s="227">
        <v>0</v>
      </c>
      <c r="O603" s="227">
        <v>0</v>
      </c>
      <c r="P603" s="227">
        <v>0</v>
      </c>
      <c r="Q603" s="227">
        <v>0</v>
      </c>
      <c r="R603" s="227">
        <v>0</v>
      </c>
      <c r="S603" s="227">
        <v>0</v>
      </c>
      <c r="T603" s="227">
        <v>0</v>
      </c>
      <c r="U603" s="227">
        <v>0</v>
      </c>
    </row>
    <row r="604" spans="2:21" s="169" customFormat="1" x14ac:dyDescent="0.25">
      <c r="B604" s="174" t="s">
        <v>16</v>
      </c>
      <c r="C604" s="174" t="s">
        <v>16</v>
      </c>
      <c r="D604" s="174" t="s">
        <v>16</v>
      </c>
      <c r="E604" s="227">
        <v>0</v>
      </c>
      <c r="F604" s="227">
        <v>0</v>
      </c>
      <c r="G604" s="227">
        <v>0</v>
      </c>
      <c r="H604" s="227">
        <v>0</v>
      </c>
      <c r="I604" s="227">
        <v>0</v>
      </c>
      <c r="J604" s="227">
        <v>0</v>
      </c>
      <c r="K604" s="227">
        <v>0</v>
      </c>
      <c r="L604" s="227">
        <v>0</v>
      </c>
      <c r="M604" s="227">
        <v>0</v>
      </c>
      <c r="N604" s="227">
        <v>0</v>
      </c>
      <c r="O604" s="227">
        <v>0</v>
      </c>
      <c r="P604" s="227">
        <v>0</v>
      </c>
      <c r="Q604" s="227">
        <v>0</v>
      </c>
      <c r="R604" s="227">
        <v>0</v>
      </c>
      <c r="S604" s="227">
        <v>0</v>
      </c>
      <c r="T604" s="227">
        <v>0</v>
      </c>
      <c r="U604" s="227">
        <v>0</v>
      </c>
    </row>
    <row r="605" spans="2:21" s="169" customFormat="1" x14ac:dyDescent="0.25">
      <c r="B605" s="174" t="s">
        <v>16</v>
      </c>
      <c r="C605" s="174" t="s">
        <v>16</v>
      </c>
      <c r="D605" s="174" t="s">
        <v>16</v>
      </c>
      <c r="E605" s="227">
        <v>0</v>
      </c>
      <c r="F605" s="227">
        <v>0</v>
      </c>
      <c r="G605" s="227">
        <v>0</v>
      </c>
      <c r="H605" s="227">
        <v>0</v>
      </c>
      <c r="I605" s="227">
        <v>0</v>
      </c>
      <c r="J605" s="227">
        <v>0</v>
      </c>
      <c r="K605" s="227">
        <v>0</v>
      </c>
      <c r="L605" s="227">
        <v>0</v>
      </c>
      <c r="M605" s="227">
        <v>0</v>
      </c>
      <c r="N605" s="227">
        <v>0</v>
      </c>
      <c r="O605" s="227">
        <v>0</v>
      </c>
      <c r="P605" s="227">
        <v>0</v>
      </c>
      <c r="Q605" s="227">
        <v>0</v>
      </c>
      <c r="R605" s="227">
        <v>0</v>
      </c>
      <c r="S605" s="227">
        <v>0</v>
      </c>
      <c r="T605" s="227">
        <v>0</v>
      </c>
      <c r="U605" s="227">
        <v>0</v>
      </c>
    </row>
    <row r="606" spans="2:21" s="169" customFormat="1" x14ac:dyDescent="0.25">
      <c r="B606" s="174" t="s">
        <v>16</v>
      </c>
      <c r="C606" s="174" t="s">
        <v>16</v>
      </c>
      <c r="D606" s="174" t="s">
        <v>16</v>
      </c>
      <c r="E606" s="227">
        <v>0</v>
      </c>
      <c r="F606" s="227">
        <v>0</v>
      </c>
      <c r="G606" s="227">
        <v>0</v>
      </c>
      <c r="H606" s="227">
        <v>0</v>
      </c>
      <c r="I606" s="227">
        <v>0</v>
      </c>
      <c r="J606" s="227">
        <v>0</v>
      </c>
      <c r="K606" s="227">
        <v>0</v>
      </c>
      <c r="L606" s="227">
        <v>0</v>
      </c>
      <c r="M606" s="227">
        <v>0</v>
      </c>
      <c r="N606" s="227">
        <v>0</v>
      </c>
      <c r="O606" s="227">
        <v>0</v>
      </c>
      <c r="P606" s="227">
        <v>0</v>
      </c>
      <c r="Q606" s="227">
        <v>0</v>
      </c>
      <c r="R606" s="227">
        <v>0</v>
      </c>
      <c r="S606" s="227">
        <v>0</v>
      </c>
      <c r="T606" s="227">
        <v>0</v>
      </c>
      <c r="U606" s="227">
        <v>0</v>
      </c>
    </row>
    <row r="607" spans="2:21" s="169" customFormat="1" x14ac:dyDescent="0.25">
      <c r="B607" s="174" t="s">
        <v>16</v>
      </c>
      <c r="C607" s="174" t="s">
        <v>16</v>
      </c>
      <c r="D607" s="174" t="s">
        <v>16</v>
      </c>
      <c r="E607" s="227">
        <v>0</v>
      </c>
      <c r="F607" s="227">
        <v>0</v>
      </c>
      <c r="G607" s="227">
        <v>0</v>
      </c>
      <c r="H607" s="227">
        <v>0</v>
      </c>
      <c r="I607" s="227">
        <v>0</v>
      </c>
      <c r="J607" s="227">
        <v>0</v>
      </c>
      <c r="K607" s="227">
        <v>0</v>
      </c>
      <c r="L607" s="227">
        <v>0</v>
      </c>
      <c r="M607" s="227">
        <v>0</v>
      </c>
      <c r="N607" s="227">
        <v>0</v>
      </c>
      <c r="O607" s="227">
        <v>0</v>
      </c>
      <c r="P607" s="227">
        <v>0</v>
      </c>
      <c r="Q607" s="227">
        <v>0</v>
      </c>
      <c r="R607" s="227">
        <v>0</v>
      </c>
      <c r="S607" s="227">
        <v>0</v>
      </c>
      <c r="T607" s="227">
        <v>0</v>
      </c>
      <c r="U607" s="227">
        <v>0</v>
      </c>
    </row>
    <row r="608" spans="2:21" s="169" customFormat="1" x14ac:dyDescent="0.25">
      <c r="B608" s="174" t="s">
        <v>16</v>
      </c>
      <c r="C608" s="174" t="s">
        <v>16</v>
      </c>
      <c r="D608" s="174" t="s">
        <v>16</v>
      </c>
      <c r="E608" s="227">
        <v>0</v>
      </c>
      <c r="F608" s="227">
        <v>0</v>
      </c>
      <c r="G608" s="227">
        <v>0</v>
      </c>
      <c r="H608" s="227">
        <v>0</v>
      </c>
      <c r="I608" s="227">
        <v>0</v>
      </c>
      <c r="J608" s="227">
        <v>0</v>
      </c>
      <c r="K608" s="227">
        <v>0</v>
      </c>
      <c r="L608" s="227">
        <v>0</v>
      </c>
      <c r="M608" s="227">
        <v>0</v>
      </c>
      <c r="N608" s="227">
        <v>0</v>
      </c>
      <c r="O608" s="227">
        <v>0</v>
      </c>
      <c r="P608" s="227">
        <v>0</v>
      </c>
      <c r="Q608" s="227">
        <v>0</v>
      </c>
      <c r="R608" s="227">
        <v>0</v>
      </c>
      <c r="S608" s="227">
        <v>0</v>
      </c>
      <c r="T608" s="227">
        <v>0</v>
      </c>
      <c r="U608" s="227">
        <v>0</v>
      </c>
    </row>
    <row r="609" spans="2:21" s="169" customFormat="1" x14ac:dyDescent="0.25">
      <c r="B609" s="174" t="s">
        <v>16</v>
      </c>
      <c r="C609" s="174" t="s">
        <v>16</v>
      </c>
      <c r="D609" s="174" t="s">
        <v>16</v>
      </c>
      <c r="E609" s="227">
        <v>0</v>
      </c>
      <c r="F609" s="227">
        <v>0</v>
      </c>
      <c r="G609" s="227">
        <v>0</v>
      </c>
      <c r="H609" s="227">
        <v>0</v>
      </c>
      <c r="I609" s="227">
        <v>0</v>
      </c>
      <c r="J609" s="227">
        <v>0</v>
      </c>
      <c r="K609" s="227">
        <v>0</v>
      </c>
      <c r="L609" s="227">
        <v>0</v>
      </c>
      <c r="M609" s="227">
        <v>0</v>
      </c>
      <c r="N609" s="227">
        <v>0</v>
      </c>
      <c r="O609" s="227">
        <v>0</v>
      </c>
      <c r="P609" s="227">
        <v>0</v>
      </c>
      <c r="Q609" s="227">
        <v>0</v>
      </c>
      <c r="R609" s="227">
        <v>0</v>
      </c>
      <c r="S609" s="227">
        <v>0</v>
      </c>
      <c r="T609" s="227">
        <v>0</v>
      </c>
      <c r="U609" s="227">
        <v>0</v>
      </c>
    </row>
    <row r="610" spans="2:21" s="169" customFormat="1" x14ac:dyDescent="0.25">
      <c r="B610" s="174" t="s">
        <v>16</v>
      </c>
      <c r="C610" s="174" t="s">
        <v>16</v>
      </c>
      <c r="D610" s="174" t="s">
        <v>16</v>
      </c>
      <c r="E610" s="227">
        <v>0</v>
      </c>
      <c r="F610" s="227">
        <v>0</v>
      </c>
      <c r="G610" s="227">
        <v>0</v>
      </c>
      <c r="H610" s="227">
        <v>0</v>
      </c>
      <c r="I610" s="227">
        <v>0</v>
      </c>
      <c r="J610" s="227">
        <v>0</v>
      </c>
      <c r="K610" s="227">
        <v>0</v>
      </c>
      <c r="L610" s="227">
        <v>0</v>
      </c>
      <c r="M610" s="227">
        <v>0</v>
      </c>
      <c r="N610" s="227">
        <v>0</v>
      </c>
      <c r="O610" s="227">
        <v>0</v>
      </c>
      <c r="P610" s="227">
        <v>0</v>
      </c>
      <c r="Q610" s="227">
        <v>0</v>
      </c>
      <c r="R610" s="227">
        <v>0</v>
      </c>
      <c r="S610" s="227">
        <v>0</v>
      </c>
      <c r="T610" s="227">
        <v>0</v>
      </c>
      <c r="U610" s="227">
        <v>0</v>
      </c>
    </row>
    <row r="611" spans="2:21" s="169" customFormat="1" x14ac:dyDescent="0.25">
      <c r="B611" s="174" t="s">
        <v>16</v>
      </c>
      <c r="C611" s="174" t="s">
        <v>16</v>
      </c>
      <c r="D611" s="174" t="s">
        <v>16</v>
      </c>
      <c r="E611" s="227">
        <v>0</v>
      </c>
      <c r="F611" s="227">
        <v>0</v>
      </c>
      <c r="G611" s="227">
        <v>0</v>
      </c>
      <c r="H611" s="227">
        <v>0</v>
      </c>
      <c r="I611" s="227">
        <v>0</v>
      </c>
      <c r="J611" s="227">
        <v>0</v>
      </c>
      <c r="K611" s="227">
        <v>0</v>
      </c>
      <c r="L611" s="227">
        <v>0</v>
      </c>
      <c r="M611" s="227">
        <v>0</v>
      </c>
      <c r="N611" s="227">
        <v>0</v>
      </c>
      <c r="O611" s="227">
        <v>0</v>
      </c>
      <c r="P611" s="227">
        <v>0</v>
      </c>
      <c r="Q611" s="227">
        <v>0</v>
      </c>
      <c r="R611" s="227">
        <v>0</v>
      </c>
      <c r="S611" s="227">
        <v>0</v>
      </c>
      <c r="T611" s="227">
        <v>0</v>
      </c>
      <c r="U611" s="227">
        <v>0</v>
      </c>
    </row>
    <row r="612" spans="2:21" s="169" customFormat="1" x14ac:dyDescent="0.25">
      <c r="B612" s="174" t="s">
        <v>16</v>
      </c>
      <c r="C612" s="174" t="s">
        <v>16</v>
      </c>
      <c r="D612" s="174" t="s">
        <v>16</v>
      </c>
      <c r="E612" s="227">
        <v>0</v>
      </c>
      <c r="F612" s="227">
        <v>0</v>
      </c>
      <c r="G612" s="227">
        <v>0</v>
      </c>
      <c r="H612" s="227">
        <v>0</v>
      </c>
      <c r="I612" s="227">
        <v>0</v>
      </c>
      <c r="J612" s="227">
        <v>0</v>
      </c>
      <c r="K612" s="227">
        <v>0</v>
      </c>
      <c r="L612" s="227">
        <v>0</v>
      </c>
      <c r="M612" s="227">
        <v>0</v>
      </c>
      <c r="N612" s="227">
        <v>0</v>
      </c>
      <c r="O612" s="227">
        <v>0</v>
      </c>
      <c r="P612" s="227">
        <v>0</v>
      </c>
      <c r="Q612" s="227">
        <v>0</v>
      </c>
      <c r="R612" s="227">
        <v>0</v>
      </c>
      <c r="S612" s="227">
        <v>0</v>
      </c>
      <c r="T612" s="227">
        <v>0</v>
      </c>
      <c r="U612" s="227">
        <v>0</v>
      </c>
    </row>
    <row r="613" spans="2:21" s="169" customFormat="1" x14ac:dyDescent="0.25">
      <c r="B613" s="174" t="s">
        <v>16</v>
      </c>
      <c r="C613" s="174" t="s">
        <v>16</v>
      </c>
      <c r="D613" s="174" t="s">
        <v>16</v>
      </c>
      <c r="E613" s="227">
        <v>0</v>
      </c>
      <c r="F613" s="227">
        <v>0</v>
      </c>
      <c r="G613" s="227">
        <v>0</v>
      </c>
      <c r="H613" s="227">
        <v>0</v>
      </c>
      <c r="I613" s="227">
        <v>0</v>
      </c>
      <c r="J613" s="227">
        <v>0</v>
      </c>
      <c r="K613" s="227">
        <v>0</v>
      </c>
      <c r="L613" s="227">
        <v>0</v>
      </c>
      <c r="M613" s="227">
        <v>0</v>
      </c>
      <c r="N613" s="227">
        <v>0</v>
      </c>
      <c r="O613" s="227">
        <v>0</v>
      </c>
      <c r="P613" s="227">
        <v>0</v>
      </c>
      <c r="Q613" s="227">
        <v>0</v>
      </c>
      <c r="R613" s="227">
        <v>0</v>
      </c>
      <c r="S613" s="227">
        <v>0</v>
      </c>
      <c r="T613" s="227">
        <v>0</v>
      </c>
      <c r="U613" s="227">
        <v>0</v>
      </c>
    </row>
    <row r="614" spans="2:21" s="169" customFormat="1" x14ac:dyDescent="0.25">
      <c r="B614" s="174" t="s">
        <v>16</v>
      </c>
      <c r="C614" s="174" t="s">
        <v>16</v>
      </c>
      <c r="D614" s="174" t="s">
        <v>16</v>
      </c>
      <c r="E614" s="227">
        <v>0</v>
      </c>
      <c r="F614" s="227">
        <v>0</v>
      </c>
      <c r="G614" s="227">
        <v>0</v>
      </c>
      <c r="H614" s="227">
        <v>0</v>
      </c>
      <c r="I614" s="227">
        <v>0</v>
      </c>
      <c r="J614" s="227">
        <v>0</v>
      </c>
      <c r="K614" s="227">
        <v>0</v>
      </c>
      <c r="L614" s="227">
        <v>0</v>
      </c>
      <c r="M614" s="227">
        <v>0</v>
      </c>
      <c r="N614" s="227">
        <v>0</v>
      </c>
      <c r="O614" s="227">
        <v>0</v>
      </c>
      <c r="P614" s="227">
        <v>0</v>
      </c>
      <c r="Q614" s="227">
        <v>0</v>
      </c>
      <c r="R614" s="227">
        <v>0</v>
      </c>
      <c r="S614" s="227">
        <v>0</v>
      </c>
      <c r="T614" s="227">
        <v>0</v>
      </c>
      <c r="U614" s="227">
        <v>0</v>
      </c>
    </row>
    <row r="615" spans="2:21" s="169" customFormat="1" x14ac:dyDescent="0.25">
      <c r="B615" s="174" t="s">
        <v>16</v>
      </c>
      <c r="C615" s="174" t="s">
        <v>16</v>
      </c>
      <c r="D615" s="174" t="s">
        <v>16</v>
      </c>
      <c r="E615" s="227">
        <v>0</v>
      </c>
      <c r="F615" s="227">
        <v>0</v>
      </c>
      <c r="G615" s="227">
        <v>0</v>
      </c>
      <c r="H615" s="227">
        <v>0</v>
      </c>
      <c r="I615" s="227">
        <v>0</v>
      </c>
      <c r="J615" s="227">
        <v>0</v>
      </c>
      <c r="K615" s="227">
        <v>0</v>
      </c>
      <c r="L615" s="227">
        <v>0</v>
      </c>
      <c r="M615" s="227">
        <v>0</v>
      </c>
      <c r="N615" s="227">
        <v>0</v>
      </c>
      <c r="O615" s="227">
        <v>0</v>
      </c>
      <c r="P615" s="227">
        <v>0</v>
      </c>
      <c r="Q615" s="227">
        <v>0</v>
      </c>
      <c r="R615" s="227">
        <v>0</v>
      </c>
      <c r="S615" s="227">
        <v>0</v>
      </c>
      <c r="T615" s="227">
        <v>0</v>
      </c>
      <c r="U615" s="227">
        <v>0</v>
      </c>
    </row>
    <row r="616" spans="2:21" s="169" customFormat="1" x14ac:dyDescent="0.25">
      <c r="B616" s="174" t="s">
        <v>16</v>
      </c>
      <c r="C616" s="174" t="s">
        <v>16</v>
      </c>
      <c r="D616" s="174" t="s">
        <v>16</v>
      </c>
      <c r="E616" s="227">
        <v>0</v>
      </c>
      <c r="F616" s="227">
        <v>0</v>
      </c>
      <c r="G616" s="227">
        <v>0</v>
      </c>
      <c r="H616" s="227">
        <v>0</v>
      </c>
      <c r="I616" s="227">
        <v>0</v>
      </c>
      <c r="J616" s="227">
        <v>0</v>
      </c>
      <c r="K616" s="227">
        <v>0</v>
      </c>
      <c r="L616" s="227">
        <v>0</v>
      </c>
      <c r="M616" s="227">
        <v>0</v>
      </c>
      <c r="N616" s="227">
        <v>0</v>
      </c>
      <c r="O616" s="227">
        <v>0</v>
      </c>
      <c r="P616" s="227">
        <v>0</v>
      </c>
      <c r="Q616" s="227">
        <v>0</v>
      </c>
      <c r="R616" s="227">
        <v>0</v>
      </c>
      <c r="S616" s="227">
        <v>0</v>
      </c>
      <c r="T616" s="227">
        <v>0</v>
      </c>
      <c r="U616" s="227">
        <v>0</v>
      </c>
    </row>
    <row r="617" spans="2:21" s="169" customFormat="1" x14ac:dyDescent="0.25">
      <c r="B617" s="174" t="s">
        <v>16</v>
      </c>
      <c r="C617" s="174" t="s">
        <v>16</v>
      </c>
      <c r="D617" s="174" t="s">
        <v>16</v>
      </c>
      <c r="E617" s="227">
        <v>0</v>
      </c>
      <c r="F617" s="227">
        <v>0</v>
      </c>
      <c r="G617" s="227">
        <v>0</v>
      </c>
      <c r="H617" s="227">
        <v>0</v>
      </c>
      <c r="I617" s="227">
        <v>0</v>
      </c>
      <c r="J617" s="227">
        <v>0</v>
      </c>
      <c r="K617" s="227">
        <v>0</v>
      </c>
      <c r="L617" s="227">
        <v>0</v>
      </c>
      <c r="M617" s="227">
        <v>0</v>
      </c>
      <c r="N617" s="227">
        <v>0</v>
      </c>
      <c r="O617" s="227">
        <v>0</v>
      </c>
      <c r="P617" s="227">
        <v>0</v>
      </c>
      <c r="Q617" s="227">
        <v>0</v>
      </c>
      <c r="R617" s="227">
        <v>0</v>
      </c>
      <c r="S617" s="227">
        <v>0</v>
      </c>
      <c r="T617" s="227">
        <v>0</v>
      </c>
      <c r="U617" s="227">
        <v>0</v>
      </c>
    </row>
    <row r="618" spans="2:21" s="169" customFormat="1" x14ac:dyDescent="0.25">
      <c r="B618" s="174" t="s">
        <v>16</v>
      </c>
      <c r="C618" s="174" t="s">
        <v>16</v>
      </c>
      <c r="D618" s="174" t="s">
        <v>16</v>
      </c>
      <c r="E618" s="227">
        <v>0</v>
      </c>
      <c r="F618" s="227">
        <v>0</v>
      </c>
      <c r="G618" s="227">
        <v>0</v>
      </c>
      <c r="H618" s="227">
        <v>0</v>
      </c>
      <c r="I618" s="227">
        <v>0</v>
      </c>
      <c r="J618" s="227">
        <v>0</v>
      </c>
      <c r="K618" s="227">
        <v>0</v>
      </c>
      <c r="L618" s="227">
        <v>0</v>
      </c>
      <c r="M618" s="227">
        <v>0</v>
      </c>
      <c r="N618" s="227">
        <v>0</v>
      </c>
      <c r="O618" s="227">
        <v>0</v>
      </c>
      <c r="P618" s="227">
        <v>0</v>
      </c>
      <c r="Q618" s="227">
        <v>0</v>
      </c>
      <c r="R618" s="227">
        <v>0</v>
      </c>
      <c r="S618" s="227">
        <v>0</v>
      </c>
      <c r="T618" s="227">
        <v>0</v>
      </c>
      <c r="U618" s="227">
        <v>0</v>
      </c>
    </row>
    <row r="619" spans="2:21" s="169" customFormat="1" x14ac:dyDescent="0.25">
      <c r="B619" s="174" t="s">
        <v>16</v>
      </c>
      <c r="C619" s="174" t="s">
        <v>16</v>
      </c>
      <c r="D619" s="174" t="s">
        <v>16</v>
      </c>
      <c r="E619" s="227">
        <v>0</v>
      </c>
      <c r="F619" s="227">
        <v>0</v>
      </c>
      <c r="G619" s="227">
        <v>0</v>
      </c>
      <c r="H619" s="227">
        <v>0</v>
      </c>
      <c r="I619" s="227">
        <v>0</v>
      </c>
      <c r="J619" s="227">
        <v>0</v>
      </c>
      <c r="K619" s="227">
        <v>0</v>
      </c>
      <c r="L619" s="227">
        <v>0</v>
      </c>
      <c r="M619" s="227">
        <v>0</v>
      </c>
      <c r="N619" s="227">
        <v>0</v>
      </c>
      <c r="O619" s="227">
        <v>0</v>
      </c>
      <c r="P619" s="227">
        <v>0</v>
      </c>
      <c r="Q619" s="227">
        <v>0</v>
      </c>
      <c r="R619" s="227">
        <v>0</v>
      </c>
      <c r="S619" s="227">
        <v>0</v>
      </c>
      <c r="T619" s="227">
        <v>0</v>
      </c>
      <c r="U619" s="227">
        <v>0</v>
      </c>
    </row>
    <row r="620" spans="2:21" s="169" customFormat="1" x14ac:dyDescent="0.25">
      <c r="B620" s="174" t="s">
        <v>16</v>
      </c>
      <c r="C620" s="174" t="s">
        <v>16</v>
      </c>
      <c r="D620" s="174" t="s">
        <v>16</v>
      </c>
      <c r="E620" s="227">
        <v>0</v>
      </c>
      <c r="F620" s="227">
        <v>0</v>
      </c>
      <c r="G620" s="227">
        <v>0</v>
      </c>
      <c r="H620" s="227">
        <v>0</v>
      </c>
      <c r="I620" s="227">
        <v>0</v>
      </c>
      <c r="J620" s="227">
        <v>0</v>
      </c>
      <c r="K620" s="227">
        <v>0</v>
      </c>
      <c r="L620" s="227">
        <v>0</v>
      </c>
      <c r="M620" s="227">
        <v>0</v>
      </c>
      <c r="N620" s="227">
        <v>0</v>
      </c>
      <c r="O620" s="227">
        <v>0</v>
      </c>
      <c r="P620" s="227">
        <v>0</v>
      </c>
      <c r="Q620" s="227">
        <v>0</v>
      </c>
      <c r="R620" s="227">
        <v>0</v>
      </c>
      <c r="S620" s="227">
        <v>0</v>
      </c>
      <c r="T620" s="227">
        <v>0</v>
      </c>
      <c r="U620" s="227">
        <v>0</v>
      </c>
    </row>
    <row r="621" spans="2:21" s="169" customFormat="1" x14ac:dyDescent="0.25">
      <c r="B621" s="174" t="s">
        <v>16</v>
      </c>
      <c r="C621" s="174" t="s">
        <v>16</v>
      </c>
      <c r="D621" s="174" t="s">
        <v>16</v>
      </c>
      <c r="E621" s="227">
        <v>0</v>
      </c>
      <c r="F621" s="227">
        <v>0</v>
      </c>
      <c r="G621" s="227">
        <v>0</v>
      </c>
      <c r="H621" s="227">
        <v>0</v>
      </c>
      <c r="I621" s="227">
        <v>0</v>
      </c>
      <c r="J621" s="227">
        <v>0</v>
      </c>
      <c r="K621" s="227">
        <v>0</v>
      </c>
      <c r="L621" s="227">
        <v>0</v>
      </c>
      <c r="M621" s="227">
        <v>0</v>
      </c>
      <c r="N621" s="227">
        <v>0</v>
      </c>
      <c r="O621" s="227">
        <v>0</v>
      </c>
      <c r="P621" s="227">
        <v>0</v>
      </c>
      <c r="Q621" s="227">
        <v>0</v>
      </c>
      <c r="R621" s="227">
        <v>0</v>
      </c>
      <c r="S621" s="227">
        <v>0</v>
      </c>
      <c r="T621" s="227">
        <v>0</v>
      </c>
      <c r="U621" s="227">
        <v>0</v>
      </c>
    </row>
    <row r="622" spans="2:21" s="169" customFormat="1" x14ac:dyDescent="0.25">
      <c r="B622" s="174" t="s">
        <v>16</v>
      </c>
      <c r="C622" s="174" t="s">
        <v>16</v>
      </c>
      <c r="D622" s="174" t="s">
        <v>16</v>
      </c>
      <c r="E622" s="227">
        <v>0</v>
      </c>
      <c r="F622" s="227">
        <v>0</v>
      </c>
      <c r="G622" s="227">
        <v>0</v>
      </c>
      <c r="H622" s="227">
        <v>0</v>
      </c>
      <c r="I622" s="227">
        <v>0</v>
      </c>
      <c r="J622" s="227">
        <v>0</v>
      </c>
      <c r="K622" s="227">
        <v>0</v>
      </c>
      <c r="L622" s="227">
        <v>0</v>
      </c>
      <c r="M622" s="227">
        <v>0</v>
      </c>
      <c r="N622" s="227">
        <v>0</v>
      </c>
      <c r="O622" s="227">
        <v>0</v>
      </c>
      <c r="P622" s="227">
        <v>0</v>
      </c>
      <c r="Q622" s="227">
        <v>0</v>
      </c>
      <c r="R622" s="227">
        <v>0</v>
      </c>
      <c r="S622" s="227">
        <v>0</v>
      </c>
      <c r="T622" s="227">
        <v>0</v>
      </c>
      <c r="U622" s="227">
        <v>0</v>
      </c>
    </row>
    <row r="623" spans="2:21" s="169" customFormat="1" x14ac:dyDescent="0.25">
      <c r="B623" s="174" t="s">
        <v>16</v>
      </c>
      <c r="C623" s="174" t="s">
        <v>16</v>
      </c>
      <c r="D623" s="174" t="s">
        <v>16</v>
      </c>
      <c r="E623" s="227">
        <v>0</v>
      </c>
      <c r="F623" s="227">
        <v>0</v>
      </c>
      <c r="G623" s="227">
        <v>0</v>
      </c>
      <c r="H623" s="227">
        <v>0</v>
      </c>
      <c r="I623" s="227">
        <v>0</v>
      </c>
      <c r="J623" s="227">
        <v>0</v>
      </c>
      <c r="K623" s="227">
        <v>0</v>
      </c>
      <c r="L623" s="227">
        <v>0</v>
      </c>
      <c r="M623" s="227">
        <v>0</v>
      </c>
      <c r="N623" s="227">
        <v>0</v>
      </c>
      <c r="O623" s="227">
        <v>0</v>
      </c>
      <c r="P623" s="227">
        <v>0</v>
      </c>
      <c r="Q623" s="227">
        <v>0</v>
      </c>
      <c r="R623" s="227">
        <v>0</v>
      </c>
      <c r="S623" s="227">
        <v>0</v>
      </c>
      <c r="T623" s="227">
        <v>0</v>
      </c>
      <c r="U623" s="227">
        <v>0</v>
      </c>
    </row>
    <row r="624" spans="2:21" s="169" customFormat="1" x14ac:dyDescent="0.25">
      <c r="B624" s="174" t="s">
        <v>16</v>
      </c>
      <c r="C624" s="174" t="s">
        <v>16</v>
      </c>
      <c r="D624" s="174" t="s">
        <v>16</v>
      </c>
      <c r="E624" s="227">
        <v>0</v>
      </c>
      <c r="F624" s="227">
        <v>0</v>
      </c>
      <c r="G624" s="227">
        <v>0</v>
      </c>
      <c r="H624" s="227">
        <v>0</v>
      </c>
      <c r="I624" s="227">
        <v>0</v>
      </c>
      <c r="J624" s="227">
        <v>0</v>
      </c>
      <c r="K624" s="227">
        <v>0</v>
      </c>
      <c r="L624" s="227">
        <v>0</v>
      </c>
      <c r="M624" s="227">
        <v>0</v>
      </c>
      <c r="N624" s="227">
        <v>0</v>
      </c>
      <c r="O624" s="227">
        <v>0</v>
      </c>
      <c r="P624" s="227">
        <v>0</v>
      </c>
      <c r="Q624" s="227">
        <v>0</v>
      </c>
      <c r="R624" s="227">
        <v>0</v>
      </c>
      <c r="S624" s="227">
        <v>0</v>
      </c>
      <c r="T624" s="227">
        <v>0</v>
      </c>
      <c r="U624" s="227">
        <v>0</v>
      </c>
    </row>
    <row r="625" spans="2:21" s="169" customFormat="1" x14ac:dyDescent="0.25">
      <c r="B625" s="174" t="s">
        <v>16</v>
      </c>
      <c r="C625" s="174" t="s">
        <v>16</v>
      </c>
      <c r="D625" s="174" t="s">
        <v>16</v>
      </c>
      <c r="E625" s="227">
        <v>0</v>
      </c>
      <c r="F625" s="227">
        <v>0</v>
      </c>
      <c r="G625" s="227">
        <v>0</v>
      </c>
      <c r="H625" s="227">
        <v>0</v>
      </c>
      <c r="I625" s="227">
        <v>0</v>
      </c>
      <c r="J625" s="227">
        <v>0</v>
      </c>
      <c r="K625" s="227">
        <v>0</v>
      </c>
      <c r="L625" s="227">
        <v>0</v>
      </c>
      <c r="M625" s="227">
        <v>0</v>
      </c>
      <c r="N625" s="227">
        <v>0</v>
      </c>
      <c r="O625" s="227">
        <v>0</v>
      </c>
      <c r="P625" s="227">
        <v>0</v>
      </c>
      <c r="Q625" s="227">
        <v>0</v>
      </c>
      <c r="R625" s="227">
        <v>0</v>
      </c>
      <c r="S625" s="227">
        <v>0</v>
      </c>
      <c r="T625" s="227">
        <v>0</v>
      </c>
      <c r="U625" s="227">
        <v>0</v>
      </c>
    </row>
    <row r="626" spans="2:21" s="169" customFormat="1" x14ac:dyDescent="0.25">
      <c r="B626" s="174" t="s">
        <v>16</v>
      </c>
      <c r="C626" s="174" t="s">
        <v>16</v>
      </c>
      <c r="D626" s="174" t="s">
        <v>16</v>
      </c>
      <c r="E626" s="227">
        <v>0</v>
      </c>
      <c r="F626" s="227">
        <v>0</v>
      </c>
      <c r="G626" s="227">
        <v>0</v>
      </c>
      <c r="H626" s="227">
        <v>0</v>
      </c>
      <c r="I626" s="227">
        <v>0</v>
      </c>
      <c r="J626" s="227">
        <v>0</v>
      </c>
      <c r="K626" s="227">
        <v>0</v>
      </c>
      <c r="L626" s="227">
        <v>0</v>
      </c>
      <c r="M626" s="227">
        <v>0</v>
      </c>
      <c r="N626" s="227">
        <v>0</v>
      </c>
      <c r="O626" s="227">
        <v>0</v>
      </c>
      <c r="P626" s="227">
        <v>0</v>
      </c>
      <c r="Q626" s="227">
        <v>0</v>
      </c>
      <c r="R626" s="227">
        <v>0</v>
      </c>
      <c r="S626" s="227">
        <v>0</v>
      </c>
      <c r="T626" s="227">
        <v>0</v>
      </c>
      <c r="U626" s="227">
        <v>0</v>
      </c>
    </row>
    <row r="627" spans="2:21" s="169" customFormat="1" x14ac:dyDescent="0.25">
      <c r="B627" s="174" t="s">
        <v>16</v>
      </c>
      <c r="C627" s="174" t="s">
        <v>16</v>
      </c>
      <c r="D627" s="174" t="s">
        <v>16</v>
      </c>
      <c r="E627" s="227">
        <v>0</v>
      </c>
      <c r="F627" s="227">
        <v>0</v>
      </c>
      <c r="G627" s="227">
        <v>0</v>
      </c>
      <c r="H627" s="227">
        <v>0</v>
      </c>
      <c r="I627" s="227">
        <v>0</v>
      </c>
      <c r="J627" s="227">
        <v>0</v>
      </c>
      <c r="K627" s="227">
        <v>0</v>
      </c>
      <c r="L627" s="227">
        <v>0</v>
      </c>
      <c r="M627" s="227">
        <v>0</v>
      </c>
      <c r="N627" s="227">
        <v>0</v>
      </c>
      <c r="O627" s="227">
        <v>0</v>
      </c>
      <c r="P627" s="227">
        <v>0</v>
      </c>
      <c r="Q627" s="227">
        <v>0</v>
      </c>
      <c r="R627" s="227">
        <v>0</v>
      </c>
      <c r="S627" s="227">
        <v>0</v>
      </c>
      <c r="T627" s="227">
        <v>0</v>
      </c>
      <c r="U627" s="227">
        <v>0</v>
      </c>
    </row>
    <row r="628" spans="2:21" s="169" customFormat="1" x14ac:dyDescent="0.25">
      <c r="B628" s="174" t="s">
        <v>16</v>
      </c>
      <c r="C628" s="174" t="s">
        <v>16</v>
      </c>
      <c r="D628" s="174" t="s">
        <v>16</v>
      </c>
      <c r="E628" s="227">
        <v>0</v>
      </c>
      <c r="F628" s="227">
        <v>0</v>
      </c>
      <c r="G628" s="227">
        <v>0</v>
      </c>
      <c r="H628" s="227">
        <v>0</v>
      </c>
      <c r="I628" s="227">
        <v>0</v>
      </c>
      <c r="J628" s="227">
        <v>0</v>
      </c>
      <c r="K628" s="227">
        <v>0</v>
      </c>
      <c r="L628" s="227">
        <v>0</v>
      </c>
      <c r="M628" s="227">
        <v>0</v>
      </c>
      <c r="N628" s="227">
        <v>0</v>
      </c>
      <c r="O628" s="227">
        <v>0</v>
      </c>
      <c r="P628" s="227">
        <v>0</v>
      </c>
      <c r="Q628" s="227">
        <v>0</v>
      </c>
      <c r="R628" s="227">
        <v>0</v>
      </c>
      <c r="S628" s="227">
        <v>0</v>
      </c>
      <c r="T628" s="227">
        <v>0</v>
      </c>
      <c r="U628" s="227">
        <v>0</v>
      </c>
    </row>
    <row r="629" spans="2:21" s="169" customFormat="1" x14ac:dyDescent="0.25">
      <c r="B629" s="174" t="s">
        <v>16</v>
      </c>
      <c r="C629" s="174" t="s">
        <v>16</v>
      </c>
      <c r="D629" s="174" t="s">
        <v>16</v>
      </c>
      <c r="E629" s="227">
        <v>0</v>
      </c>
      <c r="F629" s="227">
        <v>0</v>
      </c>
      <c r="G629" s="227">
        <v>0</v>
      </c>
      <c r="H629" s="227">
        <v>0</v>
      </c>
      <c r="I629" s="227">
        <v>0</v>
      </c>
      <c r="J629" s="227">
        <v>0</v>
      </c>
      <c r="K629" s="227">
        <v>0</v>
      </c>
      <c r="L629" s="227">
        <v>0</v>
      </c>
      <c r="M629" s="227">
        <v>0</v>
      </c>
      <c r="N629" s="227">
        <v>0</v>
      </c>
      <c r="O629" s="227">
        <v>0</v>
      </c>
      <c r="P629" s="227">
        <v>0</v>
      </c>
      <c r="Q629" s="227">
        <v>0</v>
      </c>
      <c r="R629" s="227">
        <v>0</v>
      </c>
      <c r="S629" s="227">
        <v>0</v>
      </c>
      <c r="T629" s="227">
        <v>0</v>
      </c>
      <c r="U629" s="227">
        <v>0</v>
      </c>
    </row>
    <row r="630" spans="2:21" s="169" customFormat="1" x14ac:dyDescent="0.25">
      <c r="B630" s="174" t="s">
        <v>16</v>
      </c>
      <c r="C630" s="174" t="s">
        <v>16</v>
      </c>
      <c r="D630" s="174" t="s">
        <v>16</v>
      </c>
      <c r="E630" s="227">
        <v>0</v>
      </c>
      <c r="F630" s="227">
        <v>0</v>
      </c>
      <c r="G630" s="227">
        <v>0</v>
      </c>
      <c r="H630" s="227">
        <v>0</v>
      </c>
      <c r="I630" s="227">
        <v>0</v>
      </c>
      <c r="J630" s="227">
        <v>0</v>
      </c>
      <c r="K630" s="227">
        <v>0</v>
      </c>
      <c r="L630" s="227">
        <v>0</v>
      </c>
      <c r="M630" s="227">
        <v>0</v>
      </c>
      <c r="N630" s="227">
        <v>0</v>
      </c>
      <c r="O630" s="227">
        <v>0</v>
      </c>
      <c r="P630" s="227">
        <v>0</v>
      </c>
      <c r="Q630" s="227">
        <v>0</v>
      </c>
      <c r="R630" s="227">
        <v>0</v>
      </c>
      <c r="S630" s="227">
        <v>0</v>
      </c>
      <c r="T630" s="227">
        <v>0</v>
      </c>
      <c r="U630" s="227">
        <v>0</v>
      </c>
    </row>
    <row r="631" spans="2:21" s="169" customFormat="1" x14ac:dyDescent="0.25">
      <c r="B631" s="174" t="s">
        <v>16</v>
      </c>
      <c r="C631" s="174" t="s">
        <v>16</v>
      </c>
      <c r="D631" s="174" t="s">
        <v>16</v>
      </c>
      <c r="E631" s="227">
        <v>0</v>
      </c>
      <c r="F631" s="227">
        <v>0</v>
      </c>
      <c r="G631" s="227">
        <v>0</v>
      </c>
      <c r="H631" s="227">
        <v>0</v>
      </c>
      <c r="I631" s="227">
        <v>0</v>
      </c>
      <c r="J631" s="227">
        <v>0</v>
      </c>
      <c r="K631" s="227">
        <v>0</v>
      </c>
      <c r="L631" s="227">
        <v>0</v>
      </c>
      <c r="M631" s="227">
        <v>0</v>
      </c>
      <c r="N631" s="227">
        <v>0</v>
      </c>
      <c r="O631" s="227">
        <v>0</v>
      </c>
      <c r="P631" s="227">
        <v>0</v>
      </c>
      <c r="Q631" s="227">
        <v>0</v>
      </c>
      <c r="R631" s="227">
        <v>0</v>
      </c>
      <c r="S631" s="227">
        <v>0</v>
      </c>
      <c r="T631" s="227">
        <v>0</v>
      </c>
      <c r="U631" s="227">
        <v>0</v>
      </c>
    </row>
    <row r="632" spans="2:21" s="169" customFormat="1" x14ac:dyDescent="0.25">
      <c r="B632" s="174" t="s">
        <v>16</v>
      </c>
      <c r="C632" s="174" t="s">
        <v>16</v>
      </c>
      <c r="D632" s="174" t="s">
        <v>16</v>
      </c>
      <c r="E632" s="227">
        <v>0</v>
      </c>
      <c r="F632" s="227">
        <v>0</v>
      </c>
      <c r="G632" s="227">
        <v>0</v>
      </c>
      <c r="H632" s="227">
        <v>0</v>
      </c>
      <c r="I632" s="227">
        <v>0</v>
      </c>
      <c r="J632" s="227">
        <v>0</v>
      </c>
      <c r="K632" s="227">
        <v>0</v>
      </c>
      <c r="L632" s="227">
        <v>0</v>
      </c>
      <c r="M632" s="227">
        <v>0</v>
      </c>
      <c r="N632" s="227">
        <v>0</v>
      </c>
      <c r="O632" s="227">
        <v>0</v>
      </c>
      <c r="P632" s="227">
        <v>0</v>
      </c>
      <c r="Q632" s="227">
        <v>0</v>
      </c>
      <c r="R632" s="227">
        <v>0</v>
      </c>
      <c r="S632" s="227">
        <v>0</v>
      </c>
      <c r="T632" s="227">
        <v>0</v>
      </c>
      <c r="U632" s="227">
        <v>0</v>
      </c>
    </row>
    <row r="633" spans="2:21" s="169" customFormat="1" x14ac:dyDescent="0.25">
      <c r="B633" s="174" t="s">
        <v>16</v>
      </c>
      <c r="C633" s="174" t="s">
        <v>16</v>
      </c>
      <c r="D633" s="174" t="s">
        <v>16</v>
      </c>
      <c r="E633" s="227">
        <v>0</v>
      </c>
      <c r="F633" s="227">
        <v>0</v>
      </c>
      <c r="G633" s="227">
        <v>0</v>
      </c>
      <c r="H633" s="227">
        <v>0</v>
      </c>
      <c r="I633" s="227">
        <v>0</v>
      </c>
      <c r="J633" s="227">
        <v>0</v>
      </c>
      <c r="K633" s="227">
        <v>0</v>
      </c>
      <c r="L633" s="227">
        <v>0</v>
      </c>
      <c r="M633" s="227">
        <v>0</v>
      </c>
      <c r="N633" s="227">
        <v>0</v>
      </c>
      <c r="O633" s="227">
        <v>0</v>
      </c>
      <c r="P633" s="227">
        <v>0</v>
      </c>
      <c r="Q633" s="227">
        <v>0</v>
      </c>
      <c r="R633" s="227">
        <v>0</v>
      </c>
      <c r="S633" s="227">
        <v>0</v>
      </c>
      <c r="T633" s="227">
        <v>0</v>
      </c>
      <c r="U633" s="227">
        <v>0</v>
      </c>
    </row>
    <row r="634" spans="2:21" s="169" customFormat="1" x14ac:dyDescent="0.25">
      <c r="B634" s="174" t="s">
        <v>16</v>
      </c>
      <c r="C634" s="174" t="s">
        <v>16</v>
      </c>
      <c r="D634" s="174" t="s">
        <v>16</v>
      </c>
      <c r="E634" s="227">
        <v>0</v>
      </c>
      <c r="F634" s="227">
        <v>0</v>
      </c>
      <c r="G634" s="227">
        <v>0</v>
      </c>
      <c r="H634" s="227">
        <v>0</v>
      </c>
      <c r="I634" s="227">
        <v>0</v>
      </c>
      <c r="J634" s="227">
        <v>0</v>
      </c>
      <c r="K634" s="227">
        <v>0</v>
      </c>
      <c r="L634" s="227">
        <v>0</v>
      </c>
      <c r="M634" s="227">
        <v>0</v>
      </c>
      <c r="N634" s="227">
        <v>0</v>
      </c>
      <c r="O634" s="227">
        <v>0</v>
      </c>
      <c r="P634" s="227">
        <v>0</v>
      </c>
      <c r="Q634" s="227">
        <v>0</v>
      </c>
      <c r="R634" s="227">
        <v>0</v>
      </c>
      <c r="S634" s="227">
        <v>0</v>
      </c>
      <c r="T634" s="227">
        <v>0</v>
      </c>
      <c r="U634" s="227">
        <v>0</v>
      </c>
    </row>
    <row r="635" spans="2:21" s="169" customFormat="1" x14ac:dyDescent="0.25">
      <c r="B635" s="174" t="s">
        <v>16</v>
      </c>
      <c r="C635" s="174" t="s">
        <v>16</v>
      </c>
      <c r="D635" s="174" t="s">
        <v>16</v>
      </c>
      <c r="E635" s="227">
        <v>0</v>
      </c>
      <c r="F635" s="227">
        <v>0</v>
      </c>
      <c r="G635" s="227">
        <v>0</v>
      </c>
      <c r="H635" s="227">
        <v>0</v>
      </c>
      <c r="I635" s="227">
        <v>0</v>
      </c>
      <c r="J635" s="227">
        <v>0</v>
      </c>
      <c r="K635" s="227">
        <v>0</v>
      </c>
      <c r="L635" s="227">
        <v>0</v>
      </c>
      <c r="M635" s="227">
        <v>0</v>
      </c>
      <c r="N635" s="227">
        <v>0</v>
      </c>
      <c r="O635" s="227">
        <v>0</v>
      </c>
      <c r="P635" s="227">
        <v>0</v>
      </c>
      <c r="Q635" s="227">
        <v>0</v>
      </c>
      <c r="R635" s="227">
        <v>0</v>
      </c>
      <c r="S635" s="227">
        <v>0</v>
      </c>
      <c r="T635" s="227">
        <v>0</v>
      </c>
      <c r="U635" s="227">
        <v>0</v>
      </c>
    </row>
    <row r="636" spans="2:21" s="169" customFormat="1" x14ac:dyDescent="0.25">
      <c r="B636" s="174" t="s">
        <v>16</v>
      </c>
      <c r="C636" s="174" t="s">
        <v>16</v>
      </c>
      <c r="D636" s="174" t="s">
        <v>16</v>
      </c>
      <c r="E636" s="227">
        <v>0</v>
      </c>
      <c r="F636" s="227">
        <v>0</v>
      </c>
      <c r="G636" s="227">
        <v>0</v>
      </c>
      <c r="H636" s="227">
        <v>0</v>
      </c>
      <c r="I636" s="227">
        <v>0</v>
      </c>
      <c r="J636" s="227">
        <v>0</v>
      </c>
      <c r="K636" s="227">
        <v>0</v>
      </c>
      <c r="L636" s="227">
        <v>0</v>
      </c>
      <c r="M636" s="227">
        <v>0</v>
      </c>
      <c r="N636" s="227">
        <v>0</v>
      </c>
      <c r="O636" s="227">
        <v>0</v>
      </c>
      <c r="P636" s="227">
        <v>0</v>
      </c>
      <c r="Q636" s="227">
        <v>0</v>
      </c>
      <c r="R636" s="227">
        <v>0</v>
      </c>
      <c r="S636" s="227">
        <v>0</v>
      </c>
      <c r="T636" s="227">
        <v>0</v>
      </c>
      <c r="U636" s="227">
        <v>0</v>
      </c>
    </row>
    <row r="637" spans="2:21" s="169" customFormat="1" x14ac:dyDescent="0.25">
      <c r="B637" s="174" t="s">
        <v>16</v>
      </c>
      <c r="C637" s="174" t="s">
        <v>16</v>
      </c>
      <c r="D637" s="174" t="s">
        <v>16</v>
      </c>
      <c r="E637" s="227">
        <v>0</v>
      </c>
      <c r="F637" s="227">
        <v>0</v>
      </c>
      <c r="G637" s="227">
        <v>0</v>
      </c>
      <c r="H637" s="227">
        <v>0</v>
      </c>
      <c r="I637" s="227">
        <v>0</v>
      </c>
      <c r="J637" s="227">
        <v>0</v>
      </c>
      <c r="K637" s="227">
        <v>0</v>
      </c>
      <c r="L637" s="227">
        <v>0</v>
      </c>
      <c r="M637" s="227">
        <v>0</v>
      </c>
      <c r="N637" s="227">
        <v>0</v>
      </c>
      <c r="O637" s="227">
        <v>0</v>
      </c>
      <c r="P637" s="227">
        <v>0</v>
      </c>
      <c r="Q637" s="227">
        <v>0</v>
      </c>
      <c r="R637" s="227">
        <v>0</v>
      </c>
      <c r="S637" s="227">
        <v>0</v>
      </c>
      <c r="T637" s="227">
        <v>0</v>
      </c>
      <c r="U637" s="227">
        <v>0</v>
      </c>
    </row>
    <row r="638" spans="2:21" s="169" customFormat="1" x14ac:dyDescent="0.25">
      <c r="B638" s="174" t="s">
        <v>16</v>
      </c>
      <c r="C638" s="174" t="s">
        <v>16</v>
      </c>
      <c r="D638" s="174" t="s">
        <v>16</v>
      </c>
      <c r="E638" s="227">
        <v>0</v>
      </c>
      <c r="F638" s="227">
        <v>0</v>
      </c>
      <c r="G638" s="227">
        <v>0</v>
      </c>
      <c r="H638" s="227">
        <v>0</v>
      </c>
      <c r="I638" s="227">
        <v>0</v>
      </c>
      <c r="J638" s="227">
        <v>0</v>
      </c>
      <c r="K638" s="227">
        <v>0</v>
      </c>
      <c r="L638" s="227">
        <v>0</v>
      </c>
      <c r="M638" s="227">
        <v>0</v>
      </c>
      <c r="N638" s="227">
        <v>0</v>
      </c>
      <c r="O638" s="227">
        <v>0</v>
      </c>
      <c r="P638" s="227">
        <v>0</v>
      </c>
      <c r="Q638" s="227">
        <v>0</v>
      </c>
      <c r="R638" s="227">
        <v>0</v>
      </c>
      <c r="S638" s="227">
        <v>0</v>
      </c>
      <c r="T638" s="227">
        <v>0</v>
      </c>
      <c r="U638" s="227">
        <v>0</v>
      </c>
    </row>
    <row r="639" spans="2:21" s="169" customFormat="1" x14ac:dyDescent="0.25">
      <c r="B639" s="174" t="s">
        <v>16</v>
      </c>
      <c r="C639" s="174" t="s">
        <v>16</v>
      </c>
      <c r="D639" s="174" t="s">
        <v>16</v>
      </c>
      <c r="E639" s="227">
        <v>0</v>
      </c>
      <c r="F639" s="227">
        <v>0</v>
      </c>
      <c r="G639" s="227">
        <v>0</v>
      </c>
      <c r="H639" s="227">
        <v>0</v>
      </c>
      <c r="I639" s="227">
        <v>0</v>
      </c>
      <c r="J639" s="227">
        <v>0</v>
      </c>
      <c r="K639" s="227">
        <v>0</v>
      </c>
      <c r="L639" s="227">
        <v>0</v>
      </c>
      <c r="M639" s="227">
        <v>0</v>
      </c>
      <c r="N639" s="227">
        <v>0</v>
      </c>
      <c r="O639" s="227">
        <v>0</v>
      </c>
      <c r="P639" s="227">
        <v>0</v>
      </c>
      <c r="Q639" s="227">
        <v>0</v>
      </c>
      <c r="R639" s="227">
        <v>0</v>
      </c>
      <c r="S639" s="227">
        <v>0</v>
      </c>
      <c r="T639" s="227">
        <v>0</v>
      </c>
      <c r="U639" s="227">
        <v>0</v>
      </c>
    </row>
    <row r="640" spans="2:21" s="169" customFormat="1" x14ac:dyDescent="0.25">
      <c r="B640" s="174" t="s">
        <v>16</v>
      </c>
      <c r="C640" s="174" t="s">
        <v>16</v>
      </c>
      <c r="D640" s="174" t="s">
        <v>16</v>
      </c>
      <c r="E640" s="227">
        <v>0</v>
      </c>
      <c r="F640" s="227">
        <v>0</v>
      </c>
      <c r="G640" s="227">
        <v>0</v>
      </c>
      <c r="H640" s="227">
        <v>0</v>
      </c>
      <c r="I640" s="227">
        <v>0</v>
      </c>
      <c r="J640" s="227">
        <v>0</v>
      </c>
      <c r="K640" s="227">
        <v>0</v>
      </c>
      <c r="L640" s="227">
        <v>0</v>
      </c>
      <c r="M640" s="227">
        <v>0</v>
      </c>
      <c r="N640" s="227">
        <v>0</v>
      </c>
      <c r="O640" s="227">
        <v>0</v>
      </c>
      <c r="P640" s="227">
        <v>0</v>
      </c>
      <c r="Q640" s="227">
        <v>0</v>
      </c>
      <c r="R640" s="227">
        <v>0</v>
      </c>
      <c r="S640" s="227">
        <v>0</v>
      </c>
      <c r="T640" s="227">
        <v>0</v>
      </c>
      <c r="U640" s="227">
        <v>0</v>
      </c>
    </row>
    <row r="641" spans="2:21" s="169" customFormat="1" x14ac:dyDescent="0.25">
      <c r="B641" s="174" t="s">
        <v>16</v>
      </c>
      <c r="C641" s="174" t="s">
        <v>16</v>
      </c>
      <c r="D641" s="174" t="s">
        <v>16</v>
      </c>
      <c r="E641" s="227">
        <v>0</v>
      </c>
      <c r="F641" s="227">
        <v>0</v>
      </c>
      <c r="G641" s="227">
        <v>0</v>
      </c>
      <c r="H641" s="227">
        <v>0</v>
      </c>
      <c r="I641" s="227">
        <v>0</v>
      </c>
      <c r="J641" s="227">
        <v>0</v>
      </c>
      <c r="K641" s="227">
        <v>0</v>
      </c>
      <c r="L641" s="227">
        <v>0</v>
      </c>
      <c r="M641" s="227">
        <v>0</v>
      </c>
      <c r="N641" s="227">
        <v>0</v>
      </c>
      <c r="O641" s="227">
        <v>0</v>
      </c>
      <c r="P641" s="227">
        <v>0</v>
      </c>
      <c r="Q641" s="227">
        <v>0</v>
      </c>
      <c r="R641" s="227">
        <v>0</v>
      </c>
      <c r="S641" s="227">
        <v>0</v>
      </c>
      <c r="T641" s="227">
        <v>0</v>
      </c>
      <c r="U641" s="227">
        <v>0</v>
      </c>
    </row>
    <row r="642" spans="2:21" s="169" customFormat="1" x14ac:dyDescent="0.25">
      <c r="B642" s="174" t="s">
        <v>16</v>
      </c>
      <c r="C642" s="174" t="s">
        <v>16</v>
      </c>
      <c r="D642" s="174" t="s">
        <v>16</v>
      </c>
      <c r="E642" s="227">
        <v>0</v>
      </c>
      <c r="F642" s="227">
        <v>0</v>
      </c>
      <c r="G642" s="227">
        <v>0</v>
      </c>
      <c r="H642" s="227">
        <v>0</v>
      </c>
      <c r="I642" s="227">
        <v>0</v>
      </c>
      <c r="J642" s="227">
        <v>0</v>
      </c>
      <c r="K642" s="227">
        <v>0</v>
      </c>
      <c r="L642" s="227">
        <v>0</v>
      </c>
      <c r="M642" s="227">
        <v>0</v>
      </c>
      <c r="N642" s="227">
        <v>0</v>
      </c>
      <c r="O642" s="227">
        <v>0</v>
      </c>
      <c r="P642" s="227">
        <v>0</v>
      </c>
      <c r="Q642" s="227">
        <v>0</v>
      </c>
      <c r="R642" s="227">
        <v>0</v>
      </c>
      <c r="S642" s="227">
        <v>0</v>
      </c>
      <c r="T642" s="227">
        <v>0</v>
      </c>
      <c r="U642" s="227">
        <v>0</v>
      </c>
    </row>
    <row r="643" spans="2:21" s="169" customFormat="1" x14ac:dyDescent="0.25">
      <c r="B643" s="174" t="s">
        <v>16</v>
      </c>
      <c r="C643" s="174" t="s">
        <v>16</v>
      </c>
      <c r="D643" s="174" t="s">
        <v>16</v>
      </c>
      <c r="E643" s="227">
        <v>0</v>
      </c>
      <c r="F643" s="227">
        <v>0</v>
      </c>
      <c r="G643" s="227">
        <v>0</v>
      </c>
      <c r="H643" s="227">
        <v>0</v>
      </c>
      <c r="I643" s="227">
        <v>0</v>
      </c>
      <c r="J643" s="227">
        <v>0</v>
      </c>
      <c r="K643" s="227">
        <v>0</v>
      </c>
      <c r="L643" s="227">
        <v>0</v>
      </c>
      <c r="M643" s="227">
        <v>0</v>
      </c>
      <c r="N643" s="227">
        <v>0</v>
      </c>
      <c r="O643" s="227">
        <v>0</v>
      </c>
      <c r="P643" s="227">
        <v>0</v>
      </c>
      <c r="Q643" s="227">
        <v>0</v>
      </c>
      <c r="R643" s="227">
        <v>0</v>
      </c>
      <c r="S643" s="227">
        <v>0</v>
      </c>
      <c r="T643" s="227">
        <v>0</v>
      </c>
      <c r="U643" s="227">
        <v>0</v>
      </c>
    </row>
    <row r="644" spans="2:21" s="169" customFormat="1" x14ac:dyDescent="0.25">
      <c r="B644" s="174" t="s">
        <v>16</v>
      </c>
      <c r="C644" s="174" t="s">
        <v>16</v>
      </c>
      <c r="D644" s="174" t="s">
        <v>16</v>
      </c>
      <c r="E644" s="227">
        <v>0</v>
      </c>
      <c r="F644" s="227">
        <v>0</v>
      </c>
      <c r="G644" s="227">
        <v>0</v>
      </c>
      <c r="H644" s="227">
        <v>0</v>
      </c>
      <c r="I644" s="227">
        <v>0</v>
      </c>
      <c r="J644" s="227">
        <v>0</v>
      </c>
      <c r="K644" s="227">
        <v>0</v>
      </c>
      <c r="L644" s="227">
        <v>0</v>
      </c>
      <c r="M644" s="227">
        <v>0</v>
      </c>
      <c r="N644" s="227">
        <v>0</v>
      </c>
      <c r="O644" s="227">
        <v>0</v>
      </c>
      <c r="P644" s="227">
        <v>0</v>
      </c>
      <c r="Q644" s="227">
        <v>0</v>
      </c>
      <c r="R644" s="227">
        <v>0</v>
      </c>
      <c r="S644" s="227">
        <v>0</v>
      </c>
      <c r="T644" s="227">
        <v>0</v>
      </c>
      <c r="U644" s="227">
        <v>0</v>
      </c>
    </row>
    <row r="645" spans="2:21" s="169" customFormat="1" x14ac:dyDescent="0.25">
      <c r="B645" s="174" t="s">
        <v>16</v>
      </c>
      <c r="C645" s="174" t="s">
        <v>16</v>
      </c>
      <c r="D645" s="174" t="s">
        <v>16</v>
      </c>
      <c r="E645" s="227">
        <v>0</v>
      </c>
      <c r="F645" s="227">
        <v>0</v>
      </c>
      <c r="G645" s="227">
        <v>0</v>
      </c>
      <c r="H645" s="227">
        <v>0</v>
      </c>
      <c r="I645" s="227">
        <v>0</v>
      </c>
      <c r="J645" s="227">
        <v>0</v>
      </c>
      <c r="K645" s="227">
        <v>0</v>
      </c>
      <c r="L645" s="227">
        <v>0</v>
      </c>
      <c r="M645" s="227">
        <v>0</v>
      </c>
      <c r="N645" s="227">
        <v>0</v>
      </c>
      <c r="O645" s="227">
        <v>0</v>
      </c>
      <c r="P645" s="227">
        <v>0</v>
      </c>
      <c r="Q645" s="227">
        <v>0</v>
      </c>
      <c r="R645" s="227">
        <v>0</v>
      </c>
      <c r="S645" s="227">
        <v>0</v>
      </c>
      <c r="T645" s="227">
        <v>0</v>
      </c>
      <c r="U645" s="227">
        <v>0</v>
      </c>
    </row>
    <row r="646" spans="2:21" s="169" customFormat="1" x14ac:dyDescent="0.25">
      <c r="B646" s="174" t="s">
        <v>16</v>
      </c>
      <c r="C646" s="174" t="s">
        <v>16</v>
      </c>
      <c r="D646" s="174" t="s">
        <v>16</v>
      </c>
      <c r="E646" s="227">
        <v>0</v>
      </c>
      <c r="F646" s="227">
        <v>0</v>
      </c>
      <c r="G646" s="227">
        <v>0</v>
      </c>
      <c r="H646" s="227">
        <v>0</v>
      </c>
      <c r="I646" s="227">
        <v>0</v>
      </c>
      <c r="J646" s="227">
        <v>0</v>
      </c>
      <c r="K646" s="227">
        <v>0</v>
      </c>
      <c r="L646" s="227">
        <v>0</v>
      </c>
      <c r="M646" s="227">
        <v>0</v>
      </c>
      <c r="N646" s="227">
        <v>0</v>
      </c>
      <c r="O646" s="227">
        <v>0</v>
      </c>
      <c r="P646" s="227">
        <v>0</v>
      </c>
      <c r="Q646" s="227">
        <v>0</v>
      </c>
      <c r="R646" s="227">
        <v>0</v>
      </c>
      <c r="S646" s="227">
        <v>0</v>
      </c>
      <c r="T646" s="227">
        <v>0</v>
      </c>
      <c r="U646" s="227">
        <v>0</v>
      </c>
    </row>
    <row r="647" spans="2:21" s="169" customFormat="1" x14ac:dyDescent="0.25">
      <c r="B647" s="174" t="s">
        <v>16</v>
      </c>
      <c r="C647" s="174" t="s">
        <v>16</v>
      </c>
      <c r="D647" s="174" t="s">
        <v>16</v>
      </c>
      <c r="E647" s="227">
        <v>0</v>
      </c>
      <c r="F647" s="227">
        <v>0</v>
      </c>
      <c r="G647" s="227">
        <v>0</v>
      </c>
      <c r="H647" s="227">
        <v>0</v>
      </c>
      <c r="I647" s="227">
        <v>0</v>
      </c>
      <c r="J647" s="227">
        <v>0</v>
      </c>
      <c r="K647" s="227">
        <v>0</v>
      </c>
      <c r="L647" s="227">
        <v>0</v>
      </c>
      <c r="M647" s="227">
        <v>0</v>
      </c>
      <c r="N647" s="227">
        <v>0</v>
      </c>
      <c r="O647" s="227">
        <v>0</v>
      </c>
      <c r="P647" s="227">
        <v>0</v>
      </c>
      <c r="Q647" s="227">
        <v>0</v>
      </c>
      <c r="R647" s="227">
        <v>0</v>
      </c>
      <c r="S647" s="227">
        <v>0</v>
      </c>
      <c r="T647" s="227">
        <v>0</v>
      </c>
      <c r="U647" s="227">
        <v>0</v>
      </c>
    </row>
    <row r="648" spans="2:21" s="169" customFormat="1" x14ac:dyDescent="0.25">
      <c r="B648" s="174" t="s">
        <v>16</v>
      </c>
      <c r="C648" s="174" t="s">
        <v>16</v>
      </c>
      <c r="D648" s="174" t="s">
        <v>16</v>
      </c>
      <c r="E648" s="227">
        <v>0</v>
      </c>
      <c r="F648" s="227">
        <v>0</v>
      </c>
      <c r="G648" s="227">
        <v>0</v>
      </c>
      <c r="H648" s="227">
        <v>0</v>
      </c>
      <c r="I648" s="227">
        <v>0</v>
      </c>
      <c r="J648" s="227">
        <v>0</v>
      </c>
      <c r="K648" s="227">
        <v>0</v>
      </c>
      <c r="L648" s="227">
        <v>0</v>
      </c>
      <c r="M648" s="227">
        <v>0</v>
      </c>
      <c r="N648" s="227">
        <v>0</v>
      </c>
      <c r="O648" s="227">
        <v>0</v>
      </c>
      <c r="P648" s="227">
        <v>0</v>
      </c>
      <c r="Q648" s="227">
        <v>0</v>
      </c>
      <c r="R648" s="227">
        <v>0</v>
      </c>
      <c r="S648" s="227">
        <v>0</v>
      </c>
      <c r="T648" s="227">
        <v>0</v>
      </c>
      <c r="U648" s="227">
        <v>0</v>
      </c>
    </row>
    <row r="649" spans="2:21" s="169" customFormat="1" x14ac:dyDescent="0.25">
      <c r="B649" s="174" t="s">
        <v>16</v>
      </c>
      <c r="C649" s="174" t="s">
        <v>16</v>
      </c>
      <c r="D649" s="174" t="s">
        <v>16</v>
      </c>
      <c r="E649" s="227">
        <v>0</v>
      </c>
      <c r="F649" s="227">
        <v>0</v>
      </c>
      <c r="G649" s="227">
        <v>0</v>
      </c>
      <c r="H649" s="227">
        <v>0</v>
      </c>
      <c r="I649" s="227">
        <v>0</v>
      </c>
      <c r="J649" s="227">
        <v>0</v>
      </c>
      <c r="K649" s="227">
        <v>0</v>
      </c>
      <c r="L649" s="227">
        <v>0</v>
      </c>
      <c r="M649" s="227">
        <v>0</v>
      </c>
      <c r="N649" s="227">
        <v>0</v>
      </c>
      <c r="O649" s="227">
        <v>0</v>
      </c>
      <c r="P649" s="227">
        <v>0</v>
      </c>
      <c r="Q649" s="227">
        <v>0</v>
      </c>
      <c r="R649" s="227">
        <v>0</v>
      </c>
      <c r="S649" s="227">
        <v>0</v>
      </c>
      <c r="T649" s="227">
        <v>0</v>
      </c>
      <c r="U649" s="227">
        <v>0</v>
      </c>
    </row>
    <row r="650" spans="2:21" s="169" customFormat="1" x14ac:dyDescent="0.25">
      <c r="B650" s="174" t="s">
        <v>16</v>
      </c>
      <c r="C650" s="174" t="s">
        <v>16</v>
      </c>
      <c r="D650" s="174" t="s">
        <v>16</v>
      </c>
      <c r="E650" s="227">
        <v>0</v>
      </c>
      <c r="F650" s="227">
        <v>0</v>
      </c>
      <c r="G650" s="227">
        <v>0</v>
      </c>
      <c r="H650" s="227">
        <v>0</v>
      </c>
      <c r="I650" s="227">
        <v>0</v>
      </c>
      <c r="J650" s="227">
        <v>0</v>
      </c>
      <c r="K650" s="227">
        <v>0</v>
      </c>
      <c r="L650" s="227">
        <v>0</v>
      </c>
      <c r="M650" s="227">
        <v>0</v>
      </c>
      <c r="N650" s="227">
        <v>0</v>
      </c>
      <c r="O650" s="227">
        <v>0</v>
      </c>
      <c r="P650" s="227">
        <v>0</v>
      </c>
      <c r="Q650" s="227">
        <v>0</v>
      </c>
      <c r="R650" s="227">
        <v>0</v>
      </c>
      <c r="S650" s="227">
        <v>0</v>
      </c>
      <c r="T650" s="227">
        <v>0</v>
      </c>
      <c r="U650" s="227">
        <v>0</v>
      </c>
    </row>
    <row r="651" spans="2:21" s="169" customFormat="1" x14ac:dyDescent="0.25">
      <c r="B651" s="174" t="s">
        <v>16</v>
      </c>
      <c r="C651" s="174" t="s">
        <v>16</v>
      </c>
      <c r="D651" s="174" t="s">
        <v>16</v>
      </c>
      <c r="E651" s="227">
        <v>0</v>
      </c>
      <c r="F651" s="227">
        <v>0</v>
      </c>
      <c r="G651" s="227">
        <v>0</v>
      </c>
      <c r="H651" s="227">
        <v>0</v>
      </c>
      <c r="I651" s="227">
        <v>0</v>
      </c>
      <c r="J651" s="227">
        <v>0</v>
      </c>
      <c r="K651" s="227">
        <v>0</v>
      </c>
      <c r="L651" s="227">
        <v>0</v>
      </c>
      <c r="M651" s="227">
        <v>0</v>
      </c>
      <c r="N651" s="227">
        <v>0</v>
      </c>
      <c r="O651" s="227">
        <v>0</v>
      </c>
      <c r="P651" s="227">
        <v>0</v>
      </c>
      <c r="Q651" s="227">
        <v>0</v>
      </c>
      <c r="R651" s="227">
        <v>0</v>
      </c>
      <c r="S651" s="227">
        <v>0</v>
      </c>
      <c r="T651" s="227">
        <v>0</v>
      </c>
      <c r="U651" s="227">
        <v>0</v>
      </c>
    </row>
    <row r="652" spans="2:21" s="169" customFormat="1" x14ac:dyDescent="0.25">
      <c r="B652" s="174" t="s">
        <v>16</v>
      </c>
      <c r="C652" s="174" t="s">
        <v>16</v>
      </c>
      <c r="D652" s="174" t="s">
        <v>16</v>
      </c>
      <c r="E652" s="227">
        <v>0</v>
      </c>
      <c r="F652" s="227">
        <v>0</v>
      </c>
      <c r="G652" s="227">
        <v>0</v>
      </c>
      <c r="H652" s="227">
        <v>0</v>
      </c>
      <c r="I652" s="227">
        <v>0</v>
      </c>
      <c r="J652" s="227">
        <v>0</v>
      </c>
      <c r="K652" s="227">
        <v>0</v>
      </c>
      <c r="L652" s="227">
        <v>0</v>
      </c>
      <c r="M652" s="227">
        <v>0</v>
      </c>
      <c r="N652" s="227">
        <v>0</v>
      </c>
      <c r="O652" s="227">
        <v>0</v>
      </c>
      <c r="P652" s="227">
        <v>0</v>
      </c>
      <c r="Q652" s="227">
        <v>0</v>
      </c>
      <c r="R652" s="227">
        <v>0</v>
      </c>
      <c r="S652" s="227">
        <v>0</v>
      </c>
      <c r="T652" s="227">
        <v>0</v>
      </c>
      <c r="U652" s="227">
        <v>0</v>
      </c>
    </row>
    <row r="653" spans="2:21" s="169" customFormat="1" x14ac:dyDescent="0.25">
      <c r="B653" s="174" t="s">
        <v>16</v>
      </c>
      <c r="C653" s="174" t="s">
        <v>16</v>
      </c>
      <c r="D653" s="174" t="s">
        <v>16</v>
      </c>
      <c r="E653" s="227">
        <v>0</v>
      </c>
      <c r="F653" s="227">
        <v>0</v>
      </c>
      <c r="G653" s="227">
        <v>0</v>
      </c>
      <c r="H653" s="227">
        <v>0</v>
      </c>
      <c r="I653" s="227">
        <v>0</v>
      </c>
      <c r="J653" s="227">
        <v>0</v>
      </c>
      <c r="K653" s="227">
        <v>0</v>
      </c>
      <c r="L653" s="227">
        <v>0</v>
      </c>
      <c r="M653" s="227">
        <v>0</v>
      </c>
      <c r="N653" s="227">
        <v>0</v>
      </c>
      <c r="O653" s="227">
        <v>0</v>
      </c>
      <c r="P653" s="227">
        <v>0</v>
      </c>
      <c r="Q653" s="227">
        <v>0</v>
      </c>
      <c r="R653" s="227">
        <v>0</v>
      </c>
      <c r="S653" s="227">
        <v>0</v>
      </c>
      <c r="T653" s="227">
        <v>0</v>
      </c>
      <c r="U653" s="227">
        <v>0</v>
      </c>
    </row>
    <row r="654" spans="2:21" s="169" customFormat="1" x14ac:dyDescent="0.25">
      <c r="B654" s="174" t="s">
        <v>16</v>
      </c>
      <c r="C654" s="174" t="s">
        <v>16</v>
      </c>
      <c r="D654" s="174" t="s">
        <v>16</v>
      </c>
      <c r="E654" s="227">
        <v>0</v>
      </c>
      <c r="F654" s="227">
        <v>0</v>
      </c>
      <c r="G654" s="227">
        <v>0</v>
      </c>
      <c r="H654" s="227">
        <v>0</v>
      </c>
      <c r="I654" s="227">
        <v>0</v>
      </c>
      <c r="J654" s="227">
        <v>0</v>
      </c>
      <c r="K654" s="227">
        <v>0</v>
      </c>
      <c r="L654" s="227">
        <v>0</v>
      </c>
      <c r="M654" s="227">
        <v>0</v>
      </c>
      <c r="N654" s="227">
        <v>0</v>
      </c>
      <c r="O654" s="227">
        <v>0</v>
      </c>
      <c r="P654" s="227">
        <v>0</v>
      </c>
      <c r="Q654" s="227">
        <v>0</v>
      </c>
      <c r="R654" s="227">
        <v>0</v>
      </c>
      <c r="S654" s="227">
        <v>0</v>
      </c>
      <c r="T654" s="227">
        <v>0</v>
      </c>
      <c r="U654" s="227">
        <v>0</v>
      </c>
    </row>
    <row r="655" spans="2:21" s="169" customFormat="1" x14ac:dyDescent="0.25">
      <c r="B655" s="174" t="s">
        <v>16</v>
      </c>
      <c r="C655" s="174" t="s">
        <v>16</v>
      </c>
      <c r="D655" s="174" t="s">
        <v>16</v>
      </c>
      <c r="E655" s="227">
        <v>0</v>
      </c>
      <c r="F655" s="227">
        <v>0</v>
      </c>
      <c r="G655" s="227">
        <v>0</v>
      </c>
      <c r="H655" s="227">
        <v>0</v>
      </c>
      <c r="I655" s="227">
        <v>0</v>
      </c>
      <c r="J655" s="227">
        <v>0</v>
      </c>
      <c r="K655" s="227">
        <v>0</v>
      </c>
      <c r="L655" s="227">
        <v>0</v>
      </c>
      <c r="M655" s="227">
        <v>0</v>
      </c>
      <c r="N655" s="227">
        <v>0</v>
      </c>
      <c r="O655" s="227">
        <v>0</v>
      </c>
      <c r="P655" s="227">
        <v>0</v>
      </c>
      <c r="Q655" s="227">
        <v>0</v>
      </c>
      <c r="R655" s="227">
        <v>0</v>
      </c>
      <c r="S655" s="227">
        <v>0</v>
      </c>
      <c r="T655" s="227">
        <v>0</v>
      </c>
      <c r="U655" s="227">
        <v>0</v>
      </c>
    </row>
    <row r="656" spans="2:21" s="169" customFormat="1" x14ac:dyDescent="0.25">
      <c r="B656" s="174" t="s">
        <v>16</v>
      </c>
      <c r="C656" s="174" t="s">
        <v>16</v>
      </c>
      <c r="D656" s="174" t="s">
        <v>16</v>
      </c>
      <c r="E656" s="227">
        <v>0</v>
      </c>
      <c r="F656" s="227">
        <v>0</v>
      </c>
      <c r="G656" s="227">
        <v>0</v>
      </c>
      <c r="H656" s="227">
        <v>0</v>
      </c>
      <c r="I656" s="227">
        <v>0</v>
      </c>
      <c r="J656" s="227">
        <v>0</v>
      </c>
      <c r="K656" s="227">
        <v>0</v>
      </c>
      <c r="L656" s="227">
        <v>0</v>
      </c>
      <c r="M656" s="227">
        <v>0</v>
      </c>
      <c r="N656" s="227">
        <v>0</v>
      </c>
      <c r="O656" s="227">
        <v>0</v>
      </c>
      <c r="P656" s="227">
        <v>0</v>
      </c>
      <c r="Q656" s="227">
        <v>0</v>
      </c>
      <c r="R656" s="227">
        <v>0</v>
      </c>
      <c r="S656" s="227">
        <v>0</v>
      </c>
      <c r="T656" s="227">
        <v>0</v>
      </c>
      <c r="U656" s="227">
        <v>0</v>
      </c>
    </row>
    <row r="657" spans="2:21" s="169" customFormat="1" x14ac:dyDescent="0.25">
      <c r="B657" s="174" t="s">
        <v>16</v>
      </c>
      <c r="C657" s="174" t="s">
        <v>16</v>
      </c>
      <c r="D657" s="174" t="s">
        <v>16</v>
      </c>
      <c r="E657" s="227">
        <v>0</v>
      </c>
      <c r="F657" s="227">
        <v>0</v>
      </c>
      <c r="G657" s="227">
        <v>0</v>
      </c>
      <c r="H657" s="227">
        <v>0</v>
      </c>
      <c r="I657" s="227">
        <v>0</v>
      </c>
      <c r="J657" s="227">
        <v>0</v>
      </c>
      <c r="K657" s="227">
        <v>0</v>
      </c>
      <c r="L657" s="227">
        <v>0</v>
      </c>
      <c r="M657" s="227">
        <v>0</v>
      </c>
      <c r="N657" s="227">
        <v>0</v>
      </c>
      <c r="O657" s="227">
        <v>0</v>
      </c>
      <c r="P657" s="227">
        <v>0</v>
      </c>
      <c r="Q657" s="227">
        <v>0</v>
      </c>
      <c r="R657" s="227">
        <v>0</v>
      </c>
      <c r="S657" s="227">
        <v>0</v>
      </c>
      <c r="T657" s="227">
        <v>0</v>
      </c>
      <c r="U657" s="227">
        <v>0</v>
      </c>
    </row>
    <row r="658" spans="2:21" s="169" customFormat="1" x14ac:dyDescent="0.25">
      <c r="B658" s="174" t="s">
        <v>16</v>
      </c>
      <c r="C658" s="174" t="s">
        <v>16</v>
      </c>
      <c r="D658" s="174" t="s">
        <v>16</v>
      </c>
      <c r="E658" s="227">
        <v>0</v>
      </c>
      <c r="F658" s="227">
        <v>0</v>
      </c>
      <c r="G658" s="227">
        <v>0</v>
      </c>
      <c r="H658" s="227">
        <v>0</v>
      </c>
      <c r="I658" s="227">
        <v>0</v>
      </c>
      <c r="J658" s="227">
        <v>0</v>
      </c>
      <c r="K658" s="227">
        <v>0</v>
      </c>
      <c r="L658" s="227">
        <v>0</v>
      </c>
      <c r="M658" s="227">
        <v>0</v>
      </c>
      <c r="N658" s="227">
        <v>0</v>
      </c>
      <c r="O658" s="227">
        <v>0</v>
      </c>
      <c r="P658" s="227">
        <v>0</v>
      </c>
      <c r="Q658" s="227">
        <v>0</v>
      </c>
      <c r="R658" s="227">
        <v>0</v>
      </c>
      <c r="S658" s="227">
        <v>0</v>
      </c>
      <c r="T658" s="227">
        <v>0</v>
      </c>
      <c r="U658" s="227">
        <v>0</v>
      </c>
    </row>
    <row r="659" spans="2:21" s="169" customFormat="1" x14ac:dyDescent="0.25">
      <c r="B659" s="174" t="s">
        <v>16</v>
      </c>
      <c r="C659" s="174" t="s">
        <v>16</v>
      </c>
      <c r="D659" s="174" t="s">
        <v>16</v>
      </c>
      <c r="E659" s="227">
        <v>0</v>
      </c>
      <c r="F659" s="227">
        <v>0</v>
      </c>
      <c r="G659" s="227">
        <v>0</v>
      </c>
      <c r="H659" s="227">
        <v>0</v>
      </c>
      <c r="I659" s="227">
        <v>0</v>
      </c>
      <c r="J659" s="227">
        <v>0</v>
      </c>
      <c r="K659" s="227">
        <v>0</v>
      </c>
      <c r="L659" s="227">
        <v>0</v>
      </c>
      <c r="M659" s="227">
        <v>0</v>
      </c>
      <c r="N659" s="227">
        <v>0</v>
      </c>
      <c r="O659" s="227">
        <v>0</v>
      </c>
      <c r="P659" s="227">
        <v>0</v>
      </c>
      <c r="Q659" s="227">
        <v>0</v>
      </c>
      <c r="R659" s="227">
        <v>0</v>
      </c>
      <c r="S659" s="227">
        <v>0</v>
      </c>
      <c r="T659" s="227">
        <v>0</v>
      </c>
      <c r="U659" s="227">
        <v>0</v>
      </c>
    </row>
    <row r="660" spans="2:21" s="169" customFormat="1" x14ac:dyDescent="0.25">
      <c r="B660" s="174" t="s">
        <v>16</v>
      </c>
      <c r="C660" s="174" t="s">
        <v>16</v>
      </c>
      <c r="D660" s="174" t="s">
        <v>16</v>
      </c>
      <c r="E660" s="227">
        <v>0</v>
      </c>
      <c r="F660" s="227">
        <v>0</v>
      </c>
      <c r="G660" s="227">
        <v>0</v>
      </c>
      <c r="H660" s="227">
        <v>0</v>
      </c>
      <c r="I660" s="227">
        <v>0</v>
      </c>
      <c r="J660" s="227">
        <v>0</v>
      </c>
      <c r="K660" s="227">
        <v>0</v>
      </c>
      <c r="L660" s="227">
        <v>0</v>
      </c>
      <c r="M660" s="227">
        <v>0</v>
      </c>
      <c r="N660" s="227">
        <v>0</v>
      </c>
      <c r="O660" s="227">
        <v>0</v>
      </c>
      <c r="P660" s="227">
        <v>0</v>
      </c>
      <c r="Q660" s="227">
        <v>0</v>
      </c>
      <c r="R660" s="227">
        <v>0</v>
      </c>
      <c r="S660" s="227">
        <v>0</v>
      </c>
      <c r="T660" s="227">
        <v>0</v>
      </c>
      <c r="U660" s="227">
        <v>0</v>
      </c>
    </row>
    <row r="661" spans="2:21" s="169" customFormat="1" x14ac:dyDescent="0.25">
      <c r="B661" s="174" t="s">
        <v>16</v>
      </c>
      <c r="C661" s="174" t="s">
        <v>16</v>
      </c>
      <c r="D661" s="174" t="s">
        <v>16</v>
      </c>
      <c r="E661" s="227">
        <v>0</v>
      </c>
      <c r="F661" s="227">
        <v>0</v>
      </c>
      <c r="G661" s="227">
        <v>0</v>
      </c>
      <c r="H661" s="227">
        <v>0</v>
      </c>
      <c r="I661" s="227">
        <v>0</v>
      </c>
      <c r="J661" s="227">
        <v>0</v>
      </c>
      <c r="K661" s="227">
        <v>0</v>
      </c>
      <c r="L661" s="227">
        <v>0</v>
      </c>
      <c r="M661" s="227">
        <v>0</v>
      </c>
      <c r="N661" s="227">
        <v>0</v>
      </c>
      <c r="O661" s="227">
        <v>0</v>
      </c>
      <c r="P661" s="227">
        <v>0</v>
      </c>
      <c r="Q661" s="227">
        <v>0</v>
      </c>
      <c r="R661" s="227">
        <v>0</v>
      </c>
      <c r="S661" s="227">
        <v>0</v>
      </c>
      <c r="T661" s="227">
        <v>0</v>
      </c>
      <c r="U661" s="227">
        <v>0</v>
      </c>
    </row>
    <row r="662" spans="2:21" s="169" customFormat="1" x14ac:dyDescent="0.25">
      <c r="B662" s="174" t="s">
        <v>16</v>
      </c>
      <c r="C662" s="174" t="s">
        <v>16</v>
      </c>
      <c r="D662" s="174" t="s">
        <v>16</v>
      </c>
      <c r="E662" s="227">
        <v>0</v>
      </c>
      <c r="F662" s="227">
        <v>0</v>
      </c>
      <c r="G662" s="227">
        <v>0</v>
      </c>
      <c r="H662" s="227">
        <v>0</v>
      </c>
      <c r="I662" s="227">
        <v>0</v>
      </c>
      <c r="J662" s="227">
        <v>0</v>
      </c>
      <c r="K662" s="227">
        <v>0</v>
      </c>
      <c r="L662" s="227">
        <v>0</v>
      </c>
      <c r="M662" s="227">
        <v>0</v>
      </c>
      <c r="N662" s="227">
        <v>0</v>
      </c>
      <c r="O662" s="227">
        <v>0</v>
      </c>
      <c r="P662" s="227">
        <v>0</v>
      </c>
      <c r="Q662" s="227">
        <v>0</v>
      </c>
      <c r="R662" s="227">
        <v>0</v>
      </c>
      <c r="S662" s="227">
        <v>0</v>
      </c>
      <c r="T662" s="227">
        <v>0</v>
      </c>
      <c r="U662" s="227">
        <v>0</v>
      </c>
    </row>
    <row r="663" spans="2:21" s="169" customFormat="1" x14ac:dyDescent="0.25">
      <c r="B663" s="174" t="s">
        <v>16</v>
      </c>
      <c r="C663" s="174" t="s">
        <v>16</v>
      </c>
      <c r="D663" s="174" t="s">
        <v>16</v>
      </c>
      <c r="E663" s="227">
        <v>0</v>
      </c>
      <c r="F663" s="227">
        <v>0</v>
      </c>
      <c r="G663" s="227">
        <v>0</v>
      </c>
      <c r="H663" s="227">
        <v>0</v>
      </c>
      <c r="I663" s="227">
        <v>0</v>
      </c>
      <c r="J663" s="227">
        <v>0</v>
      </c>
      <c r="K663" s="227">
        <v>0</v>
      </c>
      <c r="L663" s="227">
        <v>0</v>
      </c>
      <c r="M663" s="227">
        <v>0</v>
      </c>
      <c r="N663" s="227">
        <v>0</v>
      </c>
      <c r="O663" s="227">
        <v>0</v>
      </c>
      <c r="P663" s="227">
        <v>0</v>
      </c>
      <c r="Q663" s="227">
        <v>0</v>
      </c>
      <c r="R663" s="227">
        <v>0</v>
      </c>
      <c r="S663" s="227">
        <v>0</v>
      </c>
      <c r="T663" s="227">
        <v>0</v>
      </c>
      <c r="U663" s="227">
        <v>0</v>
      </c>
    </row>
    <row r="664" spans="2:21" s="169" customFormat="1" x14ac:dyDescent="0.25">
      <c r="B664" s="174" t="s">
        <v>16</v>
      </c>
      <c r="C664" s="174" t="s">
        <v>16</v>
      </c>
      <c r="D664" s="174" t="s">
        <v>16</v>
      </c>
      <c r="E664" s="227">
        <v>0</v>
      </c>
      <c r="F664" s="227">
        <v>0</v>
      </c>
      <c r="G664" s="227">
        <v>0</v>
      </c>
      <c r="H664" s="227">
        <v>0</v>
      </c>
      <c r="I664" s="227">
        <v>0</v>
      </c>
      <c r="J664" s="227">
        <v>0</v>
      </c>
      <c r="K664" s="227">
        <v>0</v>
      </c>
      <c r="L664" s="227">
        <v>0</v>
      </c>
      <c r="M664" s="227">
        <v>0</v>
      </c>
      <c r="N664" s="227">
        <v>0</v>
      </c>
      <c r="O664" s="227">
        <v>0</v>
      </c>
      <c r="P664" s="227">
        <v>0</v>
      </c>
      <c r="Q664" s="227">
        <v>0</v>
      </c>
      <c r="R664" s="227">
        <v>0</v>
      </c>
      <c r="S664" s="227">
        <v>0</v>
      </c>
      <c r="T664" s="227">
        <v>0</v>
      </c>
      <c r="U664" s="227">
        <v>0</v>
      </c>
    </row>
    <row r="665" spans="2:21" s="169" customFormat="1" x14ac:dyDescent="0.25">
      <c r="B665" s="174" t="s">
        <v>16</v>
      </c>
      <c r="C665" s="174" t="s">
        <v>16</v>
      </c>
      <c r="D665" s="174" t="s">
        <v>16</v>
      </c>
      <c r="E665" s="227">
        <v>0</v>
      </c>
      <c r="F665" s="227">
        <v>0</v>
      </c>
      <c r="G665" s="227">
        <v>0</v>
      </c>
      <c r="H665" s="227">
        <v>0</v>
      </c>
      <c r="I665" s="227">
        <v>0</v>
      </c>
      <c r="J665" s="227">
        <v>0</v>
      </c>
      <c r="K665" s="227">
        <v>0</v>
      </c>
      <c r="L665" s="227">
        <v>0</v>
      </c>
      <c r="M665" s="227">
        <v>0</v>
      </c>
      <c r="N665" s="227">
        <v>0</v>
      </c>
      <c r="O665" s="227">
        <v>0</v>
      </c>
      <c r="P665" s="227">
        <v>0</v>
      </c>
      <c r="Q665" s="227">
        <v>0</v>
      </c>
      <c r="R665" s="227">
        <v>0</v>
      </c>
      <c r="S665" s="227">
        <v>0</v>
      </c>
      <c r="T665" s="227">
        <v>0</v>
      </c>
      <c r="U665" s="227">
        <v>0</v>
      </c>
    </row>
    <row r="666" spans="2:21" s="169" customFormat="1" x14ac:dyDescent="0.25">
      <c r="B666" s="174" t="s">
        <v>16</v>
      </c>
      <c r="C666" s="174" t="s">
        <v>16</v>
      </c>
      <c r="D666" s="174" t="s">
        <v>16</v>
      </c>
      <c r="E666" s="227">
        <v>0</v>
      </c>
      <c r="F666" s="227">
        <v>0</v>
      </c>
      <c r="G666" s="227">
        <v>0</v>
      </c>
      <c r="H666" s="227">
        <v>0</v>
      </c>
      <c r="I666" s="227">
        <v>0</v>
      </c>
      <c r="J666" s="227">
        <v>0</v>
      </c>
      <c r="K666" s="227">
        <v>0</v>
      </c>
      <c r="L666" s="227">
        <v>0</v>
      </c>
      <c r="M666" s="227">
        <v>0</v>
      </c>
      <c r="N666" s="227">
        <v>0</v>
      </c>
      <c r="O666" s="227">
        <v>0</v>
      </c>
      <c r="P666" s="227">
        <v>0</v>
      </c>
      <c r="Q666" s="227">
        <v>0</v>
      </c>
      <c r="R666" s="227">
        <v>0</v>
      </c>
      <c r="S666" s="227">
        <v>0</v>
      </c>
      <c r="T666" s="227">
        <v>0</v>
      </c>
      <c r="U666" s="227">
        <v>0</v>
      </c>
    </row>
    <row r="667" spans="2:21" s="169" customFormat="1" x14ac:dyDescent="0.25">
      <c r="B667" s="174" t="s">
        <v>16</v>
      </c>
      <c r="C667" s="174" t="s">
        <v>16</v>
      </c>
      <c r="D667" s="174" t="s">
        <v>16</v>
      </c>
      <c r="E667" s="227">
        <v>0</v>
      </c>
      <c r="F667" s="227">
        <v>0</v>
      </c>
      <c r="G667" s="227">
        <v>0</v>
      </c>
      <c r="H667" s="227">
        <v>0</v>
      </c>
      <c r="I667" s="227">
        <v>0</v>
      </c>
      <c r="J667" s="227">
        <v>0</v>
      </c>
      <c r="K667" s="227">
        <v>0</v>
      </c>
      <c r="L667" s="227">
        <v>0</v>
      </c>
      <c r="M667" s="227">
        <v>0</v>
      </c>
      <c r="N667" s="227">
        <v>0</v>
      </c>
      <c r="O667" s="227">
        <v>0</v>
      </c>
      <c r="P667" s="227">
        <v>0</v>
      </c>
      <c r="Q667" s="227">
        <v>0</v>
      </c>
      <c r="R667" s="227">
        <v>0</v>
      </c>
      <c r="S667" s="227">
        <v>0</v>
      </c>
      <c r="T667" s="227">
        <v>0</v>
      </c>
      <c r="U667" s="227">
        <v>0</v>
      </c>
    </row>
    <row r="668" spans="2:21" s="169" customFormat="1" x14ac:dyDescent="0.25">
      <c r="B668" s="174" t="s">
        <v>16</v>
      </c>
      <c r="C668" s="174" t="s">
        <v>16</v>
      </c>
      <c r="D668" s="174" t="s">
        <v>16</v>
      </c>
      <c r="E668" s="227">
        <v>0</v>
      </c>
      <c r="F668" s="227">
        <v>0</v>
      </c>
      <c r="G668" s="227">
        <v>0</v>
      </c>
      <c r="H668" s="227">
        <v>0</v>
      </c>
      <c r="I668" s="227">
        <v>0</v>
      </c>
      <c r="J668" s="227">
        <v>0</v>
      </c>
      <c r="K668" s="227">
        <v>0</v>
      </c>
      <c r="L668" s="227">
        <v>0</v>
      </c>
      <c r="M668" s="227">
        <v>0</v>
      </c>
      <c r="N668" s="227">
        <v>0</v>
      </c>
      <c r="O668" s="227">
        <v>0</v>
      </c>
      <c r="P668" s="227">
        <v>0</v>
      </c>
      <c r="Q668" s="227">
        <v>0</v>
      </c>
      <c r="R668" s="227">
        <v>0</v>
      </c>
      <c r="S668" s="227">
        <v>0</v>
      </c>
      <c r="T668" s="227">
        <v>0</v>
      </c>
      <c r="U668" s="227">
        <v>0</v>
      </c>
    </row>
    <row r="669" spans="2:21" s="169" customFormat="1" x14ac:dyDescent="0.25">
      <c r="B669" s="174" t="s">
        <v>16</v>
      </c>
      <c r="C669" s="174" t="s">
        <v>16</v>
      </c>
      <c r="D669" s="174" t="s">
        <v>16</v>
      </c>
      <c r="E669" s="227">
        <v>0</v>
      </c>
      <c r="F669" s="227">
        <v>0</v>
      </c>
      <c r="G669" s="227">
        <v>0</v>
      </c>
      <c r="H669" s="227">
        <v>0</v>
      </c>
      <c r="I669" s="227">
        <v>0</v>
      </c>
      <c r="J669" s="227">
        <v>0</v>
      </c>
      <c r="K669" s="227">
        <v>0</v>
      </c>
      <c r="L669" s="227">
        <v>0</v>
      </c>
      <c r="M669" s="227">
        <v>0</v>
      </c>
      <c r="N669" s="227">
        <v>0</v>
      </c>
      <c r="O669" s="227">
        <v>0</v>
      </c>
      <c r="P669" s="227">
        <v>0</v>
      </c>
      <c r="Q669" s="227">
        <v>0</v>
      </c>
      <c r="R669" s="227">
        <v>0</v>
      </c>
      <c r="S669" s="227">
        <v>0</v>
      </c>
      <c r="T669" s="227">
        <v>0</v>
      </c>
      <c r="U669" s="227">
        <v>0</v>
      </c>
    </row>
    <row r="670" spans="2:21" s="169" customFormat="1" x14ac:dyDescent="0.25">
      <c r="B670" s="174" t="s">
        <v>16</v>
      </c>
      <c r="C670" s="174" t="s">
        <v>16</v>
      </c>
      <c r="D670" s="174" t="s">
        <v>16</v>
      </c>
      <c r="E670" s="227">
        <v>0</v>
      </c>
      <c r="F670" s="227">
        <v>0</v>
      </c>
      <c r="G670" s="227">
        <v>0</v>
      </c>
      <c r="H670" s="227">
        <v>0</v>
      </c>
      <c r="I670" s="227">
        <v>0</v>
      </c>
      <c r="J670" s="227">
        <v>0</v>
      </c>
      <c r="K670" s="227">
        <v>0</v>
      </c>
      <c r="L670" s="227">
        <v>0</v>
      </c>
      <c r="M670" s="227">
        <v>0</v>
      </c>
      <c r="N670" s="227">
        <v>0</v>
      </c>
      <c r="O670" s="227">
        <v>0</v>
      </c>
      <c r="P670" s="227">
        <v>0</v>
      </c>
      <c r="Q670" s="227">
        <v>0</v>
      </c>
      <c r="R670" s="227">
        <v>0</v>
      </c>
      <c r="S670" s="227">
        <v>0</v>
      </c>
      <c r="T670" s="227">
        <v>0</v>
      </c>
      <c r="U670" s="227">
        <v>0</v>
      </c>
    </row>
    <row r="671" spans="2:21" s="169" customFormat="1" x14ac:dyDescent="0.25">
      <c r="B671" s="174" t="s">
        <v>16</v>
      </c>
      <c r="C671" s="174" t="s">
        <v>16</v>
      </c>
      <c r="D671" s="174" t="s">
        <v>16</v>
      </c>
      <c r="E671" s="227">
        <v>0</v>
      </c>
      <c r="F671" s="227">
        <v>0</v>
      </c>
      <c r="G671" s="227">
        <v>0</v>
      </c>
      <c r="H671" s="227">
        <v>0</v>
      </c>
      <c r="I671" s="227">
        <v>0</v>
      </c>
      <c r="J671" s="227">
        <v>0</v>
      </c>
      <c r="K671" s="227">
        <v>0</v>
      </c>
      <c r="L671" s="227">
        <v>0</v>
      </c>
      <c r="M671" s="227">
        <v>0</v>
      </c>
      <c r="N671" s="227">
        <v>0</v>
      </c>
      <c r="O671" s="227">
        <v>0</v>
      </c>
      <c r="P671" s="227">
        <v>0</v>
      </c>
      <c r="Q671" s="227">
        <v>0</v>
      </c>
      <c r="R671" s="227">
        <v>0</v>
      </c>
      <c r="S671" s="227">
        <v>0</v>
      </c>
      <c r="T671" s="227">
        <v>0</v>
      </c>
      <c r="U671" s="227">
        <v>0</v>
      </c>
    </row>
    <row r="672" spans="2:21" s="169" customFormat="1" x14ac:dyDescent="0.25">
      <c r="B672" s="174" t="s">
        <v>16</v>
      </c>
      <c r="C672" s="174" t="s">
        <v>16</v>
      </c>
      <c r="D672" s="174" t="s">
        <v>16</v>
      </c>
      <c r="E672" s="227">
        <v>0</v>
      </c>
      <c r="F672" s="227">
        <v>0</v>
      </c>
      <c r="G672" s="227">
        <v>0</v>
      </c>
      <c r="H672" s="227">
        <v>0</v>
      </c>
      <c r="I672" s="227">
        <v>0</v>
      </c>
      <c r="J672" s="227">
        <v>0</v>
      </c>
      <c r="K672" s="227">
        <v>0</v>
      </c>
      <c r="L672" s="227">
        <v>0</v>
      </c>
      <c r="M672" s="227">
        <v>0</v>
      </c>
      <c r="N672" s="227">
        <v>0</v>
      </c>
      <c r="O672" s="227">
        <v>0</v>
      </c>
      <c r="P672" s="227">
        <v>0</v>
      </c>
      <c r="Q672" s="227">
        <v>0</v>
      </c>
      <c r="R672" s="227">
        <v>0</v>
      </c>
      <c r="S672" s="227">
        <v>0</v>
      </c>
      <c r="T672" s="227">
        <v>0</v>
      </c>
      <c r="U672" s="227">
        <v>0</v>
      </c>
    </row>
    <row r="673" spans="2:21" s="169" customFormat="1" x14ac:dyDescent="0.25">
      <c r="B673" s="174" t="s">
        <v>16</v>
      </c>
      <c r="C673" s="174" t="s">
        <v>16</v>
      </c>
      <c r="D673" s="174" t="s">
        <v>16</v>
      </c>
      <c r="E673" s="227">
        <v>0</v>
      </c>
      <c r="F673" s="227">
        <v>0</v>
      </c>
      <c r="G673" s="227">
        <v>0</v>
      </c>
      <c r="H673" s="227">
        <v>0</v>
      </c>
      <c r="I673" s="227">
        <v>0</v>
      </c>
      <c r="J673" s="227">
        <v>0</v>
      </c>
      <c r="K673" s="227">
        <v>0</v>
      </c>
      <c r="L673" s="227">
        <v>0</v>
      </c>
      <c r="M673" s="227">
        <v>0</v>
      </c>
      <c r="N673" s="227">
        <v>0</v>
      </c>
      <c r="O673" s="227">
        <v>0</v>
      </c>
      <c r="P673" s="227">
        <v>0</v>
      </c>
      <c r="Q673" s="227">
        <v>0</v>
      </c>
      <c r="R673" s="227">
        <v>0</v>
      </c>
      <c r="S673" s="227">
        <v>0</v>
      </c>
      <c r="T673" s="227">
        <v>0</v>
      </c>
      <c r="U673" s="227">
        <v>0</v>
      </c>
    </row>
    <row r="674" spans="2:21" s="169" customFormat="1" x14ac:dyDescent="0.25">
      <c r="B674" s="174" t="s">
        <v>16</v>
      </c>
      <c r="C674" s="174" t="s">
        <v>16</v>
      </c>
      <c r="D674" s="174" t="s">
        <v>16</v>
      </c>
      <c r="E674" s="227">
        <v>0</v>
      </c>
      <c r="F674" s="227">
        <v>0</v>
      </c>
      <c r="G674" s="227">
        <v>0</v>
      </c>
      <c r="H674" s="227">
        <v>0</v>
      </c>
      <c r="I674" s="227">
        <v>0</v>
      </c>
      <c r="J674" s="227">
        <v>0</v>
      </c>
      <c r="K674" s="227">
        <v>0</v>
      </c>
      <c r="L674" s="227">
        <v>0</v>
      </c>
      <c r="M674" s="227">
        <v>0</v>
      </c>
      <c r="N674" s="227">
        <v>0</v>
      </c>
      <c r="O674" s="227">
        <v>0</v>
      </c>
      <c r="P674" s="227">
        <v>0</v>
      </c>
      <c r="Q674" s="227">
        <v>0</v>
      </c>
      <c r="R674" s="227">
        <v>0</v>
      </c>
      <c r="S674" s="227">
        <v>0</v>
      </c>
      <c r="T674" s="227">
        <v>0</v>
      </c>
      <c r="U674" s="227">
        <v>0</v>
      </c>
    </row>
    <row r="675" spans="2:21" s="169" customFormat="1" x14ac:dyDescent="0.25">
      <c r="B675" s="174" t="s">
        <v>16</v>
      </c>
      <c r="C675" s="174" t="s">
        <v>16</v>
      </c>
      <c r="D675" s="174" t="s">
        <v>16</v>
      </c>
      <c r="E675" s="227">
        <v>0</v>
      </c>
      <c r="F675" s="227">
        <v>0</v>
      </c>
      <c r="G675" s="227">
        <v>0</v>
      </c>
      <c r="H675" s="227">
        <v>0</v>
      </c>
      <c r="I675" s="227">
        <v>0</v>
      </c>
      <c r="J675" s="227">
        <v>0</v>
      </c>
      <c r="K675" s="227">
        <v>0</v>
      </c>
      <c r="L675" s="227">
        <v>0</v>
      </c>
      <c r="M675" s="227">
        <v>0</v>
      </c>
      <c r="N675" s="227">
        <v>0</v>
      </c>
      <c r="O675" s="227">
        <v>0</v>
      </c>
      <c r="P675" s="227">
        <v>0</v>
      </c>
      <c r="Q675" s="227">
        <v>0</v>
      </c>
      <c r="R675" s="227">
        <v>0</v>
      </c>
      <c r="S675" s="227">
        <v>0</v>
      </c>
      <c r="T675" s="227">
        <v>0</v>
      </c>
      <c r="U675" s="227">
        <v>0</v>
      </c>
    </row>
    <row r="676" spans="2:21" s="169" customFormat="1" x14ac:dyDescent="0.25">
      <c r="B676" s="174" t="s">
        <v>16</v>
      </c>
      <c r="C676" s="174" t="s">
        <v>16</v>
      </c>
      <c r="D676" s="174" t="s">
        <v>16</v>
      </c>
      <c r="E676" s="227">
        <v>0</v>
      </c>
      <c r="F676" s="227">
        <v>0</v>
      </c>
      <c r="G676" s="227">
        <v>0</v>
      </c>
      <c r="H676" s="227">
        <v>0</v>
      </c>
      <c r="I676" s="227">
        <v>0</v>
      </c>
      <c r="J676" s="227">
        <v>0</v>
      </c>
      <c r="K676" s="227">
        <v>0</v>
      </c>
      <c r="L676" s="227">
        <v>0</v>
      </c>
      <c r="M676" s="227">
        <v>0</v>
      </c>
      <c r="N676" s="227">
        <v>0</v>
      </c>
      <c r="O676" s="227">
        <v>0</v>
      </c>
      <c r="P676" s="227">
        <v>0</v>
      </c>
      <c r="Q676" s="227">
        <v>0</v>
      </c>
      <c r="R676" s="227">
        <v>0</v>
      </c>
      <c r="S676" s="227">
        <v>0</v>
      </c>
      <c r="T676" s="227">
        <v>0</v>
      </c>
      <c r="U676" s="227">
        <v>0</v>
      </c>
    </row>
    <row r="677" spans="2:21" s="169" customFormat="1" x14ac:dyDescent="0.25">
      <c r="B677" s="174" t="s">
        <v>16</v>
      </c>
      <c r="C677" s="174" t="s">
        <v>16</v>
      </c>
      <c r="D677" s="174" t="s">
        <v>16</v>
      </c>
      <c r="E677" s="227">
        <v>0</v>
      </c>
      <c r="F677" s="227">
        <v>0</v>
      </c>
      <c r="G677" s="227">
        <v>0</v>
      </c>
      <c r="H677" s="227">
        <v>0</v>
      </c>
      <c r="I677" s="227">
        <v>0</v>
      </c>
      <c r="J677" s="227">
        <v>0</v>
      </c>
      <c r="K677" s="227">
        <v>0</v>
      </c>
      <c r="L677" s="227">
        <v>0</v>
      </c>
      <c r="M677" s="227">
        <v>0</v>
      </c>
      <c r="N677" s="227">
        <v>0</v>
      </c>
      <c r="O677" s="227">
        <v>0</v>
      </c>
      <c r="P677" s="227">
        <v>0</v>
      </c>
      <c r="Q677" s="227">
        <v>0</v>
      </c>
      <c r="R677" s="227">
        <v>0</v>
      </c>
      <c r="S677" s="227">
        <v>0</v>
      </c>
      <c r="T677" s="227">
        <v>0</v>
      </c>
      <c r="U677" s="227">
        <v>0</v>
      </c>
    </row>
    <row r="678" spans="2:21" s="169" customFormat="1" x14ac:dyDescent="0.25">
      <c r="B678" s="174" t="s">
        <v>16</v>
      </c>
      <c r="C678" s="174" t="s">
        <v>16</v>
      </c>
      <c r="D678" s="174" t="s">
        <v>16</v>
      </c>
      <c r="E678" s="227">
        <v>0</v>
      </c>
      <c r="F678" s="227">
        <v>0</v>
      </c>
      <c r="G678" s="227">
        <v>0</v>
      </c>
      <c r="H678" s="227">
        <v>0</v>
      </c>
      <c r="I678" s="227">
        <v>0</v>
      </c>
      <c r="J678" s="227">
        <v>0</v>
      </c>
      <c r="K678" s="227">
        <v>0</v>
      </c>
      <c r="L678" s="227">
        <v>0</v>
      </c>
      <c r="M678" s="227">
        <v>0</v>
      </c>
      <c r="N678" s="227">
        <v>0</v>
      </c>
      <c r="O678" s="227">
        <v>0</v>
      </c>
      <c r="P678" s="227">
        <v>0</v>
      </c>
      <c r="Q678" s="227">
        <v>0</v>
      </c>
      <c r="R678" s="227">
        <v>0</v>
      </c>
      <c r="S678" s="227">
        <v>0</v>
      </c>
      <c r="T678" s="227">
        <v>0</v>
      </c>
      <c r="U678" s="227">
        <v>0</v>
      </c>
    </row>
    <row r="679" spans="2:21" s="169" customFormat="1" x14ac:dyDescent="0.25">
      <c r="B679" s="174" t="s">
        <v>16</v>
      </c>
      <c r="C679" s="174" t="s">
        <v>16</v>
      </c>
      <c r="D679" s="174" t="s">
        <v>16</v>
      </c>
      <c r="E679" s="227">
        <v>0</v>
      </c>
      <c r="F679" s="227">
        <v>0</v>
      </c>
      <c r="G679" s="227">
        <v>0</v>
      </c>
      <c r="H679" s="227">
        <v>0</v>
      </c>
      <c r="I679" s="227">
        <v>0</v>
      </c>
      <c r="J679" s="227">
        <v>0</v>
      </c>
      <c r="K679" s="227">
        <v>0</v>
      </c>
      <c r="L679" s="227">
        <v>0</v>
      </c>
      <c r="M679" s="227">
        <v>0</v>
      </c>
      <c r="N679" s="227">
        <v>0</v>
      </c>
      <c r="O679" s="227">
        <v>0</v>
      </c>
      <c r="P679" s="227">
        <v>0</v>
      </c>
      <c r="Q679" s="227">
        <v>0</v>
      </c>
      <c r="R679" s="227">
        <v>0</v>
      </c>
      <c r="S679" s="227">
        <v>0</v>
      </c>
      <c r="T679" s="227">
        <v>0</v>
      </c>
      <c r="U679" s="227">
        <v>0</v>
      </c>
    </row>
    <row r="680" spans="2:21" s="169" customFormat="1" x14ac:dyDescent="0.25">
      <c r="B680" s="174" t="s">
        <v>16</v>
      </c>
      <c r="C680" s="174" t="s">
        <v>16</v>
      </c>
      <c r="D680" s="174" t="s">
        <v>16</v>
      </c>
      <c r="E680" s="227">
        <v>0</v>
      </c>
      <c r="F680" s="227">
        <v>0</v>
      </c>
      <c r="G680" s="227">
        <v>0</v>
      </c>
      <c r="H680" s="227">
        <v>0</v>
      </c>
      <c r="I680" s="227">
        <v>0</v>
      </c>
      <c r="J680" s="227">
        <v>0</v>
      </c>
      <c r="K680" s="227">
        <v>0</v>
      </c>
      <c r="L680" s="227">
        <v>0</v>
      </c>
      <c r="M680" s="227">
        <v>0</v>
      </c>
      <c r="N680" s="227">
        <v>0</v>
      </c>
      <c r="O680" s="227">
        <v>0</v>
      </c>
      <c r="P680" s="227">
        <v>0</v>
      </c>
      <c r="Q680" s="227">
        <v>0</v>
      </c>
      <c r="R680" s="227">
        <v>0</v>
      </c>
      <c r="S680" s="227">
        <v>0</v>
      </c>
      <c r="T680" s="227">
        <v>0</v>
      </c>
      <c r="U680" s="227">
        <v>0</v>
      </c>
    </row>
    <row r="681" spans="2:21" s="169" customFormat="1" x14ac:dyDescent="0.25">
      <c r="B681" s="174" t="s">
        <v>16</v>
      </c>
      <c r="C681" s="174" t="s">
        <v>16</v>
      </c>
      <c r="D681" s="174" t="s">
        <v>16</v>
      </c>
      <c r="E681" s="227">
        <v>0</v>
      </c>
      <c r="F681" s="227">
        <v>0</v>
      </c>
      <c r="G681" s="227">
        <v>0</v>
      </c>
      <c r="H681" s="227">
        <v>0</v>
      </c>
      <c r="I681" s="227">
        <v>0</v>
      </c>
      <c r="J681" s="227">
        <v>0</v>
      </c>
      <c r="K681" s="227">
        <v>0</v>
      </c>
      <c r="L681" s="227">
        <v>0</v>
      </c>
      <c r="M681" s="227">
        <v>0</v>
      </c>
      <c r="N681" s="227">
        <v>0</v>
      </c>
      <c r="O681" s="227">
        <v>0</v>
      </c>
      <c r="P681" s="227">
        <v>0</v>
      </c>
      <c r="Q681" s="227">
        <v>0</v>
      </c>
      <c r="R681" s="227">
        <v>0</v>
      </c>
      <c r="S681" s="227">
        <v>0</v>
      </c>
      <c r="T681" s="227">
        <v>0</v>
      </c>
      <c r="U681" s="227">
        <v>0</v>
      </c>
    </row>
    <row r="682" spans="2:21" s="169" customFormat="1" x14ac:dyDescent="0.25">
      <c r="B682" s="174" t="s">
        <v>16</v>
      </c>
      <c r="C682" s="174" t="s">
        <v>16</v>
      </c>
      <c r="D682" s="174" t="s">
        <v>16</v>
      </c>
      <c r="E682" s="227">
        <v>0</v>
      </c>
      <c r="F682" s="227">
        <v>0</v>
      </c>
      <c r="G682" s="227">
        <v>0</v>
      </c>
      <c r="H682" s="227">
        <v>0</v>
      </c>
      <c r="I682" s="227">
        <v>0</v>
      </c>
      <c r="J682" s="227">
        <v>0</v>
      </c>
      <c r="K682" s="227">
        <v>0</v>
      </c>
      <c r="L682" s="227">
        <v>0</v>
      </c>
      <c r="M682" s="227">
        <v>0</v>
      </c>
      <c r="N682" s="227">
        <v>0</v>
      </c>
      <c r="O682" s="227">
        <v>0</v>
      </c>
      <c r="P682" s="227">
        <v>0</v>
      </c>
      <c r="Q682" s="227">
        <v>0</v>
      </c>
      <c r="R682" s="227">
        <v>0</v>
      </c>
      <c r="S682" s="227">
        <v>0</v>
      </c>
      <c r="T682" s="227">
        <v>0</v>
      </c>
      <c r="U682" s="227">
        <v>0</v>
      </c>
    </row>
    <row r="683" spans="2:21" s="169" customFormat="1" x14ac:dyDescent="0.25">
      <c r="B683" s="174" t="s">
        <v>16</v>
      </c>
      <c r="C683" s="174" t="s">
        <v>16</v>
      </c>
      <c r="D683" s="174" t="s">
        <v>16</v>
      </c>
      <c r="E683" s="227">
        <v>0</v>
      </c>
      <c r="F683" s="227">
        <v>0</v>
      </c>
      <c r="G683" s="227">
        <v>0</v>
      </c>
      <c r="H683" s="227">
        <v>0</v>
      </c>
      <c r="I683" s="227">
        <v>0</v>
      </c>
      <c r="J683" s="227">
        <v>0</v>
      </c>
      <c r="K683" s="227">
        <v>0</v>
      </c>
      <c r="L683" s="227">
        <v>0</v>
      </c>
      <c r="M683" s="227">
        <v>0</v>
      </c>
      <c r="N683" s="227">
        <v>0</v>
      </c>
      <c r="O683" s="227">
        <v>0</v>
      </c>
      <c r="P683" s="227">
        <v>0</v>
      </c>
      <c r="Q683" s="227">
        <v>0</v>
      </c>
      <c r="R683" s="227">
        <v>0</v>
      </c>
      <c r="S683" s="227">
        <v>0</v>
      </c>
      <c r="T683" s="227">
        <v>0</v>
      </c>
      <c r="U683" s="227">
        <v>0</v>
      </c>
    </row>
    <row r="684" spans="2:21" s="169" customFormat="1" x14ac:dyDescent="0.25">
      <c r="B684" s="174" t="s">
        <v>16</v>
      </c>
      <c r="C684" s="174" t="s">
        <v>16</v>
      </c>
      <c r="D684" s="174" t="s">
        <v>16</v>
      </c>
      <c r="E684" s="227">
        <v>0</v>
      </c>
      <c r="F684" s="227">
        <v>0</v>
      </c>
      <c r="G684" s="227">
        <v>0</v>
      </c>
      <c r="H684" s="227">
        <v>0</v>
      </c>
      <c r="I684" s="227">
        <v>0</v>
      </c>
      <c r="J684" s="227">
        <v>0</v>
      </c>
      <c r="K684" s="227">
        <v>0</v>
      </c>
      <c r="L684" s="227">
        <v>0</v>
      </c>
      <c r="M684" s="227">
        <v>0</v>
      </c>
      <c r="N684" s="227">
        <v>0</v>
      </c>
      <c r="O684" s="227">
        <v>0</v>
      </c>
      <c r="P684" s="227">
        <v>0</v>
      </c>
      <c r="Q684" s="227">
        <v>0</v>
      </c>
      <c r="R684" s="227">
        <v>0</v>
      </c>
      <c r="S684" s="227">
        <v>0</v>
      </c>
      <c r="T684" s="227">
        <v>0</v>
      </c>
      <c r="U684" s="227">
        <v>0</v>
      </c>
    </row>
    <row r="685" spans="2:21" s="169" customFormat="1" x14ac:dyDescent="0.25">
      <c r="B685" s="174" t="s">
        <v>16</v>
      </c>
      <c r="C685" s="174" t="s">
        <v>16</v>
      </c>
      <c r="D685" s="174" t="s">
        <v>16</v>
      </c>
      <c r="E685" s="227">
        <v>0</v>
      </c>
      <c r="F685" s="227">
        <v>0</v>
      </c>
      <c r="G685" s="227">
        <v>0</v>
      </c>
      <c r="H685" s="227">
        <v>0</v>
      </c>
      <c r="I685" s="227">
        <v>0</v>
      </c>
      <c r="J685" s="227">
        <v>0</v>
      </c>
      <c r="K685" s="227">
        <v>0</v>
      </c>
      <c r="L685" s="227">
        <v>0</v>
      </c>
      <c r="M685" s="227">
        <v>0</v>
      </c>
      <c r="N685" s="227">
        <v>0</v>
      </c>
      <c r="O685" s="227">
        <v>0</v>
      </c>
      <c r="P685" s="227">
        <v>0</v>
      </c>
      <c r="Q685" s="227">
        <v>0</v>
      </c>
      <c r="R685" s="227">
        <v>0</v>
      </c>
      <c r="S685" s="227">
        <v>0</v>
      </c>
      <c r="T685" s="227">
        <v>0</v>
      </c>
      <c r="U685" s="227">
        <v>0</v>
      </c>
    </row>
    <row r="686" spans="2:21" s="169" customFormat="1" x14ac:dyDescent="0.25">
      <c r="B686" s="174" t="s">
        <v>16</v>
      </c>
      <c r="C686" s="174" t="s">
        <v>16</v>
      </c>
      <c r="D686" s="174" t="s">
        <v>16</v>
      </c>
      <c r="E686" s="227">
        <v>0</v>
      </c>
      <c r="F686" s="227">
        <v>0</v>
      </c>
      <c r="G686" s="227">
        <v>0</v>
      </c>
      <c r="H686" s="227">
        <v>0</v>
      </c>
      <c r="I686" s="227">
        <v>0</v>
      </c>
      <c r="J686" s="227">
        <v>0</v>
      </c>
      <c r="K686" s="227">
        <v>0</v>
      </c>
      <c r="L686" s="227">
        <v>0</v>
      </c>
      <c r="M686" s="227">
        <v>0</v>
      </c>
      <c r="N686" s="227">
        <v>0</v>
      </c>
      <c r="O686" s="227">
        <v>0</v>
      </c>
      <c r="P686" s="227">
        <v>0</v>
      </c>
      <c r="Q686" s="227">
        <v>0</v>
      </c>
      <c r="R686" s="227">
        <v>0</v>
      </c>
      <c r="S686" s="227">
        <v>0</v>
      </c>
      <c r="T686" s="227">
        <v>0</v>
      </c>
      <c r="U686" s="227">
        <v>0</v>
      </c>
    </row>
    <row r="687" spans="2:21" s="169" customFormat="1" x14ac:dyDescent="0.25">
      <c r="B687" s="174" t="s">
        <v>16</v>
      </c>
      <c r="C687" s="174" t="s">
        <v>16</v>
      </c>
      <c r="D687" s="174" t="s">
        <v>16</v>
      </c>
      <c r="E687" s="227">
        <v>0</v>
      </c>
      <c r="F687" s="227">
        <v>0</v>
      </c>
      <c r="G687" s="227">
        <v>0</v>
      </c>
      <c r="H687" s="227">
        <v>0</v>
      </c>
      <c r="I687" s="227">
        <v>0</v>
      </c>
      <c r="J687" s="227">
        <v>0</v>
      </c>
      <c r="K687" s="227">
        <v>0</v>
      </c>
      <c r="L687" s="227">
        <v>0</v>
      </c>
      <c r="M687" s="227">
        <v>0</v>
      </c>
      <c r="N687" s="227">
        <v>0</v>
      </c>
      <c r="O687" s="227">
        <v>0</v>
      </c>
      <c r="P687" s="227">
        <v>0</v>
      </c>
      <c r="Q687" s="227">
        <v>0</v>
      </c>
      <c r="R687" s="227">
        <v>0</v>
      </c>
      <c r="S687" s="227">
        <v>0</v>
      </c>
      <c r="T687" s="227">
        <v>0</v>
      </c>
      <c r="U687" s="227">
        <v>0</v>
      </c>
    </row>
  </sheetData>
  <mergeCells count="33">
    <mergeCell ref="B18:C18"/>
    <mergeCell ref="F25:AA25"/>
    <mergeCell ref="B26:C26"/>
    <mergeCell ref="B31:C31"/>
    <mergeCell ref="B19:C19"/>
    <mergeCell ref="B20:C20"/>
    <mergeCell ref="B21:C21"/>
    <mergeCell ref="B22:C22"/>
    <mergeCell ref="B23:C23"/>
    <mergeCell ref="B24:C24"/>
    <mergeCell ref="B13:C13"/>
    <mergeCell ref="B14:C14"/>
    <mergeCell ref="B15:C15"/>
    <mergeCell ref="B16:C16"/>
    <mergeCell ref="B17:C17"/>
    <mergeCell ref="B12:C12"/>
    <mergeCell ref="N6:O6"/>
    <mergeCell ref="P6:Q6"/>
    <mergeCell ref="R6:S6"/>
    <mergeCell ref="T6:U6"/>
    <mergeCell ref="Z6:AA6"/>
    <mergeCell ref="B8:C8"/>
    <mergeCell ref="B9:C9"/>
    <mergeCell ref="B10:C10"/>
    <mergeCell ref="B11:C11"/>
    <mergeCell ref="V6:W6"/>
    <mergeCell ref="X6:Y6"/>
    <mergeCell ref="L6:M6"/>
    <mergeCell ref="B1:J2"/>
    <mergeCell ref="D6:E6"/>
    <mergeCell ref="F6:G6"/>
    <mergeCell ref="H6:I6"/>
    <mergeCell ref="J6:K6"/>
  </mergeCells>
  <conditionalFormatting sqref="X26:Y26">
    <cfRule type="expression" dxfId="28" priority="1" stopIfTrue="1">
      <formula>X$26&gt;1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Main Menu</vt:lpstr>
      <vt:lpstr>Data Input</vt:lpstr>
      <vt:lpstr>School Funding Summary</vt:lpstr>
      <vt:lpstr>3 Year Schools Block &amp; MFG</vt:lpstr>
      <vt:lpstr>Sheet1</vt:lpstr>
      <vt:lpstr>16-17 Budgets</vt:lpstr>
      <vt:lpstr>New ISB</vt:lpstr>
      <vt:lpstr>Adjusted Factors</vt:lpstr>
      <vt:lpstr>De-Delegation</vt:lpstr>
      <vt:lpstr>DfE No</vt:lpstr>
      <vt:lpstr>Baselines MFG</vt:lpstr>
      <vt:lpstr>Baseline MFG Disapp</vt:lpstr>
      <vt:lpstr>NOR</vt:lpstr>
      <vt:lpstr>Rates 16-17</vt:lpstr>
      <vt:lpstr>Sheet2</vt:lpstr>
      <vt:lpstr>'3 Year Schools Block &amp; MFG'!Print_Area</vt:lpstr>
      <vt:lpstr>'New ISB'!Print_Area</vt:lpstr>
      <vt:lpstr>'School Funding Summary'!Print_Area</vt:lpstr>
      <vt:lpstr>'Baselines MFG'!Print_Titles</vt:lpstr>
      <vt:lpstr>'New ISB'!Print_Titles</vt:lpstr>
    </vt:vector>
  </TitlesOfParts>
  <Company>Customer Service Direct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Davis</dc:creator>
  <cp:lastModifiedBy>Ben Scarfe</cp:lastModifiedBy>
  <cp:lastPrinted>2017-02-09T13:35:40Z</cp:lastPrinted>
  <dcterms:created xsi:type="dcterms:W3CDTF">2014-10-15T07:04:28Z</dcterms:created>
  <dcterms:modified xsi:type="dcterms:W3CDTF">2021-08-05T13:07:47Z</dcterms:modified>
</cp:coreProperties>
</file>