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euser\scc\GPOFOLDERS\scarb\Desktop\Schools Accountancy\School Funding\Budget 2017-18\"/>
    </mc:Choice>
  </mc:AlternateContent>
  <xr:revisionPtr revIDLastSave="0" documentId="8_{45DA5170-9A9F-44AF-952E-F04CCEA50EE0}" xr6:coauthVersionLast="47" xr6:coauthVersionMax="47" xr10:uidLastSave="{00000000-0000-0000-0000-000000000000}"/>
  <workbookProtection workbookPassword="CC8A" lockStructure="1"/>
  <bookViews>
    <workbookView xWindow="23880" yWindow="-120" windowWidth="20640" windowHeight="11160" firstSheet="2" activeTab="2" xr2:uid="{00000000-000D-0000-FFFF-FFFF00000000}"/>
  </bookViews>
  <sheets>
    <sheet name="Summer data and table" sheetId="1" state="hidden" r:id="rId1"/>
    <sheet name="BneLog" sheetId="4" state="veryHidden" r:id="rId2"/>
    <sheet name="Look up" sheetId="7" r:id="rId3"/>
  </sheets>
  <definedNames>
    <definedName name="_xlnm._FilterDatabase" localSheetId="0" hidden="1">'Summer data and table'!$A$2:$CM$99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M4" i="1" l="1"/>
  <c r="CM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3" i="1"/>
  <c r="D19" i="7" l="1"/>
  <c r="C15" i="7"/>
  <c r="C14" i="7"/>
  <c r="C6" i="7"/>
  <c r="CB6" i="1" l="1"/>
  <c r="CB4" i="1"/>
  <c r="CB5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BZ4" i="1"/>
  <c r="BZ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CB3" i="1"/>
  <c r="BZ3" i="1"/>
  <c r="BO82" i="1"/>
  <c r="BM82" i="1"/>
  <c r="D14" i="7" l="1"/>
  <c r="D15" i="7"/>
  <c r="BU106" i="1"/>
  <c r="BO4" i="1"/>
  <c r="BT4" i="1" s="1"/>
  <c r="BO5" i="1"/>
  <c r="BO6" i="1"/>
  <c r="BR6" i="1" s="1"/>
  <c r="BW6" i="1" s="1"/>
  <c r="BX6" i="1" s="1"/>
  <c r="CC6" i="1" s="1"/>
  <c r="BO7" i="1"/>
  <c r="BT7" i="1" s="1"/>
  <c r="BO8" i="1"/>
  <c r="BR8" i="1" s="1"/>
  <c r="BO9" i="1"/>
  <c r="BO10" i="1"/>
  <c r="BR10" i="1" s="1"/>
  <c r="BW10" i="1" s="1"/>
  <c r="BX10" i="1" s="1"/>
  <c r="BO11" i="1"/>
  <c r="BR11" i="1" s="1"/>
  <c r="BO12" i="1"/>
  <c r="BR12" i="1" s="1"/>
  <c r="BO13" i="1"/>
  <c r="BR13" i="1" s="1"/>
  <c r="BO14" i="1"/>
  <c r="BR14" i="1" s="1"/>
  <c r="BW14" i="1" s="1"/>
  <c r="BX14" i="1" s="1"/>
  <c r="CC14" i="1" s="1"/>
  <c r="BO15" i="1"/>
  <c r="BT15" i="1" s="1"/>
  <c r="BO16" i="1"/>
  <c r="BT16" i="1" s="1"/>
  <c r="BO17" i="1"/>
  <c r="BT17" i="1" s="1"/>
  <c r="BO18" i="1"/>
  <c r="BO19" i="1"/>
  <c r="BR19" i="1" s="1"/>
  <c r="BW19" i="1" s="1"/>
  <c r="BX19" i="1" s="1"/>
  <c r="BO20" i="1"/>
  <c r="BO21" i="1"/>
  <c r="BR21" i="1" s="1"/>
  <c r="BW21" i="1" s="1"/>
  <c r="BX21" i="1" s="1"/>
  <c r="BO22" i="1"/>
  <c r="BO23" i="1"/>
  <c r="BO24" i="1"/>
  <c r="BR24" i="1" s="1"/>
  <c r="BO25" i="1"/>
  <c r="BO26" i="1"/>
  <c r="BO27" i="1"/>
  <c r="BR27" i="1" s="1"/>
  <c r="BO28" i="1"/>
  <c r="BT28" i="1" s="1"/>
  <c r="BU28" i="1" s="1"/>
  <c r="BO29" i="1"/>
  <c r="BO30" i="1"/>
  <c r="BO31" i="1"/>
  <c r="BT31" i="1" s="1"/>
  <c r="BO32" i="1"/>
  <c r="BO33" i="1"/>
  <c r="BT33" i="1" s="1"/>
  <c r="BU33" i="1" s="1"/>
  <c r="BO34" i="1"/>
  <c r="BO35" i="1"/>
  <c r="BR35" i="1" s="1"/>
  <c r="BO36" i="1"/>
  <c r="BO37" i="1"/>
  <c r="BR37" i="1" s="1"/>
  <c r="BW37" i="1" s="1"/>
  <c r="BX37" i="1" s="1"/>
  <c r="BO38" i="1"/>
  <c r="BO39" i="1"/>
  <c r="BO40" i="1"/>
  <c r="BO41" i="1"/>
  <c r="BO42" i="1"/>
  <c r="BO43" i="1"/>
  <c r="BR43" i="1" s="1"/>
  <c r="BO44" i="1"/>
  <c r="BO45" i="1"/>
  <c r="BR45" i="1" s="1"/>
  <c r="BO46" i="1"/>
  <c r="BO47" i="1"/>
  <c r="BT47" i="1" s="1"/>
  <c r="BO48" i="1"/>
  <c r="BO49" i="1"/>
  <c r="BO50" i="1"/>
  <c r="BO51" i="1"/>
  <c r="BR51" i="1" s="1"/>
  <c r="BO52" i="1"/>
  <c r="BO53" i="1"/>
  <c r="BR53" i="1" s="1"/>
  <c r="BW53" i="1" s="1"/>
  <c r="BX53" i="1" s="1"/>
  <c r="BO54" i="1"/>
  <c r="BO55" i="1"/>
  <c r="BO56" i="1"/>
  <c r="BO57" i="1"/>
  <c r="BO58" i="1"/>
  <c r="BO59" i="1"/>
  <c r="BR59" i="1" s="1"/>
  <c r="BO60" i="1"/>
  <c r="BT60" i="1" s="1"/>
  <c r="BO61" i="1"/>
  <c r="BO62" i="1"/>
  <c r="BO63" i="1"/>
  <c r="BT63" i="1" s="1"/>
  <c r="BO64" i="1"/>
  <c r="BO65" i="1"/>
  <c r="BR65" i="1" s="1"/>
  <c r="BO66" i="1"/>
  <c r="BO67" i="1"/>
  <c r="BT67" i="1" s="1"/>
  <c r="BO68" i="1"/>
  <c r="BO69" i="1"/>
  <c r="BT69" i="1" s="1"/>
  <c r="BU69" i="1" s="1"/>
  <c r="BO70" i="1"/>
  <c r="BO71" i="1"/>
  <c r="BT71" i="1" s="1"/>
  <c r="BO72" i="1"/>
  <c r="BO73" i="1"/>
  <c r="BO74" i="1"/>
  <c r="BO75" i="1"/>
  <c r="BR75" i="1" s="1"/>
  <c r="BO76" i="1"/>
  <c r="BO77" i="1"/>
  <c r="BR77" i="1" s="1"/>
  <c r="BO78" i="1"/>
  <c r="BO79" i="1"/>
  <c r="BT79" i="1" s="1"/>
  <c r="BO80" i="1"/>
  <c r="BO81" i="1"/>
  <c r="BT81" i="1" s="1"/>
  <c r="BO83" i="1"/>
  <c r="BT83" i="1" s="1"/>
  <c r="BO84" i="1"/>
  <c r="BO85" i="1"/>
  <c r="BT85" i="1" s="1"/>
  <c r="BU85" i="1" s="1"/>
  <c r="BO86" i="1"/>
  <c r="BO87" i="1"/>
  <c r="BT87" i="1" s="1"/>
  <c r="BO88" i="1"/>
  <c r="BO89" i="1"/>
  <c r="BO90" i="1"/>
  <c r="BO91" i="1"/>
  <c r="BR91" i="1" s="1"/>
  <c r="BO92" i="1"/>
  <c r="BT92" i="1" s="1"/>
  <c r="BO93" i="1"/>
  <c r="BO94" i="1"/>
  <c r="BO95" i="1"/>
  <c r="BT95" i="1" s="1"/>
  <c r="BO96" i="1"/>
  <c r="BO97" i="1"/>
  <c r="BR97" i="1" s="1"/>
  <c r="BO98" i="1"/>
  <c r="BO99" i="1"/>
  <c r="BT99" i="1" s="1"/>
  <c r="BO3" i="1"/>
  <c r="BM4" i="1"/>
  <c r="BN4" i="1" s="1"/>
  <c r="BM5" i="1"/>
  <c r="BN5" i="1" s="1"/>
  <c r="BM6" i="1"/>
  <c r="BN6" i="1" s="1"/>
  <c r="BM7" i="1"/>
  <c r="BN7" i="1" s="1"/>
  <c r="BM8" i="1"/>
  <c r="BN8" i="1" s="1"/>
  <c r="BM9" i="1"/>
  <c r="BN9" i="1" s="1"/>
  <c r="BM10" i="1"/>
  <c r="BN10" i="1" s="1"/>
  <c r="BM11" i="1"/>
  <c r="BN11" i="1" s="1"/>
  <c r="BM12" i="1"/>
  <c r="BN12" i="1" s="1"/>
  <c r="BM13" i="1"/>
  <c r="BN13" i="1" s="1"/>
  <c r="BM14" i="1"/>
  <c r="BN14" i="1" s="1"/>
  <c r="BM15" i="1"/>
  <c r="BN15" i="1" s="1"/>
  <c r="BM16" i="1"/>
  <c r="BN16" i="1" s="1"/>
  <c r="BM17" i="1"/>
  <c r="BN17" i="1" s="1"/>
  <c r="BM18" i="1"/>
  <c r="BN18" i="1" s="1"/>
  <c r="BM19" i="1"/>
  <c r="BN19" i="1" s="1"/>
  <c r="BM20" i="1"/>
  <c r="BN20" i="1" s="1"/>
  <c r="BM21" i="1"/>
  <c r="BN21" i="1" s="1"/>
  <c r="BM22" i="1"/>
  <c r="BN22" i="1" s="1"/>
  <c r="BM23" i="1"/>
  <c r="BN23" i="1" s="1"/>
  <c r="BM24" i="1"/>
  <c r="BN24" i="1" s="1"/>
  <c r="BM25" i="1"/>
  <c r="BN25" i="1" s="1"/>
  <c r="BM26" i="1"/>
  <c r="BN26" i="1" s="1"/>
  <c r="BM27" i="1"/>
  <c r="BM28" i="1"/>
  <c r="BN28" i="1" s="1"/>
  <c r="BM29" i="1"/>
  <c r="BN29" i="1" s="1"/>
  <c r="BM30" i="1"/>
  <c r="BN30" i="1" s="1"/>
  <c r="BM31" i="1"/>
  <c r="BN31" i="1" s="1"/>
  <c r="BM32" i="1"/>
  <c r="BN32" i="1" s="1"/>
  <c r="BM33" i="1"/>
  <c r="BM34" i="1"/>
  <c r="BN34" i="1" s="1"/>
  <c r="BM35" i="1"/>
  <c r="BN35" i="1" s="1"/>
  <c r="BM36" i="1"/>
  <c r="BN36" i="1" s="1"/>
  <c r="BM37" i="1"/>
  <c r="BN37" i="1" s="1"/>
  <c r="BM38" i="1"/>
  <c r="BN38" i="1" s="1"/>
  <c r="BM39" i="1"/>
  <c r="BN39" i="1" s="1"/>
  <c r="BM40" i="1"/>
  <c r="BN40" i="1" s="1"/>
  <c r="BM41" i="1"/>
  <c r="BN41" i="1" s="1"/>
  <c r="BM42" i="1"/>
  <c r="BN42" i="1" s="1"/>
  <c r="BM43" i="1"/>
  <c r="BN43" i="1" s="1"/>
  <c r="BM44" i="1"/>
  <c r="BN44" i="1" s="1"/>
  <c r="BM45" i="1"/>
  <c r="BN45" i="1" s="1"/>
  <c r="BM46" i="1"/>
  <c r="BN46" i="1" s="1"/>
  <c r="BM47" i="1"/>
  <c r="BN47" i="1" s="1"/>
  <c r="BM48" i="1"/>
  <c r="BN48" i="1" s="1"/>
  <c r="BM49" i="1"/>
  <c r="BN49" i="1" s="1"/>
  <c r="BM50" i="1"/>
  <c r="BN50" i="1" s="1"/>
  <c r="BM51" i="1"/>
  <c r="BN51" i="1" s="1"/>
  <c r="BM52" i="1"/>
  <c r="BN52" i="1" s="1"/>
  <c r="BM53" i="1"/>
  <c r="BN53" i="1" s="1"/>
  <c r="BM54" i="1"/>
  <c r="BN54" i="1" s="1"/>
  <c r="BM55" i="1"/>
  <c r="BN55" i="1" s="1"/>
  <c r="BM56" i="1"/>
  <c r="BN56" i="1" s="1"/>
  <c r="BM57" i="1"/>
  <c r="BN57" i="1" s="1"/>
  <c r="BM58" i="1"/>
  <c r="BN58" i="1" s="1"/>
  <c r="BM59" i="1"/>
  <c r="BN59" i="1" s="1"/>
  <c r="BM60" i="1"/>
  <c r="BN60" i="1" s="1"/>
  <c r="BM61" i="1"/>
  <c r="BN61" i="1" s="1"/>
  <c r="BM62" i="1"/>
  <c r="BN62" i="1" s="1"/>
  <c r="BM63" i="1"/>
  <c r="BN63" i="1" s="1"/>
  <c r="BM64" i="1"/>
  <c r="BN64" i="1" s="1"/>
  <c r="BM65" i="1"/>
  <c r="BN65" i="1" s="1"/>
  <c r="BM66" i="1"/>
  <c r="BN66" i="1" s="1"/>
  <c r="BM67" i="1"/>
  <c r="BN67" i="1" s="1"/>
  <c r="BM68" i="1"/>
  <c r="BN68" i="1" s="1"/>
  <c r="BM69" i="1"/>
  <c r="BN69" i="1" s="1"/>
  <c r="BM70" i="1"/>
  <c r="BN70" i="1" s="1"/>
  <c r="BM71" i="1"/>
  <c r="BN71" i="1" s="1"/>
  <c r="BM72" i="1"/>
  <c r="BN72" i="1" s="1"/>
  <c r="BM73" i="1"/>
  <c r="BN73" i="1" s="1"/>
  <c r="BM74" i="1"/>
  <c r="BN74" i="1" s="1"/>
  <c r="BM75" i="1"/>
  <c r="BN75" i="1" s="1"/>
  <c r="BM76" i="1"/>
  <c r="BN76" i="1" s="1"/>
  <c r="BM77" i="1"/>
  <c r="BN77" i="1" s="1"/>
  <c r="BM78" i="1"/>
  <c r="BN78" i="1" s="1"/>
  <c r="BM79" i="1"/>
  <c r="BN79" i="1" s="1"/>
  <c r="BM80" i="1"/>
  <c r="BN80" i="1" s="1"/>
  <c r="BM81" i="1"/>
  <c r="BN81" i="1" s="1"/>
  <c r="BN82" i="1"/>
  <c r="BM83" i="1"/>
  <c r="BN83" i="1" s="1"/>
  <c r="BM84" i="1"/>
  <c r="BN84" i="1" s="1"/>
  <c r="BM85" i="1"/>
  <c r="BN85" i="1" s="1"/>
  <c r="BM86" i="1"/>
  <c r="BN86" i="1" s="1"/>
  <c r="BM87" i="1"/>
  <c r="BN87" i="1" s="1"/>
  <c r="BM88" i="1"/>
  <c r="BN88" i="1" s="1"/>
  <c r="BM89" i="1"/>
  <c r="BN89" i="1" s="1"/>
  <c r="BM90" i="1"/>
  <c r="BN90" i="1" s="1"/>
  <c r="BM91" i="1"/>
  <c r="BM92" i="1"/>
  <c r="BN92" i="1" s="1"/>
  <c r="BM93" i="1"/>
  <c r="BN93" i="1" s="1"/>
  <c r="BM94" i="1"/>
  <c r="BN94" i="1" s="1"/>
  <c r="BM95" i="1"/>
  <c r="BN95" i="1" s="1"/>
  <c r="BM96" i="1"/>
  <c r="BN96" i="1" s="1"/>
  <c r="BM97" i="1"/>
  <c r="BN97" i="1" s="1"/>
  <c r="BM98" i="1"/>
  <c r="BN98" i="1" s="1"/>
  <c r="BM99" i="1"/>
  <c r="BN99" i="1" s="1"/>
  <c r="BM3" i="1"/>
  <c r="BN3" i="1" s="1"/>
  <c r="BT21" i="1" l="1"/>
  <c r="BU21" i="1" s="1"/>
  <c r="BV21" i="1" s="1"/>
  <c r="BS37" i="1"/>
  <c r="BS51" i="1"/>
  <c r="BP98" i="1"/>
  <c r="BP90" i="1"/>
  <c r="BP82" i="1"/>
  <c r="BP74" i="1"/>
  <c r="BP66" i="1"/>
  <c r="BP58" i="1"/>
  <c r="BP38" i="1"/>
  <c r="BP26" i="1"/>
  <c r="BP22" i="1"/>
  <c r="BP21" i="1"/>
  <c r="BP94" i="1"/>
  <c r="BP86" i="1"/>
  <c r="BP78" i="1"/>
  <c r="BP70" i="1"/>
  <c r="BP62" i="1"/>
  <c r="BP54" i="1"/>
  <c r="BP42" i="1"/>
  <c r="BR71" i="1"/>
  <c r="BW71" i="1" s="1"/>
  <c r="BX71" i="1" s="1"/>
  <c r="CC71" i="1" s="1"/>
  <c r="BP49" i="1"/>
  <c r="BR67" i="1"/>
  <c r="BS67" i="1" s="1"/>
  <c r="BR7" i="1"/>
  <c r="BW7" i="1" s="1"/>
  <c r="BX7" i="1" s="1"/>
  <c r="BT53" i="1"/>
  <c r="BU53" i="1" s="1"/>
  <c r="BV53" i="1" s="1"/>
  <c r="BR83" i="1"/>
  <c r="BW83" i="1" s="1"/>
  <c r="BX83" i="1" s="1"/>
  <c r="CC83" i="1" s="1"/>
  <c r="BP91" i="1"/>
  <c r="BP27" i="1"/>
  <c r="BR87" i="1"/>
  <c r="BW87" i="1" s="1"/>
  <c r="BX87" i="1" s="1"/>
  <c r="CC87" i="1" s="1"/>
  <c r="BT37" i="1"/>
  <c r="BU37" i="1" s="1"/>
  <c r="BV37" i="1" s="1"/>
  <c r="BP99" i="1"/>
  <c r="BP83" i="1"/>
  <c r="BP67" i="1"/>
  <c r="BP47" i="1"/>
  <c r="BP6" i="1"/>
  <c r="BT6" i="1"/>
  <c r="BU6" i="1" s="1"/>
  <c r="BV85" i="1"/>
  <c r="BP46" i="1"/>
  <c r="BN91" i="1"/>
  <c r="BN27" i="1"/>
  <c r="BP43" i="1"/>
  <c r="BP15" i="1"/>
  <c r="BR33" i="1"/>
  <c r="BW33" i="1" s="1"/>
  <c r="BR17" i="1"/>
  <c r="BW17" i="1" s="1"/>
  <c r="BX17" i="1" s="1"/>
  <c r="BS19" i="1"/>
  <c r="BT49" i="1"/>
  <c r="BU49" i="1" s="1"/>
  <c r="BT14" i="1"/>
  <c r="BP95" i="1"/>
  <c r="BP87" i="1"/>
  <c r="BP79" i="1"/>
  <c r="BP71" i="1"/>
  <c r="BP63" i="1"/>
  <c r="BP11" i="1"/>
  <c r="BR99" i="1"/>
  <c r="BS99" i="1" s="1"/>
  <c r="BR81" i="1"/>
  <c r="BW81" i="1" s="1"/>
  <c r="BX81" i="1" s="1"/>
  <c r="BS14" i="1"/>
  <c r="BT91" i="1"/>
  <c r="BU91" i="1" s="1"/>
  <c r="BV91" i="1" s="1"/>
  <c r="BT75" i="1"/>
  <c r="BU75" i="1" s="1"/>
  <c r="BV75" i="1" s="1"/>
  <c r="BT59" i="1"/>
  <c r="BU59" i="1" s="1"/>
  <c r="BT43" i="1"/>
  <c r="BU43" i="1" s="1"/>
  <c r="BV43" i="1" s="1"/>
  <c r="BT27" i="1"/>
  <c r="BT11" i="1"/>
  <c r="BU11" i="1" s="1"/>
  <c r="BV11" i="1" s="1"/>
  <c r="BP75" i="1"/>
  <c r="BP59" i="1"/>
  <c r="BP31" i="1"/>
  <c r="BW51" i="1"/>
  <c r="BX51" i="1" s="1"/>
  <c r="BP30" i="1"/>
  <c r="BP14" i="1"/>
  <c r="BR49" i="1"/>
  <c r="BS49" i="1" s="1"/>
  <c r="BP55" i="1"/>
  <c r="BP51" i="1"/>
  <c r="BP39" i="1"/>
  <c r="BP35" i="1"/>
  <c r="BP23" i="1"/>
  <c r="BP19" i="1"/>
  <c r="BP10" i="1"/>
  <c r="BR55" i="1"/>
  <c r="BS55" i="1" s="1"/>
  <c r="BR39" i="1"/>
  <c r="BW39" i="1" s="1"/>
  <c r="BX39" i="1" s="1"/>
  <c r="BR23" i="1"/>
  <c r="BS23" i="1" s="1"/>
  <c r="BS10" i="1"/>
  <c r="BT55" i="1"/>
  <c r="BU55" i="1" s="1"/>
  <c r="BT39" i="1"/>
  <c r="BU39" i="1" s="1"/>
  <c r="BV39" i="1" s="1"/>
  <c r="BT23" i="1"/>
  <c r="BU23" i="1" s="1"/>
  <c r="BV23" i="1" s="1"/>
  <c r="BT10" i="1"/>
  <c r="BU10" i="1" s="1"/>
  <c r="BW35" i="1"/>
  <c r="BX35" i="1" s="1"/>
  <c r="BS35" i="1"/>
  <c r="BV33" i="1"/>
  <c r="BU92" i="1"/>
  <c r="BV92" i="1" s="1"/>
  <c r="BU81" i="1"/>
  <c r="BV81" i="1" s="1"/>
  <c r="BU60" i="1"/>
  <c r="BV60" i="1" s="1"/>
  <c r="BU17" i="1"/>
  <c r="BV17" i="1" s="1"/>
  <c r="BN33" i="1"/>
  <c r="BP33" i="1"/>
  <c r="BT3" i="1"/>
  <c r="BR3" i="1"/>
  <c r="BP3" i="1"/>
  <c r="BR96" i="1"/>
  <c r="BP96" i="1"/>
  <c r="BT96" i="1"/>
  <c r="BP92" i="1"/>
  <c r="BR92" i="1"/>
  <c r="BT88" i="1"/>
  <c r="BP88" i="1"/>
  <c r="BT84" i="1"/>
  <c r="BR84" i="1"/>
  <c r="BP84" i="1"/>
  <c r="BR80" i="1"/>
  <c r="BP80" i="1"/>
  <c r="BT80" i="1"/>
  <c r="BP76" i="1"/>
  <c r="BT76" i="1"/>
  <c r="BR76" i="1"/>
  <c r="BT72" i="1"/>
  <c r="BP72" i="1"/>
  <c r="BR72" i="1"/>
  <c r="BT68" i="1"/>
  <c r="BR68" i="1"/>
  <c r="BP68" i="1"/>
  <c r="BR64" i="1"/>
  <c r="BP64" i="1"/>
  <c r="BT64" i="1"/>
  <c r="BP60" i="1"/>
  <c r="BR60" i="1"/>
  <c r="BP56" i="1"/>
  <c r="BT56" i="1"/>
  <c r="BP52" i="1"/>
  <c r="BT52" i="1"/>
  <c r="BR52" i="1"/>
  <c r="BP48" i="1"/>
  <c r="BR48" i="1"/>
  <c r="BT48" i="1"/>
  <c r="BP44" i="1"/>
  <c r="BT44" i="1"/>
  <c r="BR44" i="1"/>
  <c r="BP40" i="1"/>
  <c r="BT40" i="1"/>
  <c r="BR40" i="1"/>
  <c r="BU16" i="1"/>
  <c r="BV16" i="1" s="1"/>
  <c r="BS8" i="1"/>
  <c r="BW8" i="1"/>
  <c r="BX8" i="1" s="1"/>
  <c r="CC8" i="1" s="1"/>
  <c r="BU4" i="1"/>
  <c r="BV4" i="1" s="1"/>
  <c r="BP17" i="1"/>
  <c r="BR88" i="1"/>
  <c r="BS77" i="1"/>
  <c r="BW77" i="1"/>
  <c r="BX77" i="1" s="1"/>
  <c r="BR56" i="1"/>
  <c r="BW45" i="1"/>
  <c r="BX45" i="1" s="1"/>
  <c r="CC45" i="1" s="1"/>
  <c r="BS45" i="1"/>
  <c r="BW24" i="1"/>
  <c r="BX24" i="1" s="1"/>
  <c r="CC24" i="1" s="1"/>
  <c r="BS24" i="1"/>
  <c r="BS13" i="1"/>
  <c r="BW13" i="1"/>
  <c r="BX13" i="1" s="1"/>
  <c r="CC13" i="1" s="1"/>
  <c r="BU99" i="1"/>
  <c r="BV99" i="1" s="1"/>
  <c r="BU95" i="1"/>
  <c r="BV95" i="1" s="1"/>
  <c r="BW91" i="1"/>
  <c r="BX91" i="1" s="1"/>
  <c r="BS91" i="1"/>
  <c r="BU83" i="1"/>
  <c r="BV83" i="1" s="1"/>
  <c r="BU79" i="1"/>
  <c r="BV79" i="1" s="1"/>
  <c r="BW75" i="1"/>
  <c r="BX75" i="1" s="1"/>
  <c r="BS75" i="1"/>
  <c r="BU67" i="1"/>
  <c r="BV67" i="1" s="1"/>
  <c r="BU63" i="1"/>
  <c r="BV63" i="1" s="1"/>
  <c r="BW59" i="1"/>
  <c r="BX59" i="1" s="1"/>
  <c r="BS59" i="1"/>
  <c r="BU47" i="1"/>
  <c r="BV47" i="1" s="1"/>
  <c r="BW43" i="1"/>
  <c r="BX43" i="1" s="1"/>
  <c r="BS43" i="1"/>
  <c r="BU31" i="1"/>
  <c r="BV31" i="1" s="1"/>
  <c r="BW27" i="1"/>
  <c r="BX27" i="1" s="1"/>
  <c r="BS27" i="1"/>
  <c r="BU15" i="1"/>
  <c r="BV15" i="1" s="1"/>
  <c r="BW11" i="1"/>
  <c r="BX11" i="1" s="1"/>
  <c r="BS11" i="1"/>
  <c r="BU7" i="1"/>
  <c r="BV7" i="1" s="1"/>
  <c r="BP53" i="1"/>
  <c r="BU71" i="1"/>
  <c r="BV71" i="1" s="1"/>
  <c r="BV28" i="1"/>
  <c r="BW97" i="1"/>
  <c r="BX97" i="1" s="1"/>
  <c r="BS97" i="1"/>
  <c r="BW65" i="1"/>
  <c r="BX65" i="1" s="1"/>
  <c r="BS65" i="1"/>
  <c r="BW12" i="1"/>
  <c r="BX12" i="1" s="1"/>
  <c r="BS12" i="1"/>
  <c r="BP97" i="1"/>
  <c r="BP93" i="1"/>
  <c r="BT93" i="1"/>
  <c r="BT89" i="1"/>
  <c r="BP89" i="1"/>
  <c r="BR89" i="1"/>
  <c r="BR85" i="1"/>
  <c r="BP85" i="1"/>
  <c r="BP81" i="1"/>
  <c r="BP77" i="1"/>
  <c r="BT77" i="1"/>
  <c r="BT73" i="1"/>
  <c r="BP73" i="1"/>
  <c r="BR73" i="1"/>
  <c r="BR69" i="1"/>
  <c r="BP69" i="1"/>
  <c r="BP65" i="1"/>
  <c r="BP61" i="1"/>
  <c r="BT61" i="1"/>
  <c r="BT57" i="1"/>
  <c r="BP57" i="1"/>
  <c r="BR57" i="1"/>
  <c r="BT45" i="1"/>
  <c r="BP45" i="1"/>
  <c r="BT41" i="1"/>
  <c r="BP41" i="1"/>
  <c r="BR41" i="1"/>
  <c r="BT29" i="1"/>
  <c r="BP29" i="1"/>
  <c r="BT25" i="1"/>
  <c r="BP25" i="1"/>
  <c r="BR25" i="1"/>
  <c r="BT13" i="1"/>
  <c r="BP13" i="1"/>
  <c r="BT9" i="1"/>
  <c r="BP9" i="1"/>
  <c r="BR9" i="1"/>
  <c r="BT5" i="1"/>
  <c r="BR5" i="1"/>
  <c r="BP37" i="1"/>
  <c r="BP5" i="1"/>
  <c r="BR93" i="1"/>
  <c r="BR61" i="1"/>
  <c r="BR29" i="1"/>
  <c r="BS53" i="1"/>
  <c r="BS21" i="1"/>
  <c r="BT97" i="1"/>
  <c r="BU87" i="1"/>
  <c r="BV87" i="1" s="1"/>
  <c r="BT65" i="1"/>
  <c r="BV69" i="1"/>
  <c r="BP36" i="1"/>
  <c r="BT36" i="1"/>
  <c r="BR36" i="1"/>
  <c r="BP32" i="1"/>
  <c r="BR32" i="1"/>
  <c r="BP28" i="1"/>
  <c r="BP24" i="1"/>
  <c r="BT24" i="1"/>
  <c r="BP20" i="1"/>
  <c r="BT20" i="1"/>
  <c r="BR20" i="1"/>
  <c r="BP16" i="1"/>
  <c r="BR16" i="1"/>
  <c r="BP12" i="1"/>
  <c r="BT12" i="1"/>
  <c r="BP8" i="1"/>
  <c r="BT8" i="1"/>
  <c r="BP4" i="1"/>
  <c r="BR4" i="1"/>
  <c r="BR28" i="1"/>
  <c r="BT32" i="1"/>
  <c r="BT98" i="1"/>
  <c r="BR98" i="1"/>
  <c r="BT94" i="1"/>
  <c r="BR94" i="1"/>
  <c r="BT90" i="1"/>
  <c r="BR90" i="1"/>
  <c r="BT86" i="1"/>
  <c r="BR86" i="1"/>
  <c r="BT82" i="1"/>
  <c r="BR82" i="1"/>
  <c r="BT78" i="1"/>
  <c r="BR78" i="1"/>
  <c r="BT74" i="1"/>
  <c r="BR74" i="1"/>
  <c r="BT70" i="1"/>
  <c r="BR70" i="1"/>
  <c r="BT66" i="1"/>
  <c r="BR66" i="1"/>
  <c r="BT62" i="1"/>
  <c r="BR62" i="1"/>
  <c r="BT58" i="1"/>
  <c r="BR58" i="1"/>
  <c r="BT54" i="1"/>
  <c r="BR54" i="1"/>
  <c r="BT50" i="1"/>
  <c r="BR50" i="1"/>
  <c r="BT46" i="1"/>
  <c r="BR46" i="1"/>
  <c r="BT42" i="1"/>
  <c r="BR42" i="1"/>
  <c r="BT38" i="1"/>
  <c r="BR38" i="1"/>
  <c r="BT34" i="1"/>
  <c r="BR34" i="1"/>
  <c r="BT30" i="1"/>
  <c r="BR30" i="1"/>
  <c r="BT26" i="1"/>
  <c r="BR26" i="1"/>
  <c r="BT22" i="1"/>
  <c r="BR22" i="1"/>
  <c r="BT18" i="1"/>
  <c r="BR18" i="1"/>
  <c r="BP50" i="1"/>
  <c r="BP34" i="1"/>
  <c r="BP18" i="1"/>
  <c r="BP7" i="1"/>
  <c r="BR95" i="1"/>
  <c r="BR79" i="1"/>
  <c r="BR63" i="1"/>
  <c r="BR47" i="1"/>
  <c r="BR31" i="1"/>
  <c r="BR15" i="1"/>
  <c r="BS6" i="1"/>
  <c r="BT51" i="1"/>
  <c r="BT35" i="1"/>
  <c r="BT19" i="1"/>
  <c r="CC19" i="1"/>
  <c r="BX33" i="1" l="1"/>
  <c r="CD6" i="1"/>
  <c r="CE6" i="1" s="1"/>
  <c r="BW23" i="1"/>
  <c r="BX23" i="1" s="1"/>
  <c r="CC23" i="1" s="1"/>
  <c r="CD23" i="1" s="1"/>
  <c r="CE23" i="1" s="1"/>
  <c r="CC35" i="1"/>
  <c r="BW49" i="1"/>
  <c r="BX49" i="1" s="1"/>
  <c r="CC49" i="1" s="1"/>
  <c r="CD49" i="1" s="1"/>
  <c r="CE49" i="1" s="1"/>
  <c r="BS71" i="1"/>
  <c r="CC43" i="1"/>
  <c r="CD43" i="1" s="1"/>
  <c r="CD83" i="1"/>
  <c r="CE83" i="1" s="1"/>
  <c r="BS7" i="1"/>
  <c r="BS33" i="1"/>
  <c r="BW67" i="1"/>
  <c r="BX67" i="1" s="1"/>
  <c r="CC67" i="1" s="1"/>
  <c r="CD67" i="1" s="1"/>
  <c r="CE67" i="1" s="1"/>
  <c r="BW99" i="1"/>
  <c r="BX99" i="1" s="1"/>
  <c r="CC99" i="1" s="1"/>
  <c r="CD99" i="1" s="1"/>
  <c r="BS39" i="1"/>
  <c r="BS81" i="1"/>
  <c r="BW55" i="1"/>
  <c r="BX55" i="1" s="1"/>
  <c r="CC51" i="1"/>
  <c r="CC37" i="1"/>
  <c r="CD37" i="1" s="1"/>
  <c r="CE37" i="1" s="1"/>
  <c r="BS83" i="1"/>
  <c r="BV59" i="1"/>
  <c r="CC11" i="1"/>
  <c r="CD11" i="1" s="1"/>
  <c r="CE11" i="1" s="1"/>
  <c r="BS87" i="1"/>
  <c r="BS17" i="1"/>
  <c r="BV55" i="1"/>
  <c r="BV49" i="1"/>
  <c r="BV10" i="1"/>
  <c r="CD71" i="1"/>
  <c r="BU27" i="1"/>
  <c r="BV27" i="1" s="1"/>
  <c r="CC7" i="1"/>
  <c r="CD7" i="1" s="1"/>
  <c r="CE7" i="1" s="1"/>
  <c r="CC65" i="1"/>
  <c r="CC27" i="1"/>
  <c r="BU14" i="1"/>
  <c r="CD14" i="1" s="1"/>
  <c r="CE14" i="1" s="1"/>
  <c r="BU19" i="1"/>
  <c r="CD19" i="1" s="1"/>
  <c r="BW79" i="1"/>
  <c r="BX79" i="1" s="1"/>
  <c r="CC79" i="1" s="1"/>
  <c r="CD79" i="1" s="1"/>
  <c r="BS79" i="1"/>
  <c r="BU22" i="1"/>
  <c r="BV22" i="1" s="1"/>
  <c r="BU30" i="1"/>
  <c r="BV30" i="1" s="1"/>
  <c r="BU46" i="1"/>
  <c r="BV46" i="1" s="1"/>
  <c r="BU54" i="1"/>
  <c r="BV54" i="1" s="1"/>
  <c r="BU70" i="1"/>
  <c r="BV70" i="1" s="1"/>
  <c r="BU86" i="1"/>
  <c r="BV86" i="1" s="1"/>
  <c r="BU20" i="1"/>
  <c r="BV20" i="1" s="1"/>
  <c r="BU36" i="1"/>
  <c r="BV36" i="1" s="1"/>
  <c r="BS61" i="1"/>
  <c r="BW61" i="1"/>
  <c r="BX61" i="1" s="1"/>
  <c r="BU9" i="1"/>
  <c r="BV9" i="1" s="1"/>
  <c r="CC75" i="1"/>
  <c r="CD75" i="1" s="1"/>
  <c r="BS88" i="1"/>
  <c r="BW88" i="1"/>
  <c r="BX88" i="1" s="1"/>
  <c r="BS40" i="1"/>
  <c r="BW40" i="1"/>
  <c r="BX40" i="1" s="1"/>
  <c r="CC40" i="1" s="1"/>
  <c r="BU64" i="1"/>
  <c r="BV64" i="1" s="1"/>
  <c r="BS68" i="1"/>
  <c r="BW68" i="1"/>
  <c r="BX68" i="1" s="1"/>
  <c r="BU80" i="1"/>
  <c r="BV80" i="1" s="1"/>
  <c r="BS84" i="1"/>
  <c r="BW84" i="1"/>
  <c r="BX84" i="1" s="1"/>
  <c r="BW92" i="1"/>
  <c r="BX92" i="1" s="1"/>
  <c r="BS92" i="1"/>
  <c r="BS96" i="1"/>
  <c r="BW96" i="1"/>
  <c r="BX96" i="1" s="1"/>
  <c r="BU35" i="1"/>
  <c r="BV35" i="1" s="1"/>
  <c r="BW95" i="1"/>
  <c r="BX95" i="1" s="1"/>
  <c r="CC95" i="1" s="1"/>
  <c r="CD95" i="1" s="1"/>
  <c r="BS95" i="1"/>
  <c r="BW18" i="1"/>
  <c r="BX18" i="1" s="1"/>
  <c r="BS18" i="1"/>
  <c r="BW26" i="1"/>
  <c r="BX26" i="1" s="1"/>
  <c r="BS26" i="1"/>
  <c r="BW42" i="1"/>
  <c r="BX42" i="1" s="1"/>
  <c r="BS42" i="1"/>
  <c r="BW50" i="1"/>
  <c r="BX50" i="1" s="1"/>
  <c r="BS50" i="1"/>
  <c r="BW66" i="1"/>
  <c r="BX66" i="1" s="1"/>
  <c r="BS66" i="1"/>
  <c r="BW74" i="1"/>
  <c r="BX74" i="1" s="1"/>
  <c r="BS74" i="1"/>
  <c r="BW90" i="1"/>
  <c r="BX90" i="1" s="1"/>
  <c r="BS90" i="1"/>
  <c r="BU8" i="1"/>
  <c r="BV8" i="1" s="1"/>
  <c r="BU5" i="1"/>
  <c r="BV5" i="1" s="1"/>
  <c r="BU25" i="1"/>
  <c r="BV25" i="1" s="1"/>
  <c r="BU73" i="1"/>
  <c r="BV73" i="1" s="1"/>
  <c r="BU89" i="1"/>
  <c r="BV89" i="1" s="1"/>
  <c r="BU68" i="1"/>
  <c r="BV68" i="1" s="1"/>
  <c r="BW76" i="1"/>
  <c r="BX76" i="1" s="1"/>
  <c r="BS76" i="1"/>
  <c r="BU84" i="1"/>
  <c r="BV84" i="1" s="1"/>
  <c r="CC17" i="1"/>
  <c r="CD17" i="1" s="1"/>
  <c r="BW47" i="1"/>
  <c r="BX47" i="1" s="1"/>
  <c r="BS47" i="1"/>
  <c r="BU18" i="1"/>
  <c r="BV18" i="1" s="1"/>
  <c r="BU26" i="1"/>
  <c r="BV26" i="1" s="1"/>
  <c r="BU42" i="1"/>
  <c r="BV42" i="1" s="1"/>
  <c r="BU50" i="1"/>
  <c r="BV50" i="1" s="1"/>
  <c r="BU66" i="1"/>
  <c r="BV66" i="1" s="1"/>
  <c r="BU82" i="1"/>
  <c r="BV82" i="1" s="1"/>
  <c r="BU90" i="1"/>
  <c r="BV90" i="1" s="1"/>
  <c r="BW28" i="1"/>
  <c r="BX28" i="1" s="1"/>
  <c r="BS28" i="1"/>
  <c r="BU24" i="1"/>
  <c r="CD24" i="1" s="1"/>
  <c r="CE24" i="1" s="1"/>
  <c r="BU13" i="1"/>
  <c r="BV13" i="1" s="1"/>
  <c r="CC39" i="1"/>
  <c r="CD39" i="1" s="1"/>
  <c r="CE39" i="1" s="1"/>
  <c r="CC97" i="1"/>
  <c r="BW63" i="1"/>
  <c r="BX63" i="1" s="1"/>
  <c r="CC63" i="1" s="1"/>
  <c r="CD63" i="1" s="1"/>
  <c r="CE63" i="1" s="1"/>
  <c r="BS63" i="1"/>
  <c r="CC10" i="1"/>
  <c r="CD10" i="1" s="1"/>
  <c r="BW22" i="1"/>
  <c r="BX22" i="1" s="1"/>
  <c r="CC22" i="1" s="1"/>
  <c r="BS22" i="1"/>
  <c r="BW30" i="1"/>
  <c r="BX30" i="1" s="1"/>
  <c r="CC30" i="1" s="1"/>
  <c r="BS30" i="1"/>
  <c r="BW38" i="1"/>
  <c r="BX38" i="1" s="1"/>
  <c r="CC38" i="1" s="1"/>
  <c r="BS38" i="1"/>
  <c r="BW46" i="1"/>
  <c r="BX46" i="1" s="1"/>
  <c r="CC46" i="1" s="1"/>
  <c r="BS46" i="1"/>
  <c r="BW54" i="1"/>
  <c r="BX54" i="1" s="1"/>
  <c r="CC54" i="1" s="1"/>
  <c r="BS54" i="1"/>
  <c r="BW62" i="1"/>
  <c r="BX62" i="1" s="1"/>
  <c r="BS62" i="1"/>
  <c r="BW70" i="1"/>
  <c r="BX70" i="1" s="1"/>
  <c r="BS70" i="1"/>
  <c r="BW78" i="1"/>
  <c r="BX78" i="1" s="1"/>
  <c r="BS78" i="1"/>
  <c r="BW86" i="1"/>
  <c r="BX86" i="1" s="1"/>
  <c r="BS86" i="1"/>
  <c r="BW94" i="1"/>
  <c r="BX94" i="1" s="1"/>
  <c r="BS94" i="1"/>
  <c r="BU32" i="1"/>
  <c r="BV32" i="1" s="1"/>
  <c r="BS4" i="1"/>
  <c r="BW4" i="1"/>
  <c r="BX4" i="1" s="1"/>
  <c r="BU12" i="1"/>
  <c r="BV12" i="1" s="1"/>
  <c r="BS20" i="1"/>
  <c r="BW20" i="1"/>
  <c r="BX20" i="1" s="1"/>
  <c r="BS36" i="1"/>
  <c r="BW36" i="1"/>
  <c r="BX36" i="1" s="1"/>
  <c r="BS29" i="1"/>
  <c r="BW29" i="1"/>
  <c r="BX29" i="1" s="1"/>
  <c r="CC29" i="1" s="1"/>
  <c r="BW25" i="1"/>
  <c r="BX25" i="1" s="1"/>
  <c r="BS25" i="1"/>
  <c r="BU29" i="1"/>
  <c r="BV29" i="1" s="1"/>
  <c r="BW57" i="1"/>
  <c r="BX57" i="1" s="1"/>
  <c r="BS57" i="1"/>
  <c r="BW73" i="1"/>
  <c r="BX73" i="1" s="1"/>
  <c r="BS73" i="1"/>
  <c r="BW89" i="1"/>
  <c r="BX89" i="1" s="1"/>
  <c r="BS89" i="1"/>
  <c r="BW44" i="1"/>
  <c r="BX44" i="1" s="1"/>
  <c r="BS44" i="1"/>
  <c r="BS48" i="1"/>
  <c r="BW48" i="1"/>
  <c r="BX48" i="1" s="1"/>
  <c r="BU88" i="1"/>
  <c r="BV88" i="1" s="1"/>
  <c r="BU3" i="1"/>
  <c r="BV6" i="1"/>
  <c r="BW15" i="1"/>
  <c r="BX15" i="1" s="1"/>
  <c r="BS15" i="1"/>
  <c r="BU38" i="1"/>
  <c r="BV38" i="1" s="1"/>
  <c r="BU62" i="1"/>
  <c r="BV62" i="1" s="1"/>
  <c r="BU78" i="1"/>
  <c r="BV78" i="1" s="1"/>
  <c r="BU94" i="1"/>
  <c r="BV94" i="1" s="1"/>
  <c r="BU97" i="1"/>
  <c r="BV97" i="1" s="1"/>
  <c r="BW5" i="1"/>
  <c r="BX5" i="1" s="1"/>
  <c r="BS5" i="1"/>
  <c r="BU41" i="1"/>
  <c r="BV41" i="1" s="1"/>
  <c r="BU44" i="1"/>
  <c r="BV44" i="1" s="1"/>
  <c r="BU56" i="1"/>
  <c r="BV56" i="1" s="1"/>
  <c r="BU72" i="1"/>
  <c r="BV72" i="1" s="1"/>
  <c r="BW31" i="1"/>
  <c r="BX31" i="1" s="1"/>
  <c r="BS31" i="1"/>
  <c r="BW34" i="1"/>
  <c r="BX34" i="1" s="1"/>
  <c r="BS34" i="1"/>
  <c r="BW58" i="1"/>
  <c r="BX58" i="1" s="1"/>
  <c r="BS58" i="1"/>
  <c r="BW82" i="1"/>
  <c r="BX82" i="1" s="1"/>
  <c r="BS82" i="1"/>
  <c r="BW98" i="1"/>
  <c r="BX98" i="1" s="1"/>
  <c r="BS98" i="1"/>
  <c r="BW16" i="1"/>
  <c r="BX16" i="1" s="1"/>
  <c r="BS16" i="1"/>
  <c r="BS32" i="1"/>
  <c r="BW32" i="1"/>
  <c r="BX32" i="1" s="1"/>
  <c r="BU65" i="1"/>
  <c r="BV65" i="1" s="1"/>
  <c r="BS93" i="1"/>
  <c r="BW93" i="1"/>
  <c r="BX93" i="1" s="1"/>
  <c r="BU57" i="1"/>
  <c r="BV57" i="1" s="1"/>
  <c r="BS56" i="1"/>
  <c r="BW56" i="1"/>
  <c r="BX56" i="1" s="1"/>
  <c r="CC56" i="1" s="1"/>
  <c r="BU40" i="1"/>
  <c r="BV40" i="1" s="1"/>
  <c r="BW52" i="1"/>
  <c r="BX52" i="1" s="1"/>
  <c r="BS52" i="1"/>
  <c r="CC21" i="1"/>
  <c r="CD21" i="1" s="1"/>
  <c r="CE21" i="1" s="1"/>
  <c r="BU51" i="1"/>
  <c r="BU34" i="1"/>
  <c r="BU58" i="1"/>
  <c r="BV58" i="1" s="1"/>
  <c r="BU74" i="1"/>
  <c r="BV74" i="1" s="1"/>
  <c r="BU98" i="1"/>
  <c r="BV98" i="1" s="1"/>
  <c r="BW9" i="1"/>
  <c r="BX9" i="1" s="1"/>
  <c r="BS9" i="1"/>
  <c r="BS41" i="1"/>
  <c r="BW41" i="1"/>
  <c r="BX41" i="1" s="1"/>
  <c r="BU45" i="1"/>
  <c r="BV45" i="1" s="1"/>
  <c r="BU61" i="1"/>
  <c r="BV61" i="1" s="1"/>
  <c r="BW69" i="1"/>
  <c r="BX69" i="1" s="1"/>
  <c r="BS69" i="1"/>
  <c r="BU77" i="1"/>
  <c r="BV77" i="1" s="1"/>
  <c r="BW85" i="1"/>
  <c r="BX85" i="1" s="1"/>
  <c r="BS85" i="1"/>
  <c r="BU93" i="1"/>
  <c r="BV93" i="1" s="1"/>
  <c r="CC53" i="1"/>
  <c r="CD53" i="1" s="1"/>
  <c r="CD87" i="1"/>
  <c r="CC59" i="1"/>
  <c r="CD59" i="1" s="1"/>
  <c r="CC91" i="1"/>
  <c r="CD91" i="1" s="1"/>
  <c r="CE91" i="1" s="1"/>
  <c r="BU48" i="1"/>
  <c r="BV48" i="1" s="1"/>
  <c r="BU52" i="1"/>
  <c r="BV52" i="1" s="1"/>
  <c r="BW60" i="1"/>
  <c r="BX60" i="1" s="1"/>
  <c r="CC60" i="1" s="1"/>
  <c r="CD60" i="1" s="1"/>
  <c r="CE60" i="1" s="1"/>
  <c r="BS60" i="1"/>
  <c r="BS64" i="1"/>
  <c r="BW64" i="1"/>
  <c r="BX64" i="1" s="1"/>
  <c r="CC64" i="1" s="1"/>
  <c r="BS72" i="1"/>
  <c r="BW72" i="1"/>
  <c r="BX72" i="1" s="1"/>
  <c r="BU76" i="1"/>
  <c r="BV76" i="1" s="1"/>
  <c r="BW80" i="1"/>
  <c r="BX80" i="1" s="1"/>
  <c r="BS80" i="1"/>
  <c r="BU96" i="1"/>
  <c r="BV96" i="1" s="1"/>
  <c r="BS3" i="1"/>
  <c r="BW3" i="1"/>
  <c r="BX3" i="1" s="1"/>
  <c r="CC3" i="1" s="1"/>
  <c r="D13" i="7" l="1"/>
  <c r="BV34" i="1"/>
  <c r="C8" i="7"/>
  <c r="C13" i="7"/>
  <c r="CC33" i="1"/>
  <c r="CD33" i="1" s="1"/>
  <c r="BU101" i="1"/>
  <c r="BV3" i="1"/>
  <c r="CD51" i="1"/>
  <c r="CE51" i="1" s="1"/>
  <c r="CD64" i="1"/>
  <c r="CD45" i="1"/>
  <c r="CE45" i="1" s="1"/>
  <c r="CD29" i="1"/>
  <c r="CE29" i="1" s="1"/>
  <c r="CD65" i="1"/>
  <c r="CD8" i="1"/>
  <c r="CC55" i="1"/>
  <c r="CD55" i="1" s="1"/>
  <c r="CE55" i="1" s="1"/>
  <c r="CC81" i="1"/>
  <c r="CD81" i="1" s="1"/>
  <c r="CE81" i="1" s="1"/>
  <c r="CD22" i="1"/>
  <c r="CD40" i="1"/>
  <c r="CE40" i="1" s="1"/>
  <c r="CD27" i="1"/>
  <c r="CD54" i="1"/>
  <c r="CE54" i="1" s="1"/>
  <c r="CD38" i="1"/>
  <c r="CD97" i="1"/>
  <c r="BV14" i="1"/>
  <c r="BV24" i="1"/>
  <c r="CD56" i="1"/>
  <c r="CE56" i="1" s="1"/>
  <c r="CD35" i="1"/>
  <c r="CE35" i="1" s="1"/>
  <c r="CC12" i="1"/>
  <c r="CD12" i="1" s="1"/>
  <c r="CE12" i="1" s="1"/>
  <c r="CD13" i="1"/>
  <c r="CD46" i="1"/>
  <c r="CD30" i="1"/>
  <c r="CE30" i="1" s="1"/>
  <c r="BV19" i="1"/>
  <c r="BV51" i="1"/>
  <c r="CC77" i="1"/>
  <c r="CD77" i="1" s="1"/>
  <c r="CE77" i="1" s="1"/>
  <c r="CC31" i="1" l="1"/>
  <c r="CD31" i="1" s="1"/>
  <c r="CE31" i="1" s="1"/>
  <c r="CC52" i="1"/>
  <c r="CD52" i="1" s="1"/>
  <c r="CC47" i="1"/>
  <c r="CD47" i="1" s="1"/>
  <c r="CC88" i="1"/>
  <c r="CD88" i="1" s="1"/>
  <c r="CC62" i="1"/>
  <c r="CD62" i="1" s="1"/>
  <c r="CE62" i="1" s="1"/>
  <c r="CC73" i="1"/>
  <c r="CD73" i="1" s="1"/>
  <c r="CE73" i="1" s="1"/>
  <c r="CC4" i="1"/>
  <c r="CD4" i="1" s="1"/>
  <c r="CD3" i="1"/>
  <c r="CC76" i="1"/>
  <c r="CD76" i="1" s="1"/>
  <c r="CC68" i="1"/>
  <c r="CD68" i="1" s="1"/>
  <c r="CE68" i="1" s="1"/>
  <c r="CC42" i="1"/>
  <c r="CD42" i="1" s="1"/>
  <c r="CE42" i="1" s="1"/>
  <c r="CC44" i="1"/>
  <c r="CD44" i="1" s="1"/>
  <c r="CE44" i="1" s="1"/>
  <c r="CC98" i="1"/>
  <c r="CD98" i="1" s="1"/>
  <c r="CC93" i="1"/>
  <c r="CD93" i="1" s="1"/>
  <c r="CC18" i="1"/>
  <c r="CD18" i="1" s="1"/>
  <c r="CC92" i="1"/>
  <c r="CD92" i="1" s="1"/>
  <c r="CC50" i="1"/>
  <c r="CD50" i="1" s="1"/>
  <c r="CE50" i="1" s="1"/>
  <c r="CC20" i="1"/>
  <c r="CD20" i="1" s="1"/>
  <c r="CE20" i="1" s="1"/>
  <c r="CC32" i="1"/>
  <c r="CD32" i="1" s="1"/>
  <c r="CE32" i="1" s="1"/>
  <c r="CC5" i="1"/>
  <c r="CC80" i="1"/>
  <c r="CD80" i="1" s="1"/>
  <c r="CC25" i="1"/>
  <c r="CD25" i="1" s="1"/>
  <c r="CE25" i="1" s="1"/>
  <c r="CC26" i="1"/>
  <c r="CD26" i="1" s="1"/>
  <c r="CE26" i="1" s="1"/>
  <c r="CC61" i="1"/>
  <c r="CD61" i="1" s="1"/>
  <c r="CC70" i="1"/>
  <c r="CD70" i="1" s="1"/>
  <c r="CC84" i="1"/>
  <c r="CD84" i="1" s="1"/>
  <c r="CE84" i="1" s="1"/>
  <c r="CC58" i="1"/>
  <c r="CD58" i="1" s="1"/>
  <c r="CC94" i="1"/>
  <c r="CD94" i="1" s="1"/>
  <c r="CE94" i="1" s="1"/>
  <c r="CC34" i="1"/>
  <c r="CD34" i="1" s="1"/>
  <c r="CC16" i="1"/>
  <c r="CD16" i="1" s="1"/>
  <c r="CC69" i="1"/>
  <c r="CD69" i="1" s="1"/>
  <c r="CC48" i="1"/>
  <c r="CD48" i="1" s="1"/>
  <c r="CC90" i="1"/>
  <c r="CD90" i="1" s="1"/>
  <c r="CC74" i="1"/>
  <c r="CD74" i="1" s="1"/>
  <c r="CE74" i="1" s="1"/>
  <c r="CC36" i="1"/>
  <c r="CD36" i="1" s="1"/>
  <c r="CE36" i="1" s="1"/>
  <c r="CC82" i="1"/>
  <c r="CD82" i="1" s="1"/>
  <c r="CE82" i="1" s="1"/>
  <c r="CC9" i="1"/>
  <c r="CD9" i="1" s="1"/>
  <c r="CC85" i="1"/>
  <c r="CD85" i="1" s="1"/>
  <c r="CC66" i="1"/>
  <c r="CD66" i="1" s="1"/>
  <c r="CE66" i="1" s="1"/>
  <c r="CC96" i="1"/>
  <c r="CD96" i="1" s="1"/>
  <c r="CC57" i="1"/>
  <c r="CD57" i="1" s="1"/>
  <c r="CE57" i="1" s="1"/>
  <c r="CC78" i="1"/>
  <c r="CD78" i="1" s="1"/>
  <c r="CC15" i="1"/>
  <c r="CD15" i="1" s="1"/>
  <c r="CC28" i="1"/>
  <c r="CD28" i="1" s="1"/>
  <c r="CC72" i="1"/>
  <c r="CD72" i="1" s="1"/>
  <c r="CC86" i="1"/>
  <c r="CD86" i="1" s="1"/>
  <c r="CE86" i="1" s="1"/>
  <c r="CC89" i="1"/>
  <c r="CD89" i="1" s="1"/>
  <c r="CC41" i="1"/>
  <c r="CD41" i="1" s="1"/>
  <c r="CE41" i="1" s="1"/>
  <c r="D17" i="7" l="1"/>
  <c r="CD5" i="1"/>
  <c r="CE5" i="1" s="1"/>
</calcChain>
</file>

<file path=xl/sharedStrings.xml><?xml version="1.0" encoding="utf-8"?>
<sst xmlns="http://schemas.openxmlformats.org/spreadsheetml/2006/main" count="522" uniqueCount="333">
  <si>
    <t>Schname</t>
  </si>
  <si>
    <t>Academy Status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</si>
  <si>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</si>
  <si>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</si>
  <si>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</si>
  <si>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</si>
  <si>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</si>
  <si>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</si>
  <si>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</si>
  <si>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</si>
  <si>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</si>
  <si>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</si>
  <si>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</si>
  <si>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</si>
  <si>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</si>
  <si>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</si>
  <si>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17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</si>
  <si>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</si>
  <si>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</si>
  <si>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</si>
  <si>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</si>
  <si>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</si>
  <si>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</si>
  <si>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</si>
  <si>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</si>
  <si>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</si>
  <si>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</si>
  <si>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</si>
  <si>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</si>
  <si>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</si>
  <si>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</si>
  <si>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</si>
  <si>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</si>
  <si>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</si>
  <si>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</si>
  <si>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</si>
  <si>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</si>
  <si>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</si>
  <si>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</si>
  <si>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</si>
  <si>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</si>
  <si>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</si>
  <si>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</si>
  <si>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</si>
  <si>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</si>
  <si>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</si>
  <si>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</si>
  <si>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</si>
  <si>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</si>
  <si>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</si>
  <si>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</si>
  <si>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Abbots Green CP School</t>
  </si>
  <si>
    <t>LA</t>
  </si>
  <si>
    <t>Bawdsey CEVCP School</t>
  </si>
  <si>
    <t>Beaumont CP School</t>
  </si>
  <si>
    <t>Beccles Primary Academy</t>
  </si>
  <si>
    <t>AS</t>
  </si>
  <si>
    <t>Bosmere CP School</t>
  </si>
  <si>
    <t>Britannia Primary School &amp; Nursery</t>
  </si>
  <si>
    <t>Broke Hall CP School</t>
  </si>
  <si>
    <t>Bungay Primary School</t>
  </si>
  <si>
    <t>AC</t>
  </si>
  <si>
    <t>Bures CEVCP School</t>
  </si>
  <si>
    <t>Burton End Primary Academy</t>
  </si>
  <si>
    <t>Capel St Mary CEVCP School</t>
  </si>
  <si>
    <t>Carlton Colville Primary School</t>
  </si>
  <si>
    <t>Chilton CP School</t>
  </si>
  <si>
    <t>Claydon Primary School</t>
  </si>
  <si>
    <t>Clements Primary Academy</t>
  </si>
  <si>
    <t>Cliff Lane Primary School</t>
  </si>
  <si>
    <t>Clifford Road Primary School</t>
  </si>
  <si>
    <t>Dell Primary School</t>
  </si>
  <si>
    <t>Edgar Sewter CP School</t>
  </si>
  <si>
    <t>Elmswell CP School</t>
  </si>
  <si>
    <t>Fairfield Infant School</t>
  </si>
  <si>
    <t>Forest Academy</t>
  </si>
  <si>
    <t>Fressingfield CEVCP School</t>
  </si>
  <si>
    <t>Glemsford Primary Academy</t>
  </si>
  <si>
    <t>Grange CP School</t>
  </si>
  <si>
    <t>Great Heath Academy</t>
  </si>
  <si>
    <t>Grove Primary School</t>
  </si>
  <si>
    <t>Gunton Primary Academy</t>
  </si>
  <si>
    <t>Gusford CP School</t>
  </si>
  <si>
    <t>Hadleigh CP School</t>
  </si>
  <si>
    <t>Handford Hall Primary School</t>
  </si>
  <si>
    <t>Heath Primary School, Kesgrave</t>
  </si>
  <si>
    <t>Highfield Nursery School</t>
  </si>
  <si>
    <t>Hillside Primary School</t>
  </si>
  <si>
    <t>Hillside Special School</t>
  </si>
  <si>
    <t>Howard CP School</t>
  </si>
  <si>
    <t>Ixworth CEVCP School</t>
  </si>
  <si>
    <t>Kessingland CofE Primary Academy</t>
  </si>
  <si>
    <t>Kyson Primary School</t>
  </si>
  <si>
    <t>Laureate CP School &amp; Nursery</t>
  </si>
  <si>
    <t>Leiston Primary School</t>
  </si>
  <si>
    <t>Long Melford CofE Primary School</t>
  </si>
  <si>
    <t>Maidstone Infant School</t>
  </si>
  <si>
    <t>Mendham Primary School</t>
  </si>
  <si>
    <t>Morland CEVAP School</t>
  </si>
  <si>
    <t>Murrayfield CP School</t>
  </si>
  <si>
    <t>Northfield St Nicholas Primary Academy</t>
  </si>
  <si>
    <t>Oulton Broad Primary School</t>
  </si>
  <si>
    <t>Pakefield Primary School</t>
  </si>
  <si>
    <t>Phoenix St Peter Academy</t>
  </si>
  <si>
    <t>Piper's Vale CP School</t>
  </si>
  <si>
    <t>Poplars CP School</t>
  </si>
  <si>
    <t>Pot Kiln Primary School</t>
  </si>
  <si>
    <t>Ranelagh Primary School</t>
  </si>
  <si>
    <t>Ravenswood CP School</t>
  </si>
  <si>
    <t>Red Oak Primary School</t>
  </si>
  <si>
    <t>Rendlesham CP School</t>
  </si>
  <si>
    <t>Ringsfield CofE Primary School</t>
  </si>
  <si>
    <t>Riverwalk School</t>
  </si>
  <si>
    <t>Roman Hill Primary School</t>
  </si>
  <si>
    <t>Rushmere Hall Primary School</t>
  </si>
  <si>
    <t>Sebert Wood CP School</t>
  </si>
  <si>
    <t>Sexton's Manor CP School</t>
  </si>
  <si>
    <t>Sir Robert Hitcham CEVA School</t>
  </si>
  <si>
    <t>Sir Robert Hitcham's CEVAP School</t>
  </si>
  <si>
    <t>Springfield Infant School &amp; Nursery</t>
  </si>
  <si>
    <t>Sprites Primary Academy</t>
  </si>
  <si>
    <t>St Edmund's Primary School</t>
  </si>
  <si>
    <t>St Felix Roman Catholic Primary School, Haverhill</t>
  </si>
  <si>
    <t>St Gregory CEVCP School</t>
  </si>
  <si>
    <t>St Helen's Primary School</t>
  </si>
  <si>
    <t>St Louis Roman Catholic Academy</t>
  </si>
  <si>
    <t>St Margaret's Primary Academy</t>
  </si>
  <si>
    <t>St Mary's Catholic Primary School, Ipswich</t>
  </si>
  <si>
    <t>St Mary's CofE Primary School, Hadleigh</t>
  </si>
  <si>
    <t>St Peter &amp; St Paul CEVAP School</t>
  </si>
  <si>
    <t>Stanton CP School</t>
  </si>
  <si>
    <t>Stoke-by-Nayland CEVCP School</t>
  </si>
  <si>
    <t>The Albert Pye CP School</t>
  </si>
  <si>
    <t>The Bridge School</t>
  </si>
  <si>
    <t>The Oaks Primary School</t>
  </si>
  <si>
    <t>The Willows Primary School</t>
  </si>
  <si>
    <t>Thomas Wolsey School</t>
  </si>
  <si>
    <t>Tollgate Primary School</t>
  </si>
  <si>
    <t>Warren School</t>
  </si>
  <si>
    <t>Wells Hall CP School</t>
  </si>
  <si>
    <t>Westfield Primary Academy</t>
  </si>
  <si>
    <t>Westgate CP School</t>
  </si>
  <si>
    <t>Westwood Primary School</t>
  </si>
  <si>
    <t>Whitehouse CP School</t>
  </si>
  <si>
    <t>Whitton CP School</t>
  </si>
  <si>
    <t>Wickham Market Primary School</t>
  </si>
  <si>
    <t>Wilby CEVCP School</t>
  </si>
  <si>
    <t>Woodbridge Primary School</t>
  </si>
  <si>
    <t>Woodhall Primary School</t>
  </si>
  <si>
    <t>Woods Loke CP School</t>
  </si>
  <si>
    <t>Worlingworth CEVCP School</t>
  </si>
  <si>
    <t>N1 and N2 roll</t>
  </si>
  <si>
    <t xml:space="preserve">Total </t>
  </si>
  <si>
    <t>Missing from Acorn</t>
  </si>
  <si>
    <t>Deprivation Count</t>
  </si>
  <si>
    <t>% Of EY Roll</t>
  </si>
  <si>
    <t>Add in Missing From Roll</t>
  </si>
  <si>
    <t>Final Total Deprivation Pupils</t>
  </si>
  <si>
    <t>% Of Roll Eligible</t>
  </si>
  <si>
    <t>Final Total Deprivation £'s</t>
  </si>
  <si>
    <t>Unallocated</t>
  </si>
  <si>
    <t>Summer Allocation Only</t>
  </si>
  <si>
    <t>Autumn Allocation Only</t>
  </si>
  <si>
    <t>Spring Allocation Only</t>
  </si>
  <si>
    <t>PAID IN SEPTEMBER</t>
  </si>
  <si>
    <t>ACTUAL</t>
  </si>
  <si>
    <t>80% of total (based on Summer Term numbers)</t>
  </si>
  <si>
    <t>Date</t>
  </si>
  <si>
    <t>Time</t>
  </si>
  <si>
    <t>Log Level</t>
  </si>
  <si>
    <t>Source</t>
  </si>
  <si>
    <t>Description</t>
  </si>
  <si>
    <t>Action</t>
  </si>
  <si>
    <t>ERROR</t>
  </si>
  <si>
    <t>Worksheet_Change</t>
  </si>
  <si>
    <t>Error: 1004 Application-defined or object-defined error</t>
  </si>
  <si>
    <t>PV</t>
  </si>
  <si>
    <t>Journal</t>
  </si>
  <si>
    <t>Summer 2017</t>
  </si>
  <si>
    <t>Autumn 2017</t>
  </si>
  <si>
    <t>Spring 2018</t>
  </si>
  <si>
    <t>Total Deprivation 17-18</t>
  </si>
  <si>
    <t>School Number</t>
  </si>
  <si>
    <t>ACTUAL Amount DUE</t>
  </si>
  <si>
    <t>Actual Final TOP UP (no claw back)</t>
  </si>
  <si>
    <t>PAID MARCH 18</t>
  </si>
  <si>
    <t>LA / Academy At end of year</t>
  </si>
  <si>
    <t>035</t>
  </si>
  <si>
    <t>025</t>
  </si>
  <si>
    <t>075</t>
  </si>
  <si>
    <t>036</t>
  </si>
  <si>
    <t>019</t>
  </si>
  <si>
    <t>supplier number</t>
  </si>
  <si>
    <t>008</t>
  </si>
  <si>
    <t>203122/1</t>
  </si>
  <si>
    <t>204860/2</t>
  </si>
  <si>
    <t>205497/1</t>
  </si>
  <si>
    <t>059</t>
  </si>
  <si>
    <t>212078/8</t>
  </si>
  <si>
    <t>041</t>
  </si>
  <si>
    <t>170768/1</t>
  </si>
  <si>
    <t>204860/9</t>
  </si>
  <si>
    <t>192916/1</t>
  </si>
  <si>
    <t>077</t>
  </si>
  <si>
    <t>204973/1</t>
  </si>
  <si>
    <t>062</t>
  </si>
  <si>
    <t>201121/1</t>
  </si>
  <si>
    <t>198630/1</t>
  </si>
  <si>
    <t>200056/1</t>
  </si>
  <si>
    <t>052</t>
  </si>
  <si>
    <t>204860/6</t>
  </si>
  <si>
    <t>209790/2</t>
  </si>
  <si>
    <t>204228/1</t>
  </si>
  <si>
    <t>064</t>
  </si>
  <si>
    <t>201625/1</t>
  </si>
  <si>
    <t>067</t>
  </si>
  <si>
    <t>065</t>
  </si>
  <si>
    <t>209790/13</t>
  </si>
  <si>
    <t>093</t>
  </si>
  <si>
    <t>068</t>
  </si>
  <si>
    <t>212186/1</t>
  </si>
  <si>
    <t>212078/1</t>
  </si>
  <si>
    <t>191367/1</t>
  </si>
  <si>
    <t>209790/4</t>
  </si>
  <si>
    <t>129289/1</t>
  </si>
  <si>
    <t>006</t>
  </si>
  <si>
    <t>212078/6</t>
  </si>
  <si>
    <t>212186/4</t>
  </si>
  <si>
    <t>200524/1</t>
  </si>
  <si>
    <t>192678/1</t>
  </si>
  <si>
    <t>073</t>
  </si>
  <si>
    <t>200375/2</t>
  </si>
  <si>
    <t>Number of Eligible Pupils</t>
  </si>
  <si>
    <t>Summer Term 17</t>
  </si>
  <si>
    <t xml:space="preserve">Autumn Term 17 </t>
  </si>
  <si>
    <t>Spring Term 18</t>
  </si>
  <si>
    <t xml:space="preserve">80% Deprivation Paid in September: </t>
  </si>
  <si>
    <t>Funding Achieved</t>
  </si>
  <si>
    <t>Total Funding Due</t>
  </si>
  <si>
    <t>Final Top up amount (no claw back from 80% payment)</t>
  </si>
  <si>
    <t>School Name:</t>
  </si>
  <si>
    <t>Early Years Deprivation 2017/18</t>
  </si>
  <si>
    <t>Enter School Number:</t>
  </si>
  <si>
    <t>conversion date</t>
  </si>
  <si>
    <t>The Albert Pye Community Primary School</t>
  </si>
  <si>
    <t>015</t>
  </si>
  <si>
    <t>Sir Robert Hitcham's CEVAP School, Debenham</t>
  </si>
  <si>
    <t>031</t>
  </si>
  <si>
    <t>St Peter and St Paul CEVAP School</t>
  </si>
  <si>
    <t>Sir Robert Hitcham's CEVAP School, Framlingham</t>
  </si>
  <si>
    <t>Edgar Sewter Community Primary School</t>
  </si>
  <si>
    <t>Poplars Community Primary School</t>
  </si>
  <si>
    <t>074</t>
  </si>
  <si>
    <t>Woods Loke Community Primary School</t>
  </si>
  <si>
    <t>081</t>
  </si>
  <si>
    <t>Ringsfield CEVCP School</t>
  </si>
  <si>
    <t>114</t>
  </si>
  <si>
    <t>196</t>
  </si>
  <si>
    <t>202</t>
  </si>
  <si>
    <t xml:space="preserve">Bawdsey CEVCP School </t>
  </si>
  <si>
    <t>216</t>
  </si>
  <si>
    <t>219</t>
  </si>
  <si>
    <t>230</t>
  </si>
  <si>
    <t>231</t>
  </si>
  <si>
    <t>Grange Community Primary School</t>
  </si>
  <si>
    <t>234</t>
  </si>
  <si>
    <t>238</t>
  </si>
  <si>
    <t>Beaumont Community Primary School</t>
  </si>
  <si>
    <t>239</t>
  </si>
  <si>
    <t>Hadleigh Community Primary School</t>
  </si>
  <si>
    <t>249</t>
  </si>
  <si>
    <t>Broke Hall Community Primary School</t>
  </si>
  <si>
    <t>250</t>
  </si>
  <si>
    <t>Britannia Primary and Nursery School</t>
  </si>
  <si>
    <t>258</t>
  </si>
  <si>
    <t>260</t>
  </si>
  <si>
    <t>264</t>
  </si>
  <si>
    <t>266</t>
  </si>
  <si>
    <t>269</t>
  </si>
  <si>
    <t>Morland Primary School</t>
  </si>
  <si>
    <t>270</t>
  </si>
  <si>
    <t>Murrayfield Community Primary School</t>
  </si>
  <si>
    <t>273</t>
  </si>
  <si>
    <t>Ravenswood Primary School</t>
  </si>
  <si>
    <t>274</t>
  </si>
  <si>
    <t>Pipers Vale Community Primary School</t>
  </si>
  <si>
    <t>275</t>
  </si>
  <si>
    <t>281</t>
  </si>
  <si>
    <t>289</t>
  </si>
  <si>
    <t>293</t>
  </si>
  <si>
    <t>Springfield Infant and Nursery School</t>
  </si>
  <si>
    <t>300</t>
  </si>
  <si>
    <t>Whitehouse Community Primary School</t>
  </si>
  <si>
    <t>309</t>
  </si>
  <si>
    <t>Heath Primary School</t>
  </si>
  <si>
    <t>Rendlesham Community Primary School</t>
  </si>
  <si>
    <t>342</t>
  </si>
  <si>
    <t>343</t>
  </si>
  <si>
    <t>396</t>
  </si>
  <si>
    <t>412</t>
  </si>
  <si>
    <t>417</t>
  </si>
  <si>
    <t>Howard Community Primary School</t>
  </si>
  <si>
    <t>418</t>
  </si>
  <si>
    <t>Sebert Wood Community Primary School</t>
  </si>
  <si>
    <t>422</t>
  </si>
  <si>
    <t>Sextons Manor Community Primary School</t>
  </si>
  <si>
    <t>424</t>
  </si>
  <si>
    <t>Westgate Community Primary School</t>
  </si>
  <si>
    <t>425</t>
  </si>
  <si>
    <t>Abbots Green Community Primary School</t>
  </si>
  <si>
    <t>436</t>
  </si>
  <si>
    <t>Elmswell Community Primary School</t>
  </si>
  <si>
    <t>442</t>
  </si>
  <si>
    <t>Wells Hall Community Primary School</t>
  </si>
  <si>
    <t>443</t>
  </si>
  <si>
    <t>452</t>
  </si>
  <si>
    <t>Clements Community Primary School</t>
  </si>
  <si>
    <t>455</t>
  </si>
  <si>
    <t>St Felix Roman Catholic Primary School</t>
  </si>
  <si>
    <t>469</t>
  </si>
  <si>
    <t>Long Melford CEVCP School</t>
  </si>
  <si>
    <t>480</t>
  </si>
  <si>
    <t>Bosmere Community Primary School</t>
  </si>
  <si>
    <t>484</t>
  </si>
  <si>
    <t>Laureate Community Primary School and Nursery</t>
  </si>
  <si>
    <t>499</t>
  </si>
  <si>
    <t>Stanton Community Primary School</t>
  </si>
  <si>
    <t>501</t>
  </si>
  <si>
    <t>502</t>
  </si>
  <si>
    <t>Chilton Community Primary School</t>
  </si>
  <si>
    <t>507</t>
  </si>
  <si>
    <t>576</t>
  </si>
  <si>
    <t>579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</si>
</sst>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164" formatCode="0%;#######"/>
    <numFmt numFmtId="165" formatCode="0.0%"/>
    <numFmt numFmtId="166" formatCode="&quot;£&quot;#,##0.0;[Red]\-&quot;£&quot;#,##0.0"/>
    <numFmt numFmtId="167" formatCode="000"/>
    <numFmt numFmtId="168" formatCode="#,##0.00_ ;[Red]\-#,##0.00\ "/>
    <numFmt numFmtId="169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39997558519241921"/>
        <bgColor indexed="0"/>
      </patternFill>
    </fill>
    <fill>
      <patternFill patternType="solid">
        <fgColor rgb="FFFF00FF"/>
        <bgColor indexed="0"/>
      </patternFill>
    </fill>
    <fill>
      <patternFill patternType="solid">
        <fgColor theme="4" tint="0.39997558519241921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1" fillId="2" borderId="1" xfId="1" applyFont="1" applyFill="1" applyBorder="1" applyAlignment="1">
      <alignment horizontal="center"/>
    </xf>
    <xf numFmtId="0" fontId="0" fillId="0" borderId="0" xfId="0" applyAlignment="1"/>
    <xf numFmtId="0" fontId="1" fillId="0" borderId="2" xfId="1" applyFont="1" applyFill="1" applyBorder="1" applyAlignment="1"/>
    <xf numFmtId="0" fontId="1" fillId="0" borderId="2" xfId="1" applyFont="1" applyFill="1" applyBorder="1" applyAlignment="1">
      <alignment horizontal="right"/>
    </xf>
    <xf numFmtId="0" fontId="1" fillId="2" borderId="1" xfId="1" applyFont="1" applyFill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2" borderId="1" xfId="1" quotePrefix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 vertical="center"/>
    </xf>
    <xf numFmtId="165" fontId="0" fillId="0" borderId="0" xfId="0" applyNumberFormat="1" applyAlignment="1"/>
    <xf numFmtId="165" fontId="0" fillId="0" borderId="0" xfId="2" applyNumberFormat="1" applyFont="1" applyAlignment="1"/>
    <xf numFmtId="6" fontId="0" fillId="0" borderId="0" xfId="0" applyNumberFormat="1" applyAlignment="1"/>
    <xf numFmtId="166" fontId="0" fillId="0" borderId="0" xfId="0" applyNumberFormat="1" applyAlignment="1"/>
    <xf numFmtId="0" fontId="0" fillId="10" borderId="0" xfId="0" applyFill="1" applyAlignment="1"/>
    <xf numFmtId="0" fontId="0" fillId="0" borderId="0" xfId="0" applyAlignment="1">
      <alignment horizontal="center"/>
    </xf>
    <xf numFmtId="164" fontId="5" fillId="11" borderId="4" xfId="2" applyNumberFormat="1" applyFont="1" applyFill="1" applyBorder="1" applyAlignment="1">
      <alignment horizontal="center" vertical="center" wrapText="1"/>
    </xf>
    <xf numFmtId="166" fontId="0" fillId="12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5" fillId="13" borderId="5" xfId="3" applyFont="1" applyFill="1" applyBorder="1" applyAlignment="1">
      <alignment horizontal="center" wrapText="1"/>
    </xf>
    <xf numFmtId="0" fontId="5" fillId="13" borderId="5" xfId="3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5" fillId="13" borderId="6" xfId="3" applyFont="1" applyFill="1" applyBorder="1" applyAlignment="1">
      <alignment horizontal="center"/>
    </xf>
    <xf numFmtId="0" fontId="5" fillId="13" borderId="7" xfId="3" applyFont="1" applyFill="1" applyBorder="1" applyAlignment="1">
      <alignment horizontal="center"/>
    </xf>
    <xf numFmtId="0" fontId="5" fillId="13" borderId="8" xfId="3" applyFont="1" applyFill="1" applyBorder="1" applyAlignment="1">
      <alignment horizontal="center" wrapText="1"/>
    </xf>
    <xf numFmtId="14" fontId="0" fillId="0" borderId="0" xfId="0" applyNumberFormat="1"/>
    <xf numFmtId="19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>
      <alignment horizontal="center"/>
    </xf>
    <xf numFmtId="0" fontId="0" fillId="14" borderId="0" xfId="0" applyFill="1" applyAlignment="1"/>
    <xf numFmtId="168" fontId="5" fillId="0" borderId="4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0" fillId="0" borderId="4" xfId="0" applyNumberFormat="1" applyBorder="1" applyAlignment="1">
      <alignment horizontal="center" wrapText="1"/>
    </xf>
    <xf numFmtId="0" fontId="0" fillId="0" borderId="0" xfId="0" quotePrefix="1" applyAlignment="1"/>
    <xf numFmtId="0" fontId="0" fillId="0" borderId="0" xfId="0" applyFill="1" applyAlignment="1"/>
    <xf numFmtId="14" fontId="0" fillId="14" borderId="0" xfId="0" applyNumberFormat="1" applyFill="1" applyAlignment="1"/>
    <xf numFmtId="1" fontId="0" fillId="0" borderId="0" xfId="0" applyNumberFormat="1" applyAlignment="1"/>
    <xf numFmtId="0" fontId="0" fillId="0" borderId="0" xfId="0" quotePrefix="1" applyNumberFormat="1" applyAlignment="1"/>
    <xf numFmtId="0" fontId="0" fillId="16" borderId="0" xfId="0" applyFill="1"/>
    <xf numFmtId="0" fontId="0" fillId="16" borderId="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0" xfId="0" applyFill="1" applyBorder="1"/>
    <xf numFmtId="169" fontId="0" fillId="16" borderId="10" xfId="0" applyNumberFormat="1" applyFill="1" applyBorder="1" applyAlignment="1">
      <alignment horizontal="center"/>
    </xf>
    <xf numFmtId="169" fontId="0" fillId="16" borderId="16" xfId="0" applyNumberFormat="1" applyFill="1" applyBorder="1" applyAlignment="1">
      <alignment horizontal="center"/>
    </xf>
    <xf numFmtId="169" fontId="0" fillId="17" borderId="18" xfId="0" applyNumberFormat="1" applyFill="1" applyBorder="1" applyAlignment="1">
      <alignment horizontal="center"/>
    </xf>
    <xf numFmtId="169" fontId="0" fillId="16" borderId="0" xfId="0" applyNumberFormat="1" applyFill="1" applyAlignment="1">
      <alignment horizontal="center"/>
    </xf>
    <xf numFmtId="169" fontId="0" fillId="15" borderId="10" xfId="0" applyNumberFormat="1" applyFill="1" applyBorder="1" applyAlignment="1">
      <alignment horizontal="center"/>
    </xf>
    <xf numFmtId="0" fontId="7" fillId="16" borderId="0" xfId="0" applyFont="1" applyFill="1"/>
    <xf numFmtId="167" fontId="0" fillId="14" borderId="10" xfId="0" quotePrefix="1" applyNumberFormat="1" applyFill="1" applyBorder="1" applyAlignment="1" applyProtection="1">
      <alignment horizontal="center"/>
      <protection locked="0"/>
    </xf>
    <xf numFmtId="0" fontId="0" fillId="15" borderId="0" xfId="0" applyFill="1" applyAlignment="1"/>
    <xf numFmtId="0" fontId="1" fillId="15" borderId="2" xfId="1" applyFont="1" applyFill="1" applyBorder="1" applyAlignment="1"/>
    <xf numFmtId="1" fontId="0" fillId="15" borderId="0" xfId="0" applyNumberFormat="1" applyFill="1" applyAlignment="1"/>
    <xf numFmtId="0" fontId="0" fillId="15" borderId="0" xfId="0" quotePrefix="1" applyNumberFormat="1" applyFill="1" applyAlignment="1"/>
    <xf numFmtId="0" fontId="0" fillId="16" borderId="15" xfId="0" applyFill="1" applyBorder="1" applyAlignment="1">
      <alignment horizontal="left"/>
    </xf>
    <xf numFmtId="0" fontId="0" fillId="16" borderId="16" xfId="0" applyFill="1" applyBorder="1" applyAlignment="1">
      <alignment horizontal="left"/>
    </xf>
    <xf numFmtId="0" fontId="0" fillId="16" borderId="17" xfId="0" applyFill="1" applyBorder="1" applyAlignment="1">
      <alignment horizontal="left"/>
    </xf>
  </cellXfs>
  <cellStyles count="4">
    <cellStyle name="Normal" xfId="0" builtinId="0"/>
    <cellStyle name="Normal 5" xfId="3" xr:uid="{00000000-0005-0000-0000-000001000000}"/>
    <cellStyle name="Normal_Sheet1" xfId="1" xr:uid="{00000000-0005-0000-0000-000002000000}"/>
    <cellStyle name="Percent" xfId="2" builtinId="5"/>
  </cellStyles>
  <dxfs count="53">
    <dxf>
      <font>
        <color rgb="FF92D050"/>
      </font>
    </dxf>
    <dxf>
      <font>
        <color theme="9" tint="0.59996337778862885"/>
      </font>
    </dxf>
    <dxf>
      <font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M107"/>
  <sheetViews>
    <sheetView zoomScale="85" zoomScaleNormal="85" workbookViewId="0">
      <pane xSplit="4" ySplit="2" topLeftCell="BZ59" activePane="bottomRight" state="frozen"/>
      <selection pane="topRight" activeCell="B1" sqref="B1"/>
      <selection pane="bottomLeft" activeCell="A3" sqref="A3"/>
      <selection pane="bottomRight" activeCell="D101" sqref="D101"/>
    </sheetView>
  </sheetViews>
  <sheetFormatPr defaultRowHeight="15" x14ac:dyDescent="0.25"/>
  <cols>
    <col min="1" max="1" width="20.42578125" style="2" customWidth="1"/>
    <col min="2" max="2" width="52.7109375" style="2" bestFit="1" customWidth="1"/>
    <col min="3" max="3" width="15.140625" style="2" bestFit="1" customWidth="1"/>
    <col min="4" max="4" width="45.28515625" style="2" bestFit="1" customWidth="1"/>
    <col min="5" max="5" width="15.140625" style="2" bestFit="1" customWidth="1"/>
    <col min="6" max="6" width="12.28515625" style="2" bestFit="1" customWidth="1"/>
    <col min="7" max="64" width="3.140625" style="8" customWidth="1"/>
    <col min="65" max="66" width="9.140625" style="2"/>
    <col min="67" max="67" width="11.140625" style="2" customWidth="1"/>
    <col min="68" max="72" width="9.140625" style="2"/>
    <col min="73" max="73" width="18.85546875" style="25" bestFit="1" customWidth="1"/>
    <col min="74" max="81" width="9.140625" style="2"/>
    <col min="82" max="82" width="11.28515625" style="45" customWidth="1"/>
    <col min="83" max="83" width="14.28515625" style="45" customWidth="1"/>
    <col min="84" max="84" width="19.7109375" style="2" customWidth="1"/>
    <col min="85" max="85" width="15.140625" style="2" bestFit="1" customWidth="1"/>
    <col min="86" max="86" width="16.5703125" style="2" bestFit="1" customWidth="1"/>
    <col min="87" max="87" width="12.28515625" style="2" bestFit="1" customWidth="1"/>
    <col min="88" max="16384" width="9.140625" style="2"/>
  </cols>
  <sheetData>
    <row r="1" spans="1:91" x14ac:dyDescent="0.25">
      <c r="BT1" s="22">
        <v>210</v>
      </c>
      <c r="BU1" s="25" t="s">
        <v>164</v>
      </c>
      <c r="BW1" s="2" t="s">
        <v>165</v>
      </c>
      <c r="BX1" s="2" t="s">
        <v>165</v>
      </c>
      <c r="BY1" s="2" t="s">
        <v>165</v>
      </c>
      <c r="BZ1" s="2" t="s">
        <v>165</v>
      </c>
      <c r="CA1" s="2" t="s">
        <v>165</v>
      </c>
      <c r="CB1" s="2" t="s">
        <v>165</v>
      </c>
      <c r="CE1" s="45" t="s">
        <v>185</v>
      </c>
    </row>
    <row r="2" spans="1:91" ht="51" x14ac:dyDescent="0.25">
      <c r="C2" s="2" t="s">
        <v>182</v>
      </c>
      <c r="D2" s="1" t="s">
        <v>0</v>
      </c>
      <c r="E2" s="1" t="s">
        <v>1</v>
      </c>
      <c r="F2" s="1" t="s">
        <v>151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5" t="s">
        <v>14</v>
      </c>
      <c r="T2" s="10">
        <v>13</v>
      </c>
      <c r="U2" s="5" t="s">
        <v>15</v>
      </c>
      <c r="V2" s="5">
        <v>15</v>
      </c>
      <c r="W2" s="5">
        <v>16</v>
      </c>
      <c r="X2" s="5" t="s">
        <v>16</v>
      </c>
      <c r="Y2" s="5">
        <v>18</v>
      </c>
      <c r="Z2" s="5" t="s">
        <v>17</v>
      </c>
      <c r="AA2" s="5" t="s">
        <v>18</v>
      </c>
      <c r="AB2" s="5">
        <v>21</v>
      </c>
      <c r="AC2" s="5" t="s">
        <v>19</v>
      </c>
      <c r="AD2" s="5" t="s">
        <v>20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25</v>
      </c>
      <c r="AJ2" s="5" t="s">
        <v>26</v>
      </c>
      <c r="AK2" s="5" t="s">
        <v>27</v>
      </c>
      <c r="AL2" s="5">
        <v>31</v>
      </c>
      <c r="AM2" s="5" t="s">
        <v>28</v>
      </c>
      <c r="AN2" s="5" t="s">
        <v>29</v>
      </c>
      <c r="AO2" s="5" t="s">
        <v>30</v>
      </c>
      <c r="AP2" s="5" t="s">
        <v>31</v>
      </c>
      <c r="AQ2" s="5" t="s">
        <v>32</v>
      </c>
      <c r="AR2" s="5">
        <v>37</v>
      </c>
      <c r="AS2" s="5">
        <v>38</v>
      </c>
      <c r="AT2" s="5" t="s">
        <v>33</v>
      </c>
      <c r="AU2" s="19" t="s">
        <v>34</v>
      </c>
      <c r="AV2" s="11" t="s">
        <v>35</v>
      </c>
      <c r="AW2" s="11" t="s">
        <v>36</v>
      </c>
      <c r="AX2" s="11" t="s">
        <v>37</v>
      </c>
      <c r="AY2" s="12" t="s">
        <v>38</v>
      </c>
      <c r="AZ2" s="12" t="s">
        <v>39</v>
      </c>
      <c r="BA2" s="12" t="s">
        <v>40</v>
      </c>
      <c r="BB2" s="12" t="s">
        <v>41</v>
      </c>
      <c r="BC2" s="12" t="s">
        <v>42</v>
      </c>
      <c r="BD2" s="12" t="s">
        <v>43</v>
      </c>
      <c r="BE2" s="12" t="s">
        <v>44</v>
      </c>
      <c r="BF2" s="12" t="s">
        <v>45</v>
      </c>
      <c r="BG2" s="12" t="s">
        <v>46</v>
      </c>
      <c r="BH2" s="12" t="s">
        <v>47</v>
      </c>
      <c r="BI2" s="12" t="s">
        <v>48</v>
      </c>
      <c r="BJ2" s="12" t="s">
        <v>49</v>
      </c>
      <c r="BK2" s="12">
        <v>56</v>
      </c>
      <c r="BL2" s="12" t="s">
        <v>50</v>
      </c>
      <c r="BM2" s="13" t="s">
        <v>152</v>
      </c>
      <c r="BN2" s="13" t="s">
        <v>153</v>
      </c>
      <c r="BO2" s="13" t="s">
        <v>154</v>
      </c>
      <c r="BP2" s="13" t="s">
        <v>155</v>
      </c>
      <c r="BQ2" s="13" t="s">
        <v>156</v>
      </c>
      <c r="BR2" s="14" t="s">
        <v>157</v>
      </c>
      <c r="BS2" s="14" t="s">
        <v>158</v>
      </c>
      <c r="BT2" s="14" t="s">
        <v>159</v>
      </c>
      <c r="BU2" s="26" t="s">
        <v>166</v>
      </c>
      <c r="BV2" s="15" t="s">
        <v>160</v>
      </c>
      <c r="BW2" s="16" t="s">
        <v>178</v>
      </c>
      <c r="BX2" s="16" t="s">
        <v>161</v>
      </c>
      <c r="BY2" s="17" t="s">
        <v>179</v>
      </c>
      <c r="BZ2" s="17" t="s">
        <v>162</v>
      </c>
      <c r="CA2" s="18" t="s">
        <v>180</v>
      </c>
      <c r="CB2" s="18" t="s">
        <v>163</v>
      </c>
      <c r="CC2" s="15" t="s">
        <v>181</v>
      </c>
      <c r="CD2" s="44" t="s">
        <v>183</v>
      </c>
      <c r="CE2" s="46" t="s">
        <v>184</v>
      </c>
      <c r="CF2" s="28" t="s">
        <v>186</v>
      </c>
      <c r="CG2" s="2" t="s">
        <v>182</v>
      </c>
      <c r="CH2" s="2" t="s">
        <v>192</v>
      </c>
      <c r="CI2" s="2" t="s">
        <v>243</v>
      </c>
    </row>
    <row r="3" spans="1:91" x14ac:dyDescent="0.25">
      <c r="A3" s="2" t="s">
        <v>308</v>
      </c>
      <c r="B3" s="2" t="s">
        <v>309</v>
      </c>
      <c r="C3" s="63">
        <v>425</v>
      </c>
      <c r="D3" s="64" t="s">
        <v>51</v>
      </c>
      <c r="E3" s="3" t="s">
        <v>52</v>
      </c>
      <c r="F3" s="4">
        <v>50</v>
      </c>
      <c r="G3" s="6"/>
      <c r="H3" s="6"/>
      <c r="I3" s="7">
        <v>2</v>
      </c>
      <c r="J3" s="7">
        <v>1</v>
      </c>
      <c r="K3" s="6"/>
      <c r="L3" s="6"/>
      <c r="M3" s="6"/>
      <c r="N3" s="6"/>
      <c r="O3" s="6"/>
      <c r="P3" s="6"/>
      <c r="Q3" s="7">
        <v>11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>
        <v>2</v>
      </c>
      <c r="AF3" s="7">
        <v>5</v>
      </c>
      <c r="AG3" s="7">
        <v>24</v>
      </c>
      <c r="AH3" s="7">
        <v>1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7">
        <v>3</v>
      </c>
      <c r="AW3" s="6"/>
      <c r="AX3" s="6"/>
      <c r="AY3" s="6"/>
      <c r="AZ3" s="6"/>
      <c r="BA3" s="6"/>
      <c r="BB3" s="6"/>
      <c r="BC3" s="6"/>
      <c r="BD3" s="7">
        <v>1</v>
      </c>
      <c r="BE3" s="6"/>
      <c r="BF3" s="6"/>
      <c r="BG3" s="6"/>
      <c r="BH3" s="6"/>
      <c r="BI3" s="6"/>
      <c r="BJ3" s="6"/>
      <c r="BK3" s="6"/>
      <c r="BL3" s="6"/>
      <c r="BM3" s="2">
        <f>SUM(G3:BL3)</f>
        <v>50</v>
      </c>
      <c r="BN3" s="2">
        <f>BM3-F3</f>
        <v>0</v>
      </c>
      <c r="BO3" s="2">
        <f>SUM(AV3:BL3)</f>
        <v>4</v>
      </c>
      <c r="BP3" s="20">
        <f>BO3/BM3</f>
        <v>0.08</v>
      </c>
      <c r="BR3" s="2">
        <f>BO3</f>
        <v>4</v>
      </c>
      <c r="BS3" s="21">
        <f>BR3/BM3</f>
        <v>0.08</v>
      </c>
      <c r="BT3" s="22">
        <f>BO3*$BT$1</f>
        <v>840</v>
      </c>
      <c r="BU3" s="27">
        <f>BT3*0.8</f>
        <v>672</v>
      </c>
      <c r="BV3" s="23">
        <f>BT3-BU3</f>
        <v>168</v>
      </c>
      <c r="BW3" s="24">
        <f>BR3</f>
        <v>4</v>
      </c>
      <c r="BX3" s="24">
        <f>BW3*70</f>
        <v>280</v>
      </c>
      <c r="BY3" s="43">
        <v>1</v>
      </c>
      <c r="BZ3" s="2">
        <f>BY3*70</f>
        <v>70</v>
      </c>
      <c r="CA3" s="43">
        <v>1</v>
      </c>
      <c r="CB3" s="2">
        <f>CA3*70</f>
        <v>70</v>
      </c>
      <c r="CC3" s="2">
        <f>BX3+BZ3+CB3</f>
        <v>420</v>
      </c>
      <c r="CD3" s="45">
        <f>CC3-BU3</f>
        <v>-252</v>
      </c>
      <c r="CE3" s="45">
        <v>0</v>
      </c>
      <c r="CG3" s="2">
        <v>425</v>
      </c>
      <c r="CM3" s="2">
        <f>A3-C3</f>
        <v>0</v>
      </c>
    </row>
    <row r="4" spans="1:91" x14ac:dyDescent="0.25">
      <c r="A4" s="2" t="s">
        <v>258</v>
      </c>
      <c r="B4" s="2" t="s">
        <v>259</v>
      </c>
      <c r="C4" s="63">
        <v>202</v>
      </c>
      <c r="D4" s="64" t="s">
        <v>53</v>
      </c>
      <c r="E4" s="3" t="s">
        <v>52</v>
      </c>
      <c r="F4" s="4">
        <v>8</v>
      </c>
      <c r="G4" s="6"/>
      <c r="H4" s="6"/>
      <c r="I4" s="6"/>
      <c r="J4" s="7">
        <v>2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>
        <v>4</v>
      </c>
      <c r="AI4" s="6"/>
      <c r="AJ4" s="6"/>
      <c r="AK4" s="6"/>
      <c r="AL4" s="6"/>
      <c r="AM4" s="7">
        <v>1</v>
      </c>
      <c r="AN4" s="6"/>
      <c r="AO4" s="7">
        <v>1</v>
      </c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2">
        <f t="shared" ref="BM4:BM67" si="0">SUM(G4:BL4)</f>
        <v>8</v>
      </c>
      <c r="BN4" s="2">
        <f t="shared" ref="BN4:BN67" si="1">BM4-F4</f>
        <v>0</v>
      </c>
      <c r="BO4" s="2">
        <f t="shared" ref="BO4:BO67" si="2">SUM(AV4:BL4)</f>
        <v>0</v>
      </c>
      <c r="BP4" s="20">
        <f t="shared" ref="BP4:BP67" si="3">BO4/BM4</f>
        <v>0</v>
      </c>
      <c r="BR4" s="2">
        <f t="shared" ref="BR4:BR67" si="4">BO4</f>
        <v>0</v>
      </c>
      <c r="BS4" s="21">
        <f t="shared" ref="BS4:BS67" si="5">BR4/BM4</f>
        <v>0</v>
      </c>
      <c r="BT4" s="22">
        <f>BO4*$BT$1</f>
        <v>0</v>
      </c>
      <c r="BU4" s="27">
        <f t="shared" ref="BU4:BU67" si="6">BT4*0.8</f>
        <v>0</v>
      </c>
      <c r="BV4" s="23">
        <f t="shared" ref="BV4:BV67" si="7">BT4-BU4</f>
        <v>0</v>
      </c>
      <c r="BW4" s="24">
        <f t="shared" ref="BW4:BW67" si="8">BR4</f>
        <v>0</v>
      </c>
      <c r="BX4" s="24">
        <f t="shared" ref="BX4:BX67" si="9">BW4*70</f>
        <v>0</v>
      </c>
      <c r="BY4" s="43"/>
      <c r="BZ4" s="2">
        <f t="shared" ref="BZ4:BZ67" si="10">BY4*70</f>
        <v>0</v>
      </c>
      <c r="CA4" s="43"/>
      <c r="CB4" s="2">
        <f t="shared" ref="CB4:CB67" si="11">CA4*70</f>
        <v>0</v>
      </c>
      <c r="CC4" s="2">
        <f t="shared" ref="CC4:CC67" si="12">BX4+BZ4+CB4</f>
        <v>0</v>
      </c>
      <c r="CD4" s="45">
        <f t="shared" ref="CD4:CD67" si="13">CC4-BU4</f>
        <v>0</v>
      </c>
      <c r="CE4" s="45">
        <v>0</v>
      </c>
      <c r="CM4" s="2">
        <f t="shared" ref="CM4:CM67" si="14">A4-C4</f>
        <v>0</v>
      </c>
    </row>
    <row r="5" spans="1:91" x14ac:dyDescent="0.25">
      <c r="A5" s="2" t="s">
        <v>266</v>
      </c>
      <c r="B5" s="2" t="s">
        <v>267</v>
      </c>
      <c r="C5" s="63">
        <v>238</v>
      </c>
      <c r="D5" s="64" t="s">
        <v>54</v>
      </c>
      <c r="E5" s="3" t="s">
        <v>52</v>
      </c>
      <c r="F5" s="4">
        <v>11</v>
      </c>
      <c r="G5" s="6"/>
      <c r="H5" s="6"/>
      <c r="I5" s="6"/>
      <c r="J5" s="6"/>
      <c r="K5" s="6"/>
      <c r="L5" s="6"/>
      <c r="M5" s="6"/>
      <c r="N5" s="6"/>
      <c r="O5" s="6"/>
      <c r="P5" s="6"/>
      <c r="Q5" s="7">
        <v>1</v>
      </c>
      <c r="R5" s="7">
        <v>7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>
        <v>3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2">
        <f t="shared" si="0"/>
        <v>11</v>
      </c>
      <c r="BN5" s="2">
        <f t="shared" si="1"/>
        <v>0</v>
      </c>
      <c r="BO5" s="2">
        <f t="shared" si="2"/>
        <v>0</v>
      </c>
      <c r="BP5" s="20">
        <f t="shared" si="3"/>
        <v>0</v>
      </c>
      <c r="BR5" s="2">
        <f t="shared" si="4"/>
        <v>0</v>
      </c>
      <c r="BS5" s="21">
        <f t="shared" si="5"/>
        <v>0</v>
      </c>
      <c r="BT5" s="22">
        <f t="shared" ref="BT5:BT67" si="15">BO5*$BT$1</f>
        <v>0</v>
      </c>
      <c r="BU5" s="27">
        <f t="shared" si="6"/>
        <v>0</v>
      </c>
      <c r="BV5" s="23">
        <f t="shared" si="7"/>
        <v>0</v>
      </c>
      <c r="BW5" s="24">
        <f t="shared" si="8"/>
        <v>0</v>
      </c>
      <c r="BX5" s="24">
        <f t="shared" si="9"/>
        <v>0</v>
      </c>
      <c r="BY5" s="43"/>
      <c r="BZ5" s="2">
        <f t="shared" si="10"/>
        <v>0</v>
      </c>
      <c r="CA5" s="43">
        <v>1</v>
      </c>
      <c r="CB5" s="2">
        <f t="shared" si="11"/>
        <v>70</v>
      </c>
      <c r="CC5" s="2">
        <f t="shared" si="12"/>
        <v>70</v>
      </c>
      <c r="CD5" s="45">
        <f>CC5-BU5</f>
        <v>70</v>
      </c>
      <c r="CE5" s="45">
        <f>CD5</f>
        <v>70</v>
      </c>
      <c r="CF5" s="2" t="s">
        <v>52</v>
      </c>
      <c r="CG5" s="48">
        <v>238</v>
      </c>
      <c r="CM5" s="2">
        <f t="shared" si="14"/>
        <v>0</v>
      </c>
    </row>
    <row r="6" spans="1:91" x14ac:dyDescent="0.25">
      <c r="C6" s="51">
        <v>8</v>
      </c>
      <c r="D6" s="3" t="s">
        <v>55</v>
      </c>
      <c r="E6" s="3" t="s">
        <v>56</v>
      </c>
      <c r="F6" s="4">
        <v>33</v>
      </c>
      <c r="G6" s="6"/>
      <c r="H6" s="6"/>
      <c r="I6" s="6"/>
      <c r="J6" s="6"/>
      <c r="K6" s="6"/>
      <c r="L6" s="7">
        <v>1</v>
      </c>
      <c r="M6" s="7">
        <v>1</v>
      </c>
      <c r="N6" s="6"/>
      <c r="O6" s="7">
        <v>2</v>
      </c>
      <c r="P6" s="6"/>
      <c r="Q6" s="7"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>
        <v>1</v>
      </c>
      <c r="AF6" s="7">
        <v>1</v>
      </c>
      <c r="AG6" s="6"/>
      <c r="AH6" s="6"/>
      <c r="AI6" s="7">
        <v>2</v>
      </c>
      <c r="AJ6" s="6"/>
      <c r="AK6" s="6"/>
      <c r="AL6" s="6"/>
      <c r="AM6" s="6"/>
      <c r="AN6" s="7">
        <v>2</v>
      </c>
      <c r="AO6" s="7">
        <v>2</v>
      </c>
      <c r="AP6" s="6"/>
      <c r="AQ6" s="7">
        <v>1</v>
      </c>
      <c r="AR6" s="7"/>
      <c r="AS6" s="7"/>
      <c r="AT6" s="7">
        <v>2</v>
      </c>
      <c r="AU6" s="7">
        <v>7</v>
      </c>
      <c r="AV6" s="7">
        <v>1</v>
      </c>
      <c r="AW6" s="6"/>
      <c r="AX6" s="6"/>
      <c r="AY6" s="7">
        <v>3</v>
      </c>
      <c r="AZ6" s="7">
        <v>1</v>
      </c>
      <c r="BA6" s="6"/>
      <c r="BB6" s="7">
        <v>1</v>
      </c>
      <c r="BC6" s="6"/>
      <c r="BD6" s="6"/>
      <c r="BE6" s="7">
        <v>1</v>
      </c>
      <c r="BF6" s="6"/>
      <c r="BG6" s="6"/>
      <c r="BH6" s="6"/>
      <c r="BI6" s="6"/>
      <c r="BJ6" s="6"/>
      <c r="BK6" s="6"/>
      <c r="BL6" s="6"/>
      <c r="BM6" s="2">
        <f t="shared" si="0"/>
        <v>33</v>
      </c>
      <c r="BN6" s="2">
        <f t="shared" si="1"/>
        <v>0</v>
      </c>
      <c r="BO6" s="2">
        <f t="shared" si="2"/>
        <v>7</v>
      </c>
      <c r="BP6" s="20">
        <f t="shared" si="3"/>
        <v>0.21212121212121213</v>
      </c>
      <c r="BR6" s="2">
        <f t="shared" si="4"/>
        <v>7</v>
      </c>
      <c r="BS6" s="21">
        <f t="shared" si="5"/>
        <v>0.21212121212121213</v>
      </c>
      <c r="BT6" s="22">
        <f t="shared" si="15"/>
        <v>1470</v>
      </c>
      <c r="BU6" s="27">
        <f>BT6*0.8</f>
        <v>1176</v>
      </c>
      <c r="BV6" s="23">
        <f t="shared" si="7"/>
        <v>294</v>
      </c>
      <c r="BW6" s="24">
        <f t="shared" si="8"/>
        <v>7</v>
      </c>
      <c r="BX6" s="24">
        <f>BW6*70</f>
        <v>490</v>
      </c>
      <c r="BY6" s="43">
        <v>3</v>
      </c>
      <c r="BZ6" s="2">
        <f t="shared" si="10"/>
        <v>210</v>
      </c>
      <c r="CA6" s="43">
        <v>7</v>
      </c>
      <c r="CB6" s="2">
        <f>CA6*70</f>
        <v>490</v>
      </c>
      <c r="CC6" s="2">
        <f>BX6+BZ6+CB6</f>
        <v>1190</v>
      </c>
      <c r="CD6" s="45">
        <f>CC6-BU6</f>
        <v>14</v>
      </c>
      <c r="CE6" s="45">
        <f>CD6</f>
        <v>14</v>
      </c>
      <c r="CF6" s="2" t="s">
        <v>61</v>
      </c>
      <c r="CG6" s="47" t="s">
        <v>193</v>
      </c>
      <c r="CH6" s="30" t="s">
        <v>194</v>
      </c>
      <c r="CM6" s="2">
        <f t="shared" si="14"/>
        <v>-8</v>
      </c>
    </row>
    <row r="7" spans="1:91" x14ac:dyDescent="0.25">
      <c r="A7" s="2" t="s">
        <v>321</v>
      </c>
      <c r="B7" s="2" t="s">
        <v>322</v>
      </c>
      <c r="C7" s="65">
        <v>480</v>
      </c>
      <c r="D7" s="64" t="s">
        <v>57</v>
      </c>
      <c r="E7" s="3" t="s">
        <v>52</v>
      </c>
      <c r="F7" s="4">
        <v>34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>
        <v>2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>
        <v>1</v>
      </c>
      <c r="AE7" s="6"/>
      <c r="AF7" s="7">
        <v>1</v>
      </c>
      <c r="AG7" s="7">
        <v>5</v>
      </c>
      <c r="AH7" s="7">
        <v>1</v>
      </c>
      <c r="AI7" s="7">
        <v>5</v>
      </c>
      <c r="AJ7" s="6"/>
      <c r="AK7" s="7">
        <v>2</v>
      </c>
      <c r="AL7" s="9"/>
      <c r="AM7" s="6"/>
      <c r="AN7" s="6"/>
      <c r="AO7" s="7">
        <v>7</v>
      </c>
      <c r="AP7" s="6"/>
      <c r="AQ7" s="7">
        <v>3</v>
      </c>
      <c r="AR7" s="9"/>
      <c r="AS7" s="9"/>
      <c r="AT7" s="6"/>
      <c r="AU7" s="6"/>
      <c r="AV7" s="7">
        <v>3</v>
      </c>
      <c r="AW7" s="6"/>
      <c r="AX7" s="6"/>
      <c r="AY7" s="7">
        <v>2</v>
      </c>
      <c r="AZ7" s="6"/>
      <c r="BA7" s="6"/>
      <c r="BB7" s="6"/>
      <c r="BC7" s="6"/>
      <c r="BD7" s="6"/>
      <c r="BE7" s="7">
        <v>2</v>
      </c>
      <c r="BF7" s="6"/>
      <c r="BG7" s="6"/>
      <c r="BH7" s="6"/>
      <c r="BI7" s="6"/>
      <c r="BJ7" s="6"/>
      <c r="BK7" s="6"/>
      <c r="BL7" s="6"/>
      <c r="BM7" s="2">
        <f t="shared" si="0"/>
        <v>34</v>
      </c>
      <c r="BN7" s="2">
        <f t="shared" si="1"/>
        <v>0</v>
      </c>
      <c r="BO7" s="2">
        <f t="shared" si="2"/>
        <v>7</v>
      </c>
      <c r="BP7" s="20">
        <f t="shared" si="3"/>
        <v>0.20588235294117646</v>
      </c>
      <c r="BR7" s="2">
        <f t="shared" si="4"/>
        <v>7</v>
      </c>
      <c r="BS7" s="21">
        <f t="shared" si="5"/>
        <v>0.20588235294117646</v>
      </c>
      <c r="BT7" s="22">
        <f t="shared" si="15"/>
        <v>1470</v>
      </c>
      <c r="BU7" s="27">
        <f t="shared" si="6"/>
        <v>1176</v>
      </c>
      <c r="BV7" s="23">
        <f t="shared" si="7"/>
        <v>294</v>
      </c>
      <c r="BW7" s="24">
        <f t="shared" si="8"/>
        <v>7</v>
      </c>
      <c r="BX7" s="24">
        <f t="shared" si="9"/>
        <v>490</v>
      </c>
      <c r="BY7" s="43">
        <v>6</v>
      </c>
      <c r="BZ7" s="2">
        <f t="shared" si="10"/>
        <v>420</v>
      </c>
      <c r="CA7" s="43">
        <v>6</v>
      </c>
      <c r="CB7" s="2">
        <f t="shared" si="11"/>
        <v>420</v>
      </c>
      <c r="CC7" s="2">
        <f t="shared" si="12"/>
        <v>1330</v>
      </c>
      <c r="CD7" s="45">
        <f t="shared" si="13"/>
        <v>154</v>
      </c>
      <c r="CE7" s="45">
        <f t="shared" ref="CE7" si="16">CD7</f>
        <v>154</v>
      </c>
      <c r="CF7" s="2" t="s">
        <v>52</v>
      </c>
      <c r="CG7" s="2">
        <v>480</v>
      </c>
      <c r="CM7" s="2">
        <f t="shared" si="14"/>
        <v>0</v>
      </c>
    </row>
    <row r="8" spans="1:91" x14ac:dyDescent="0.25">
      <c r="A8" s="2" t="s">
        <v>272</v>
      </c>
      <c r="B8" s="2" t="s">
        <v>273</v>
      </c>
      <c r="C8" s="65">
        <v>250</v>
      </c>
      <c r="D8" s="64" t="s">
        <v>58</v>
      </c>
      <c r="E8" s="3" t="s">
        <v>52</v>
      </c>
      <c r="F8" s="4">
        <v>38</v>
      </c>
      <c r="G8" s="6"/>
      <c r="H8" s="6"/>
      <c r="I8" s="6"/>
      <c r="J8" s="6"/>
      <c r="K8" s="6"/>
      <c r="L8" s="6"/>
      <c r="M8" s="6"/>
      <c r="N8" s="7">
        <v>2</v>
      </c>
      <c r="O8" s="6"/>
      <c r="P8" s="7">
        <v>1</v>
      </c>
      <c r="Q8" s="6"/>
      <c r="R8" s="7">
        <v>2</v>
      </c>
      <c r="S8" s="6"/>
      <c r="T8" s="6"/>
      <c r="U8" s="6"/>
      <c r="V8" s="6"/>
      <c r="W8" s="6"/>
      <c r="X8" s="7">
        <v>2</v>
      </c>
      <c r="Y8" s="9"/>
      <c r="Z8" s="6"/>
      <c r="AA8" s="6"/>
      <c r="AB8" s="6"/>
      <c r="AC8" s="6"/>
      <c r="AD8" s="6"/>
      <c r="AE8" s="7">
        <v>1</v>
      </c>
      <c r="AF8" s="7">
        <v>2</v>
      </c>
      <c r="AG8" s="7">
        <v>1</v>
      </c>
      <c r="AH8" s="6"/>
      <c r="AI8" s="7">
        <v>2</v>
      </c>
      <c r="AJ8" s="7">
        <v>2</v>
      </c>
      <c r="AK8" s="7">
        <v>1</v>
      </c>
      <c r="AL8" s="9"/>
      <c r="AM8" s="6"/>
      <c r="AN8" s="6"/>
      <c r="AO8" s="6"/>
      <c r="AP8" s="7">
        <v>1</v>
      </c>
      <c r="AQ8" s="6"/>
      <c r="AR8" s="6"/>
      <c r="AS8" s="6"/>
      <c r="AT8" s="7">
        <v>3</v>
      </c>
      <c r="AU8" s="6"/>
      <c r="AV8" s="7">
        <v>10</v>
      </c>
      <c r="AW8" s="7">
        <v>3</v>
      </c>
      <c r="AX8" s="7">
        <v>1</v>
      </c>
      <c r="AY8" s="6"/>
      <c r="AZ8" s="7">
        <v>1</v>
      </c>
      <c r="BA8" s="6"/>
      <c r="BB8" s="6"/>
      <c r="BC8" s="6"/>
      <c r="BD8" s="7">
        <v>1</v>
      </c>
      <c r="BE8" s="6"/>
      <c r="BF8" s="6"/>
      <c r="BG8" s="6"/>
      <c r="BH8" s="7">
        <v>2</v>
      </c>
      <c r="BI8" s="6"/>
      <c r="BJ8" s="6"/>
      <c r="BK8" s="6"/>
      <c r="BL8" s="6"/>
      <c r="BM8" s="2">
        <f t="shared" si="0"/>
        <v>38</v>
      </c>
      <c r="BN8" s="2">
        <f t="shared" si="1"/>
        <v>0</v>
      </c>
      <c r="BO8" s="2">
        <f t="shared" si="2"/>
        <v>18</v>
      </c>
      <c r="BP8" s="20">
        <f t="shared" si="3"/>
        <v>0.47368421052631576</v>
      </c>
      <c r="BR8" s="2">
        <f t="shared" si="4"/>
        <v>18</v>
      </c>
      <c r="BS8" s="21">
        <f t="shared" si="5"/>
        <v>0.47368421052631576</v>
      </c>
      <c r="BT8" s="22">
        <f t="shared" si="15"/>
        <v>3780</v>
      </c>
      <c r="BU8" s="27">
        <f t="shared" si="6"/>
        <v>3024</v>
      </c>
      <c r="BV8" s="23">
        <f t="shared" si="7"/>
        <v>756</v>
      </c>
      <c r="BW8" s="24">
        <f t="shared" si="8"/>
        <v>18</v>
      </c>
      <c r="BX8" s="24">
        <f t="shared" si="9"/>
        <v>1260</v>
      </c>
      <c r="BY8" s="43">
        <v>11</v>
      </c>
      <c r="BZ8" s="2">
        <f t="shared" si="10"/>
        <v>770</v>
      </c>
      <c r="CA8" s="43">
        <v>11</v>
      </c>
      <c r="CB8" s="2">
        <f t="shared" si="11"/>
        <v>770</v>
      </c>
      <c r="CC8" s="2">
        <f t="shared" si="12"/>
        <v>2800</v>
      </c>
      <c r="CD8" s="45">
        <f t="shared" si="13"/>
        <v>-224</v>
      </c>
      <c r="CE8" s="45">
        <v>0</v>
      </c>
      <c r="CG8" s="2">
        <v>250</v>
      </c>
      <c r="CM8" s="2">
        <f t="shared" si="14"/>
        <v>0</v>
      </c>
    </row>
    <row r="9" spans="1:91" x14ac:dyDescent="0.25">
      <c r="A9" s="2" t="s">
        <v>270</v>
      </c>
      <c r="B9" s="2" t="s">
        <v>271</v>
      </c>
      <c r="C9" s="65">
        <v>249</v>
      </c>
      <c r="D9" s="64" t="s">
        <v>59</v>
      </c>
      <c r="E9" s="3" t="s">
        <v>52</v>
      </c>
      <c r="F9" s="4">
        <v>50</v>
      </c>
      <c r="G9" s="6"/>
      <c r="H9" s="7">
        <v>2</v>
      </c>
      <c r="I9" s="7">
        <v>6</v>
      </c>
      <c r="J9" s="6"/>
      <c r="K9" s="7">
        <v>6</v>
      </c>
      <c r="L9" s="7">
        <v>4</v>
      </c>
      <c r="M9" s="6"/>
      <c r="N9" s="6"/>
      <c r="O9" s="7">
        <v>1</v>
      </c>
      <c r="P9" s="6"/>
      <c r="Q9" s="6"/>
      <c r="R9" s="7">
        <v>7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7">
        <v>2</v>
      </c>
      <c r="AG9" s="7">
        <v>1</v>
      </c>
      <c r="AH9" s="6"/>
      <c r="AI9" s="6"/>
      <c r="AJ9" s="7">
        <v>1</v>
      </c>
      <c r="AK9" s="7">
        <v>4</v>
      </c>
      <c r="AL9" s="7"/>
      <c r="AM9" s="7">
        <v>2</v>
      </c>
      <c r="AN9" s="7">
        <v>10</v>
      </c>
      <c r="AO9" s="6"/>
      <c r="AP9" s="6"/>
      <c r="AQ9" s="6"/>
      <c r="AR9" s="6"/>
      <c r="AS9" s="6"/>
      <c r="AT9" s="6"/>
      <c r="AU9" s="6"/>
      <c r="AV9" s="7">
        <v>1</v>
      </c>
      <c r="AW9" s="6"/>
      <c r="AX9" s="6"/>
      <c r="AY9" s="7">
        <v>1</v>
      </c>
      <c r="AZ9" s="7">
        <v>1</v>
      </c>
      <c r="BA9" s="6"/>
      <c r="BB9" s="6"/>
      <c r="BC9" s="7">
        <v>1</v>
      </c>
      <c r="BD9" s="6"/>
      <c r="BE9" s="6"/>
      <c r="BF9" s="6"/>
      <c r="BG9" s="6"/>
      <c r="BH9" s="6"/>
      <c r="BI9" s="6"/>
      <c r="BJ9" s="6"/>
      <c r="BK9" s="6"/>
      <c r="BL9" s="6"/>
      <c r="BM9" s="2">
        <f t="shared" si="0"/>
        <v>50</v>
      </c>
      <c r="BN9" s="2">
        <f t="shared" si="1"/>
        <v>0</v>
      </c>
      <c r="BO9" s="2">
        <f t="shared" si="2"/>
        <v>4</v>
      </c>
      <c r="BP9" s="20">
        <f t="shared" si="3"/>
        <v>0.08</v>
      </c>
      <c r="BR9" s="2">
        <f t="shared" si="4"/>
        <v>4</v>
      </c>
      <c r="BS9" s="21">
        <f t="shared" si="5"/>
        <v>0.08</v>
      </c>
      <c r="BT9" s="22">
        <f t="shared" si="15"/>
        <v>840</v>
      </c>
      <c r="BU9" s="27">
        <f t="shared" si="6"/>
        <v>672</v>
      </c>
      <c r="BV9" s="23">
        <f t="shared" si="7"/>
        <v>168</v>
      </c>
      <c r="BW9" s="24">
        <f t="shared" si="8"/>
        <v>4</v>
      </c>
      <c r="BX9" s="24">
        <f t="shared" si="9"/>
        <v>280</v>
      </c>
      <c r="BY9" s="43">
        <v>1</v>
      </c>
      <c r="BZ9" s="2">
        <f t="shared" si="10"/>
        <v>70</v>
      </c>
      <c r="CA9" s="43">
        <v>1</v>
      </c>
      <c r="CB9" s="2">
        <f t="shared" si="11"/>
        <v>70</v>
      </c>
      <c r="CC9" s="2">
        <f t="shared" si="12"/>
        <v>420</v>
      </c>
      <c r="CD9" s="45">
        <f t="shared" si="13"/>
        <v>-252</v>
      </c>
      <c r="CE9" s="45">
        <v>0</v>
      </c>
      <c r="CM9" s="2">
        <f t="shared" si="14"/>
        <v>0</v>
      </c>
    </row>
    <row r="10" spans="1:91" x14ac:dyDescent="0.25">
      <c r="A10" s="2" t="s">
        <v>245</v>
      </c>
      <c r="B10" s="2" t="s">
        <v>60</v>
      </c>
      <c r="C10" s="65">
        <v>15</v>
      </c>
      <c r="D10" s="64" t="s">
        <v>60</v>
      </c>
      <c r="E10" s="3" t="s">
        <v>61</v>
      </c>
      <c r="F10" s="4">
        <v>29</v>
      </c>
      <c r="G10" s="6"/>
      <c r="H10" s="6"/>
      <c r="I10" s="6"/>
      <c r="J10" s="6"/>
      <c r="K10" s="6"/>
      <c r="L10" s="7">
        <v>1</v>
      </c>
      <c r="M10" s="7">
        <v>1</v>
      </c>
      <c r="N10" s="6"/>
      <c r="O10" s="7">
        <v>5</v>
      </c>
      <c r="P10" s="6"/>
      <c r="Q10" s="6"/>
      <c r="R10" s="7">
        <v>2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>
        <v>1</v>
      </c>
      <c r="AL10" s="9"/>
      <c r="AM10" s="6"/>
      <c r="AN10" s="7">
        <v>2</v>
      </c>
      <c r="AO10" s="7">
        <v>3</v>
      </c>
      <c r="AP10" s="6"/>
      <c r="AQ10" s="7">
        <v>1</v>
      </c>
      <c r="AR10" s="9"/>
      <c r="AS10" s="9"/>
      <c r="AT10" s="6"/>
      <c r="AU10" s="7">
        <v>2</v>
      </c>
      <c r="AV10" s="6"/>
      <c r="AW10" s="6"/>
      <c r="AX10" s="7">
        <v>2</v>
      </c>
      <c r="AY10" s="7">
        <v>4</v>
      </c>
      <c r="AZ10" s="7">
        <v>4</v>
      </c>
      <c r="BA10" s="6"/>
      <c r="BB10" s="6"/>
      <c r="BC10" s="6"/>
      <c r="BD10" s="6"/>
      <c r="BE10" s="7">
        <v>1</v>
      </c>
      <c r="BF10" s="6"/>
      <c r="BG10" s="6"/>
      <c r="BH10" s="6"/>
      <c r="BI10" s="6"/>
      <c r="BJ10" s="6"/>
      <c r="BK10" s="6"/>
      <c r="BL10" s="6"/>
      <c r="BM10" s="2">
        <f t="shared" si="0"/>
        <v>29</v>
      </c>
      <c r="BN10" s="2">
        <f t="shared" si="1"/>
        <v>0</v>
      </c>
      <c r="BO10" s="2">
        <f t="shared" si="2"/>
        <v>11</v>
      </c>
      <c r="BP10" s="20">
        <f t="shared" si="3"/>
        <v>0.37931034482758619</v>
      </c>
      <c r="BR10" s="2">
        <f t="shared" si="4"/>
        <v>11</v>
      </c>
      <c r="BS10" s="21">
        <f t="shared" si="5"/>
        <v>0.37931034482758619</v>
      </c>
      <c r="BT10" s="22">
        <f t="shared" si="15"/>
        <v>2310</v>
      </c>
      <c r="BU10" s="27">
        <f t="shared" si="6"/>
        <v>1848</v>
      </c>
      <c r="BV10" s="23">
        <f t="shared" si="7"/>
        <v>462</v>
      </c>
      <c r="BW10" s="24">
        <f t="shared" si="8"/>
        <v>11</v>
      </c>
      <c r="BX10" s="24">
        <f t="shared" si="9"/>
        <v>770</v>
      </c>
      <c r="BY10" s="43">
        <v>5</v>
      </c>
      <c r="BZ10" s="2">
        <f t="shared" si="10"/>
        <v>350</v>
      </c>
      <c r="CA10" s="43">
        <v>6</v>
      </c>
      <c r="CB10" s="2">
        <f t="shared" si="11"/>
        <v>420</v>
      </c>
      <c r="CC10" s="2">
        <f t="shared" si="12"/>
        <v>1540</v>
      </c>
      <c r="CD10" s="45">
        <f t="shared" si="13"/>
        <v>-308</v>
      </c>
      <c r="CE10" s="45">
        <v>0</v>
      </c>
      <c r="CM10" s="2">
        <f t="shared" si="14"/>
        <v>0</v>
      </c>
    </row>
    <row r="11" spans="1:91" x14ac:dyDescent="0.25">
      <c r="A11" s="2" t="s">
        <v>299</v>
      </c>
      <c r="B11" s="2" t="s">
        <v>62</v>
      </c>
      <c r="C11" s="65">
        <v>412</v>
      </c>
      <c r="D11" s="64" t="s">
        <v>62</v>
      </c>
      <c r="E11" s="3" t="s">
        <v>52</v>
      </c>
      <c r="F11" s="4">
        <v>16</v>
      </c>
      <c r="G11" s="6"/>
      <c r="H11" s="6"/>
      <c r="I11" s="6"/>
      <c r="J11" s="7">
        <v>3</v>
      </c>
      <c r="K11" s="7">
        <v>3</v>
      </c>
      <c r="L11" s="6"/>
      <c r="M11" s="6"/>
      <c r="N11" s="7">
        <v>2</v>
      </c>
      <c r="O11" s="7">
        <v>2</v>
      </c>
      <c r="P11" s="6"/>
      <c r="Q11" s="6"/>
      <c r="R11" s="7">
        <v>1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>
        <v>1</v>
      </c>
      <c r="AF11" s="6"/>
      <c r="AG11" s="6"/>
      <c r="AH11" s="7">
        <v>3</v>
      </c>
      <c r="AI11" s="6"/>
      <c r="AJ11" s="6"/>
      <c r="AK11" s="6"/>
      <c r="AL11" s="6"/>
      <c r="AM11" s="6"/>
      <c r="AN11" s="6"/>
      <c r="AO11" s="7">
        <v>1</v>
      </c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2">
        <f t="shared" si="0"/>
        <v>16</v>
      </c>
      <c r="BN11" s="2">
        <f t="shared" si="1"/>
        <v>0</v>
      </c>
      <c r="BO11" s="2">
        <f t="shared" si="2"/>
        <v>0</v>
      </c>
      <c r="BP11" s="20">
        <f t="shared" si="3"/>
        <v>0</v>
      </c>
      <c r="BR11" s="2">
        <f t="shared" si="4"/>
        <v>0</v>
      </c>
      <c r="BS11" s="21">
        <f t="shared" si="5"/>
        <v>0</v>
      </c>
      <c r="BT11" s="22">
        <f t="shared" si="15"/>
        <v>0</v>
      </c>
      <c r="BU11" s="27">
        <f t="shared" si="6"/>
        <v>0</v>
      </c>
      <c r="BV11" s="23">
        <f t="shared" si="7"/>
        <v>0</v>
      </c>
      <c r="BW11" s="24">
        <f t="shared" si="8"/>
        <v>0</v>
      </c>
      <c r="BX11" s="24">
        <f t="shared" si="9"/>
        <v>0</v>
      </c>
      <c r="BY11" s="43">
        <v>1</v>
      </c>
      <c r="BZ11" s="2">
        <f t="shared" si="10"/>
        <v>70</v>
      </c>
      <c r="CA11" s="43">
        <v>1</v>
      </c>
      <c r="CB11" s="2">
        <f t="shared" si="11"/>
        <v>70</v>
      </c>
      <c r="CC11" s="2">
        <f t="shared" si="12"/>
        <v>140</v>
      </c>
      <c r="CD11" s="45">
        <f t="shared" si="13"/>
        <v>140</v>
      </c>
      <c r="CE11" s="45">
        <f t="shared" ref="CE11:CE12" si="17">CD11</f>
        <v>140</v>
      </c>
      <c r="CF11" s="2" t="s">
        <v>52</v>
      </c>
      <c r="CG11" s="48">
        <v>412</v>
      </c>
      <c r="CM11" s="2">
        <f t="shared" si="14"/>
        <v>0</v>
      </c>
    </row>
    <row r="12" spans="1:91" x14ac:dyDescent="0.25">
      <c r="C12" s="50">
        <v>450</v>
      </c>
      <c r="D12" s="3" t="s">
        <v>63</v>
      </c>
      <c r="E12" s="3" t="s">
        <v>61</v>
      </c>
      <c r="F12" s="4">
        <v>45</v>
      </c>
      <c r="G12" s="7">
        <v>1</v>
      </c>
      <c r="H12" s="6"/>
      <c r="I12" s="7">
        <v>1</v>
      </c>
      <c r="J12" s="6"/>
      <c r="K12" s="6"/>
      <c r="L12" s="6"/>
      <c r="M12" s="6"/>
      <c r="N12" s="7">
        <v>2</v>
      </c>
      <c r="O12" s="6"/>
      <c r="P12" s="6"/>
      <c r="Q12" s="7">
        <v>11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>
        <v>5</v>
      </c>
      <c r="AH12" s="6"/>
      <c r="AI12" s="7">
        <v>2</v>
      </c>
      <c r="AJ12" s="6"/>
      <c r="AK12" s="7">
        <v>1</v>
      </c>
      <c r="AL12" s="9"/>
      <c r="AM12" s="6"/>
      <c r="AN12" s="6"/>
      <c r="AO12" s="6"/>
      <c r="AP12" s="6"/>
      <c r="AQ12" s="6"/>
      <c r="AR12" s="6"/>
      <c r="AS12" s="6"/>
      <c r="AT12" s="6"/>
      <c r="AU12" s="7">
        <v>5</v>
      </c>
      <c r="AV12" s="6"/>
      <c r="AW12" s="7">
        <v>1</v>
      </c>
      <c r="AX12" s="7">
        <v>3</v>
      </c>
      <c r="AY12" s="6"/>
      <c r="AZ12" s="7">
        <v>4</v>
      </c>
      <c r="BA12" s="7">
        <v>5</v>
      </c>
      <c r="BB12" s="7">
        <v>2</v>
      </c>
      <c r="BC12" s="7">
        <v>1</v>
      </c>
      <c r="BD12" s="6"/>
      <c r="BE12" s="6"/>
      <c r="BF12" s="7">
        <v>1</v>
      </c>
      <c r="BG12" s="6"/>
      <c r="BH12" s="6"/>
      <c r="BI12" s="6"/>
      <c r="BJ12" s="6"/>
      <c r="BK12" s="6"/>
      <c r="BL12" s="6"/>
      <c r="BM12" s="2">
        <f t="shared" si="0"/>
        <v>45</v>
      </c>
      <c r="BN12" s="2">
        <f t="shared" si="1"/>
        <v>0</v>
      </c>
      <c r="BO12" s="2">
        <f t="shared" si="2"/>
        <v>17</v>
      </c>
      <c r="BP12" s="20">
        <f t="shared" si="3"/>
        <v>0.37777777777777777</v>
      </c>
      <c r="BR12" s="2">
        <f t="shared" si="4"/>
        <v>17</v>
      </c>
      <c r="BS12" s="21">
        <f t="shared" si="5"/>
        <v>0.37777777777777777</v>
      </c>
      <c r="BT12" s="22">
        <f t="shared" si="15"/>
        <v>3570</v>
      </c>
      <c r="BU12" s="27">
        <f t="shared" si="6"/>
        <v>2856</v>
      </c>
      <c r="BV12" s="23">
        <f t="shared" si="7"/>
        <v>714</v>
      </c>
      <c r="BW12" s="24">
        <f t="shared" si="8"/>
        <v>17</v>
      </c>
      <c r="BX12" s="24">
        <f t="shared" si="9"/>
        <v>1190</v>
      </c>
      <c r="BY12" s="43">
        <v>11</v>
      </c>
      <c r="BZ12" s="2">
        <f t="shared" si="10"/>
        <v>770</v>
      </c>
      <c r="CA12" s="43">
        <v>16</v>
      </c>
      <c r="CB12" s="2">
        <f t="shared" si="11"/>
        <v>1120</v>
      </c>
      <c r="CC12" s="2">
        <f t="shared" si="12"/>
        <v>3080</v>
      </c>
      <c r="CD12" s="45">
        <f t="shared" si="13"/>
        <v>224</v>
      </c>
      <c r="CE12" s="45">
        <f t="shared" si="17"/>
        <v>224</v>
      </c>
      <c r="CF12" s="2" t="s">
        <v>61</v>
      </c>
      <c r="CG12" s="2">
        <v>450</v>
      </c>
      <c r="CH12" s="30" t="s">
        <v>195</v>
      </c>
      <c r="CM12" s="2">
        <f t="shared" si="14"/>
        <v>-450</v>
      </c>
    </row>
    <row r="13" spans="1:91" x14ac:dyDescent="0.25">
      <c r="A13" s="2" t="s">
        <v>260</v>
      </c>
      <c r="B13" s="2" t="s">
        <v>64</v>
      </c>
      <c r="C13" s="65">
        <v>216</v>
      </c>
      <c r="D13" s="64" t="s">
        <v>64</v>
      </c>
      <c r="E13" s="3" t="s">
        <v>52</v>
      </c>
      <c r="F13" s="4">
        <v>20</v>
      </c>
      <c r="G13" s="6"/>
      <c r="H13" s="7">
        <v>1</v>
      </c>
      <c r="I13" s="6"/>
      <c r="J13" s="7">
        <v>1</v>
      </c>
      <c r="K13" s="7">
        <v>5</v>
      </c>
      <c r="L13" s="7">
        <v>2</v>
      </c>
      <c r="M13" s="7">
        <v>1</v>
      </c>
      <c r="N13" s="6"/>
      <c r="O13" s="6"/>
      <c r="P13" s="6"/>
      <c r="Q13" s="7">
        <v>2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>
        <v>1</v>
      </c>
      <c r="AH13" s="7">
        <v>1</v>
      </c>
      <c r="AI13" s="7">
        <v>1</v>
      </c>
      <c r="AJ13" s="6"/>
      <c r="AK13" s="6"/>
      <c r="AL13" s="6"/>
      <c r="AM13" s="6"/>
      <c r="AN13" s="7">
        <v>2</v>
      </c>
      <c r="AO13" s="7">
        <v>1</v>
      </c>
      <c r="AP13" s="6"/>
      <c r="AQ13" s="6"/>
      <c r="AR13" s="6"/>
      <c r="AS13" s="6"/>
      <c r="AT13" s="6"/>
      <c r="AU13" s="6"/>
      <c r="AV13" s="6"/>
      <c r="AW13" s="6"/>
      <c r="AX13" s="6"/>
      <c r="AY13" s="7">
        <v>2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2">
        <f t="shared" si="0"/>
        <v>20</v>
      </c>
      <c r="BN13" s="2">
        <f t="shared" si="1"/>
        <v>0</v>
      </c>
      <c r="BO13" s="2">
        <f t="shared" si="2"/>
        <v>2</v>
      </c>
      <c r="BP13" s="20">
        <f t="shared" si="3"/>
        <v>0.1</v>
      </c>
      <c r="BR13" s="2">
        <f t="shared" si="4"/>
        <v>2</v>
      </c>
      <c r="BS13" s="21">
        <f t="shared" si="5"/>
        <v>0.1</v>
      </c>
      <c r="BT13" s="22">
        <f t="shared" si="15"/>
        <v>420</v>
      </c>
      <c r="BU13" s="27">
        <f t="shared" si="6"/>
        <v>336</v>
      </c>
      <c r="BV13" s="23">
        <f t="shared" si="7"/>
        <v>84</v>
      </c>
      <c r="BW13" s="24">
        <f t="shared" si="8"/>
        <v>2</v>
      </c>
      <c r="BX13" s="24">
        <f t="shared" si="9"/>
        <v>140</v>
      </c>
      <c r="BY13" s="43">
        <v>1</v>
      </c>
      <c r="BZ13" s="2">
        <f t="shared" si="10"/>
        <v>70</v>
      </c>
      <c r="CA13" s="43">
        <v>1</v>
      </c>
      <c r="CB13" s="2">
        <f t="shared" si="11"/>
        <v>70</v>
      </c>
      <c r="CC13" s="2">
        <f t="shared" si="12"/>
        <v>280</v>
      </c>
      <c r="CD13" s="45">
        <f t="shared" si="13"/>
        <v>-56</v>
      </c>
      <c r="CE13" s="45">
        <v>0</v>
      </c>
      <c r="CG13" s="2">
        <v>19</v>
      </c>
      <c r="CM13" s="2">
        <f t="shared" si="14"/>
        <v>0</v>
      </c>
    </row>
    <row r="14" spans="1:91" x14ac:dyDescent="0.25">
      <c r="A14" s="2" t="s">
        <v>191</v>
      </c>
      <c r="B14" s="2" t="s">
        <v>65</v>
      </c>
      <c r="C14" s="66">
        <v>19</v>
      </c>
      <c r="D14" s="64" t="s">
        <v>65</v>
      </c>
      <c r="E14" s="3" t="s">
        <v>52</v>
      </c>
      <c r="F14" s="4">
        <v>45</v>
      </c>
      <c r="G14" s="6"/>
      <c r="H14" s="6"/>
      <c r="I14" s="6"/>
      <c r="J14" s="6"/>
      <c r="K14" s="7">
        <v>1</v>
      </c>
      <c r="L14" s="6"/>
      <c r="M14" s="6"/>
      <c r="N14" s="6"/>
      <c r="O14" s="7">
        <v>3</v>
      </c>
      <c r="P14" s="6"/>
      <c r="Q14" s="7">
        <v>17</v>
      </c>
      <c r="R14" s="7">
        <v>4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>
        <v>5</v>
      </c>
      <c r="AH14" s="6"/>
      <c r="AI14" s="6"/>
      <c r="AJ14" s="6"/>
      <c r="AK14" s="7">
        <v>1</v>
      </c>
      <c r="AL14" s="7"/>
      <c r="AM14" s="7">
        <v>4</v>
      </c>
      <c r="AN14" s="6"/>
      <c r="AO14" s="7">
        <v>4</v>
      </c>
      <c r="AP14" s="6"/>
      <c r="AQ14" s="6"/>
      <c r="AR14" s="6"/>
      <c r="AS14" s="6"/>
      <c r="AT14" s="6"/>
      <c r="AU14" s="6"/>
      <c r="AV14" s="7">
        <v>2</v>
      </c>
      <c r="AW14" s="7">
        <v>1</v>
      </c>
      <c r="AX14" s="6"/>
      <c r="AY14" s="7">
        <v>2</v>
      </c>
      <c r="AZ14" s="6"/>
      <c r="BA14" s="6"/>
      <c r="BB14" s="6"/>
      <c r="BC14" s="6"/>
      <c r="BD14" s="7">
        <v>1</v>
      </c>
      <c r="BE14" s="6"/>
      <c r="BF14" s="6"/>
      <c r="BG14" s="6"/>
      <c r="BH14" s="6"/>
      <c r="BI14" s="6"/>
      <c r="BJ14" s="6"/>
      <c r="BK14" s="6"/>
      <c r="BL14" s="6"/>
      <c r="BM14" s="2">
        <f t="shared" si="0"/>
        <v>45</v>
      </c>
      <c r="BN14" s="2">
        <f t="shared" si="1"/>
        <v>0</v>
      </c>
      <c r="BO14" s="2">
        <f t="shared" si="2"/>
        <v>6</v>
      </c>
      <c r="BP14" s="20">
        <f t="shared" si="3"/>
        <v>0.13333333333333333</v>
      </c>
      <c r="BR14" s="2">
        <f t="shared" si="4"/>
        <v>6</v>
      </c>
      <c r="BS14" s="21">
        <f t="shared" si="5"/>
        <v>0.13333333333333333</v>
      </c>
      <c r="BT14" s="22">
        <f>BO14*$BT$1</f>
        <v>1260</v>
      </c>
      <c r="BU14" s="27">
        <f t="shared" si="6"/>
        <v>1008</v>
      </c>
      <c r="BV14" s="23">
        <f t="shared" si="7"/>
        <v>252</v>
      </c>
      <c r="BW14" s="24">
        <f t="shared" si="8"/>
        <v>6</v>
      </c>
      <c r="BX14" s="24">
        <f t="shared" si="9"/>
        <v>420</v>
      </c>
      <c r="BY14" s="43">
        <v>5</v>
      </c>
      <c r="BZ14" s="2">
        <f t="shared" si="10"/>
        <v>350</v>
      </c>
      <c r="CA14" s="43">
        <v>4</v>
      </c>
      <c r="CB14" s="2">
        <f t="shared" si="11"/>
        <v>280</v>
      </c>
      <c r="CC14" s="2">
        <f t="shared" si="12"/>
        <v>1050</v>
      </c>
      <c r="CD14" s="45">
        <f t="shared" si="13"/>
        <v>42</v>
      </c>
      <c r="CE14" s="45">
        <f>CD14</f>
        <v>42</v>
      </c>
      <c r="CF14" s="2" t="s">
        <v>52</v>
      </c>
      <c r="CG14" s="47" t="s">
        <v>191</v>
      </c>
      <c r="CM14" s="2">
        <f t="shared" si="14"/>
        <v>0</v>
      </c>
    </row>
    <row r="15" spans="1:91" x14ac:dyDescent="0.25">
      <c r="A15" s="2" t="s">
        <v>328</v>
      </c>
      <c r="B15" s="2" t="s">
        <v>329</v>
      </c>
      <c r="C15" s="65">
        <v>502</v>
      </c>
      <c r="D15" s="64" t="s">
        <v>66</v>
      </c>
      <c r="E15" s="3" t="s">
        <v>52</v>
      </c>
      <c r="F15" s="4">
        <v>23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7">
        <v>1</v>
      </c>
      <c r="AD15" s="6"/>
      <c r="AE15" s="6"/>
      <c r="AF15" s="7">
        <v>1</v>
      </c>
      <c r="AG15" s="6"/>
      <c r="AH15" s="6"/>
      <c r="AI15" s="7">
        <v>1</v>
      </c>
      <c r="AJ15" s="6"/>
      <c r="AK15" s="6"/>
      <c r="AL15" s="6"/>
      <c r="AM15" s="6"/>
      <c r="AN15" s="6"/>
      <c r="AO15" s="7">
        <v>2</v>
      </c>
      <c r="AP15" s="6"/>
      <c r="AQ15" s="7">
        <v>1</v>
      </c>
      <c r="AR15" s="9"/>
      <c r="AS15" s="9"/>
      <c r="AT15" s="6"/>
      <c r="AU15" s="6"/>
      <c r="AV15" s="6"/>
      <c r="AW15" s="7">
        <v>1</v>
      </c>
      <c r="AX15" s="7">
        <v>2</v>
      </c>
      <c r="AY15" s="7">
        <v>1</v>
      </c>
      <c r="AZ15" s="7">
        <v>4</v>
      </c>
      <c r="BA15" s="6"/>
      <c r="BB15" s="7">
        <v>1</v>
      </c>
      <c r="BC15" s="7">
        <v>1</v>
      </c>
      <c r="BD15" s="7">
        <v>2</v>
      </c>
      <c r="BE15" s="6"/>
      <c r="BF15" s="6"/>
      <c r="BG15" s="7">
        <v>5</v>
      </c>
      <c r="BH15" s="6"/>
      <c r="BI15" s="6"/>
      <c r="BJ15" s="6"/>
      <c r="BK15" s="6"/>
      <c r="BL15" s="6"/>
      <c r="BM15" s="2">
        <f t="shared" si="0"/>
        <v>23</v>
      </c>
      <c r="BN15" s="2">
        <f t="shared" si="1"/>
        <v>0</v>
      </c>
      <c r="BO15" s="2">
        <f t="shared" si="2"/>
        <v>17</v>
      </c>
      <c r="BP15" s="20">
        <f t="shared" si="3"/>
        <v>0.73913043478260865</v>
      </c>
      <c r="BR15" s="2">
        <f t="shared" si="4"/>
        <v>17</v>
      </c>
      <c r="BS15" s="21">
        <f t="shared" si="5"/>
        <v>0.73913043478260865</v>
      </c>
      <c r="BT15" s="22">
        <f t="shared" si="15"/>
        <v>3570</v>
      </c>
      <c r="BU15" s="27">
        <f t="shared" si="6"/>
        <v>2856</v>
      </c>
      <c r="BV15" s="23">
        <f t="shared" si="7"/>
        <v>714</v>
      </c>
      <c r="BW15" s="24">
        <f t="shared" si="8"/>
        <v>17</v>
      </c>
      <c r="BX15" s="24">
        <f t="shared" si="9"/>
        <v>1190</v>
      </c>
      <c r="BY15" s="43">
        <v>5</v>
      </c>
      <c r="BZ15" s="2">
        <f t="shared" si="10"/>
        <v>350</v>
      </c>
      <c r="CA15" s="43">
        <v>6</v>
      </c>
      <c r="CB15" s="2">
        <f t="shared" si="11"/>
        <v>420</v>
      </c>
      <c r="CC15" s="2">
        <f t="shared" si="12"/>
        <v>1960</v>
      </c>
      <c r="CD15" s="45">
        <f t="shared" si="13"/>
        <v>-896</v>
      </c>
      <c r="CE15" s="45">
        <v>0</v>
      </c>
      <c r="CG15" s="2">
        <v>219</v>
      </c>
      <c r="CM15" s="2">
        <f t="shared" si="14"/>
        <v>0</v>
      </c>
    </row>
    <row r="16" spans="1:91" x14ac:dyDescent="0.25">
      <c r="A16" s="2" t="s">
        <v>261</v>
      </c>
      <c r="B16" s="2" t="s">
        <v>67</v>
      </c>
      <c r="C16" s="65">
        <v>219</v>
      </c>
      <c r="D16" s="64" t="s">
        <v>67</v>
      </c>
      <c r="E16" s="3" t="s">
        <v>52</v>
      </c>
      <c r="F16" s="4">
        <v>24</v>
      </c>
      <c r="G16" s="7">
        <v>1</v>
      </c>
      <c r="H16" s="6"/>
      <c r="I16" s="7">
        <v>1</v>
      </c>
      <c r="J16" s="7">
        <v>1</v>
      </c>
      <c r="K16" s="7">
        <v>1</v>
      </c>
      <c r="L16" s="6"/>
      <c r="M16" s="6"/>
      <c r="N16" s="6"/>
      <c r="O16" s="7">
        <v>1</v>
      </c>
      <c r="P16" s="6"/>
      <c r="Q16" s="7">
        <v>3</v>
      </c>
      <c r="R16" s="7">
        <v>2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7">
        <v>2</v>
      </c>
      <c r="AF16" s="6"/>
      <c r="AG16" s="7">
        <v>4</v>
      </c>
      <c r="AH16" s="6"/>
      <c r="AI16" s="7">
        <v>1</v>
      </c>
      <c r="AJ16" s="6"/>
      <c r="AK16" s="7">
        <v>2</v>
      </c>
      <c r="AL16" s="9"/>
      <c r="AM16" s="6"/>
      <c r="AN16" s="6"/>
      <c r="AO16" s="7">
        <v>2</v>
      </c>
      <c r="AP16" s="6"/>
      <c r="AQ16" s="6"/>
      <c r="AR16" s="6"/>
      <c r="AS16" s="6"/>
      <c r="AT16" s="6"/>
      <c r="AU16" s="6"/>
      <c r="AV16" s="7">
        <v>2</v>
      </c>
      <c r="AW16" s="6"/>
      <c r="AX16" s="6"/>
      <c r="AY16" s="6"/>
      <c r="AZ16" s="7">
        <v>1</v>
      </c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2">
        <f t="shared" si="0"/>
        <v>24</v>
      </c>
      <c r="BN16" s="2">
        <f t="shared" si="1"/>
        <v>0</v>
      </c>
      <c r="BO16" s="2">
        <f t="shared" si="2"/>
        <v>3</v>
      </c>
      <c r="BP16" s="20">
        <f t="shared" si="3"/>
        <v>0.125</v>
      </c>
      <c r="BR16" s="2">
        <f t="shared" si="4"/>
        <v>3</v>
      </c>
      <c r="BS16" s="21">
        <f t="shared" si="5"/>
        <v>0.125</v>
      </c>
      <c r="BT16" s="22">
        <f t="shared" si="15"/>
        <v>630</v>
      </c>
      <c r="BU16" s="27">
        <f t="shared" si="6"/>
        <v>504</v>
      </c>
      <c r="BV16" s="23">
        <f t="shared" si="7"/>
        <v>126</v>
      </c>
      <c r="BW16" s="24">
        <f t="shared" si="8"/>
        <v>3</v>
      </c>
      <c r="BX16" s="24">
        <f t="shared" si="9"/>
        <v>210</v>
      </c>
      <c r="BY16" s="43"/>
      <c r="BZ16" s="2">
        <f t="shared" si="10"/>
        <v>0</v>
      </c>
      <c r="CA16" s="43"/>
      <c r="CB16" s="2">
        <f t="shared" si="11"/>
        <v>0</v>
      </c>
      <c r="CC16" s="2">
        <f t="shared" si="12"/>
        <v>210</v>
      </c>
      <c r="CD16" s="45">
        <f t="shared" si="13"/>
        <v>-294</v>
      </c>
      <c r="CE16" s="45">
        <v>0</v>
      </c>
      <c r="CM16" s="2">
        <f t="shared" si="14"/>
        <v>0</v>
      </c>
    </row>
    <row r="17" spans="1:91" x14ac:dyDescent="0.25">
      <c r="A17" s="2" t="s">
        <v>315</v>
      </c>
      <c r="B17" s="2" t="s">
        <v>316</v>
      </c>
      <c r="C17" s="65">
        <v>452</v>
      </c>
      <c r="D17" s="64" t="s">
        <v>68</v>
      </c>
      <c r="E17" s="3" t="s">
        <v>56</v>
      </c>
      <c r="F17" s="4">
        <v>25</v>
      </c>
      <c r="G17" s="6"/>
      <c r="H17" s="6"/>
      <c r="I17" s="6"/>
      <c r="J17" s="6"/>
      <c r="K17" s="6"/>
      <c r="L17" s="6"/>
      <c r="M17" s="6"/>
      <c r="N17" s="6"/>
      <c r="O17" s="7">
        <v>1</v>
      </c>
      <c r="P17" s="6"/>
      <c r="Q17" s="7">
        <v>3</v>
      </c>
      <c r="R17" s="7">
        <v>1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7">
        <v>2</v>
      </c>
      <c r="AF17" s="7">
        <v>2</v>
      </c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7">
        <v>7</v>
      </c>
      <c r="AV17" s="6"/>
      <c r="AW17" s="6"/>
      <c r="AX17" s="7">
        <v>1</v>
      </c>
      <c r="AY17" s="6"/>
      <c r="AZ17" s="6"/>
      <c r="BA17" s="7">
        <v>4</v>
      </c>
      <c r="BB17" s="6"/>
      <c r="BC17" s="7">
        <v>2</v>
      </c>
      <c r="BD17" s="7">
        <v>2</v>
      </c>
      <c r="BE17" s="6"/>
      <c r="BF17" s="6"/>
      <c r="BG17" s="6"/>
      <c r="BH17" s="6"/>
      <c r="BI17" s="6"/>
      <c r="BJ17" s="6"/>
      <c r="BK17" s="6"/>
      <c r="BL17" s="6"/>
      <c r="BM17" s="2">
        <f t="shared" si="0"/>
        <v>25</v>
      </c>
      <c r="BN17" s="2">
        <f t="shared" si="1"/>
        <v>0</v>
      </c>
      <c r="BO17" s="2">
        <f t="shared" si="2"/>
        <v>9</v>
      </c>
      <c r="BP17" s="20">
        <f t="shared" si="3"/>
        <v>0.36</v>
      </c>
      <c r="BR17" s="2">
        <f t="shared" si="4"/>
        <v>9</v>
      </c>
      <c r="BS17" s="21">
        <f t="shared" si="5"/>
        <v>0.36</v>
      </c>
      <c r="BT17" s="22">
        <f t="shared" si="15"/>
        <v>1890</v>
      </c>
      <c r="BU17" s="27">
        <f t="shared" si="6"/>
        <v>1512</v>
      </c>
      <c r="BV17" s="23">
        <f t="shared" si="7"/>
        <v>378</v>
      </c>
      <c r="BW17" s="24">
        <f t="shared" si="8"/>
        <v>9</v>
      </c>
      <c r="BX17" s="24">
        <f t="shared" si="9"/>
        <v>630</v>
      </c>
      <c r="BY17" s="43">
        <v>4</v>
      </c>
      <c r="BZ17" s="2">
        <f t="shared" si="10"/>
        <v>280</v>
      </c>
      <c r="CA17" s="43">
        <v>5</v>
      </c>
      <c r="CB17" s="2">
        <f t="shared" si="11"/>
        <v>350</v>
      </c>
      <c r="CC17" s="2">
        <f t="shared" si="12"/>
        <v>1260</v>
      </c>
      <c r="CD17" s="45">
        <f t="shared" si="13"/>
        <v>-252</v>
      </c>
      <c r="CE17" s="45">
        <v>0</v>
      </c>
      <c r="CM17" s="2">
        <f t="shared" si="14"/>
        <v>0</v>
      </c>
    </row>
    <row r="18" spans="1:91" x14ac:dyDescent="0.25">
      <c r="C18" s="50">
        <v>258</v>
      </c>
      <c r="D18" s="3" t="s">
        <v>69</v>
      </c>
      <c r="E18" s="3" t="s">
        <v>61</v>
      </c>
      <c r="F18" s="4">
        <v>44</v>
      </c>
      <c r="G18" s="6"/>
      <c r="H18" s="6"/>
      <c r="I18" s="6"/>
      <c r="J18" s="6"/>
      <c r="K18" s="6"/>
      <c r="L18" s="6"/>
      <c r="M18" s="6"/>
      <c r="N18" s="6"/>
      <c r="O18" s="6"/>
      <c r="P18" s="7">
        <v>1</v>
      </c>
      <c r="Q18" s="6"/>
      <c r="R18" s="6"/>
      <c r="S18" s="6"/>
      <c r="T18" s="6"/>
      <c r="U18" s="6"/>
      <c r="V18" s="6"/>
      <c r="W18" s="6"/>
      <c r="X18" s="6"/>
      <c r="Y18" s="6"/>
      <c r="Z18" s="7">
        <v>4</v>
      </c>
      <c r="AA18" s="6"/>
      <c r="AB18" s="6"/>
      <c r="AC18" s="7">
        <v>1</v>
      </c>
      <c r="AD18" s="6"/>
      <c r="AE18" s="6"/>
      <c r="AF18" s="7">
        <v>4</v>
      </c>
      <c r="AG18" s="6"/>
      <c r="AH18" s="6"/>
      <c r="AI18" s="6"/>
      <c r="AJ18" s="7">
        <v>1</v>
      </c>
      <c r="AK18" s="7">
        <v>10</v>
      </c>
      <c r="AL18" s="9"/>
      <c r="AM18" s="6"/>
      <c r="AN18" s="7">
        <v>7</v>
      </c>
      <c r="AO18" s="6"/>
      <c r="AP18" s="6"/>
      <c r="AQ18" s="7">
        <v>1</v>
      </c>
      <c r="AR18" s="7"/>
      <c r="AS18" s="7"/>
      <c r="AT18" s="7">
        <v>1</v>
      </c>
      <c r="AU18" s="6"/>
      <c r="AV18" s="7">
        <v>3</v>
      </c>
      <c r="AW18" s="6"/>
      <c r="AX18" s="6"/>
      <c r="AY18" s="7">
        <v>3</v>
      </c>
      <c r="AZ18" s="6"/>
      <c r="BA18" s="7">
        <v>2</v>
      </c>
      <c r="BB18" s="7">
        <v>1</v>
      </c>
      <c r="BC18" s="7">
        <v>3</v>
      </c>
      <c r="BD18" s="7">
        <v>2</v>
      </c>
      <c r="BE18" s="6"/>
      <c r="BF18" s="6"/>
      <c r="BG18" s="6"/>
      <c r="BH18" s="6"/>
      <c r="BI18" s="6"/>
      <c r="BJ18" s="6"/>
      <c r="BK18" s="6"/>
      <c r="BL18" s="6"/>
      <c r="BM18" s="2">
        <f t="shared" si="0"/>
        <v>44</v>
      </c>
      <c r="BN18" s="2">
        <f t="shared" si="1"/>
        <v>0</v>
      </c>
      <c r="BO18" s="2">
        <f t="shared" si="2"/>
        <v>14</v>
      </c>
      <c r="BP18" s="20">
        <f t="shared" si="3"/>
        <v>0.31818181818181818</v>
      </c>
      <c r="BR18" s="2">
        <f t="shared" si="4"/>
        <v>14</v>
      </c>
      <c r="BS18" s="21">
        <f t="shared" si="5"/>
        <v>0.31818181818181818</v>
      </c>
      <c r="BT18" s="22">
        <f t="shared" si="15"/>
        <v>2940</v>
      </c>
      <c r="BU18" s="27">
        <f t="shared" si="6"/>
        <v>2352</v>
      </c>
      <c r="BV18" s="23">
        <f t="shared" si="7"/>
        <v>588</v>
      </c>
      <c r="BW18" s="24">
        <f t="shared" si="8"/>
        <v>14</v>
      </c>
      <c r="BX18" s="24">
        <f t="shared" si="9"/>
        <v>980</v>
      </c>
      <c r="BY18" s="43">
        <v>7</v>
      </c>
      <c r="BZ18" s="2">
        <f t="shared" si="10"/>
        <v>490</v>
      </c>
      <c r="CA18" s="43">
        <v>8</v>
      </c>
      <c r="CB18" s="2">
        <f t="shared" si="11"/>
        <v>560</v>
      </c>
      <c r="CC18" s="2">
        <f t="shared" si="12"/>
        <v>2030</v>
      </c>
      <c r="CD18" s="45">
        <f t="shared" si="13"/>
        <v>-322</v>
      </c>
      <c r="CE18" s="45">
        <v>0</v>
      </c>
      <c r="CG18" s="2">
        <v>258</v>
      </c>
      <c r="CM18" s="2">
        <f t="shared" si="14"/>
        <v>-258</v>
      </c>
    </row>
    <row r="19" spans="1:91" x14ac:dyDescent="0.25">
      <c r="A19" s="2" t="s">
        <v>274</v>
      </c>
      <c r="B19" s="2" t="s">
        <v>70</v>
      </c>
      <c r="C19" s="50">
        <v>258</v>
      </c>
      <c r="D19" s="3" t="s">
        <v>70</v>
      </c>
      <c r="E19" s="3" t="s">
        <v>52</v>
      </c>
      <c r="F19" s="4">
        <v>51</v>
      </c>
      <c r="G19" s="6"/>
      <c r="H19" s="6"/>
      <c r="I19" s="6"/>
      <c r="J19" s="6"/>
      <c r="K19" s="6"/>
      <c r="L19" s="6"/>
      <c r="M19" s="6"/>
      <c r="N19" s="6"/>
      <c r="O19" s="6"/>
      <c r="P19" s="7">
        <v>1</v>
      </c>
      <c r="Q19" s="6"/>
      <c r="R19" s="7">
        <v>1</v>
      </c>
      <c r="S19" s="6"/>
      <c r="T19" s="6"/>
      <c r="U19" s="7">
        <v>3</v>
      </c>
      <c r="V19" s="9"/>
      <c r="W19" s="9"/>
      <c r="X19" s="6"/>
      <c r="Y19" s="6"/>
      <c r="Z19" s="7">
        <v>1</v>
      </c>
      <c r="AA19" s="6"/>
      <c r="AB19" s="6"/>
      <c r="AC19" s="6"/>
      <c r="AD19" s="6"/>
      <c r="AE19" s="7">
        <v>2</v>
      </c>
      <c r="AF19" s="7">
        <v>22</v>
      </c>
      <c r="AG19" s="7">
        <v>2</v>
      </c>
      <c r="AH19" s="7">
        <v>1</v>
      </c>
      <c r="AI19" s="6"/>
      <c r="AJ19" s="7">
        <v>1</v>
      </c>
      <c r="AK19" s="6"/>
      <c r="AL19" s="6"/>
      <c r="AM19" s="6"/>
      <c r="AN19" s="6"/>
      <c r="AO19" s="7">
        <v>1</v>
      </c>
      <c r="AP19" s="6"/>
      <c r="AQ19" s="7">
        <v>1</v>
      </c>
      <c r="AR19" s="7"/>
      <c r="AS19" s="7"/>
      <c r="AT19" s="7">
        <v>2</v>
      </c>
      <c r="AU19" s="6"/>
      <c r="AV19" s="7">
        <v>2</v>
      </c>
      <c r="AW19" s="7">
        <v>7</v>
      </c>
      <c r="AX19" s="7">
        <v>3</v>
      </c>
      <c r="AY19" s="6"/>
      <c r="AZ19" s="6"/>
      <c r="BA19" s="6"/>
      <c r="BB19" s="6"/>
      <c r="BC19" s="6"/>
      <c r="BD19" s="6"/>
      <c r="BE19" s="6"/>
      <c r="BF19" s="6"/>
      <c r="BG19" s="6"/>
      <c r="BH19" s="7">
        <v>1</v>
      </c>
      <c r="BI19" s="6"/>
      <c r="BJ19" s="6"/>
      <c r="BK19" s="6"/>
      <c r="BL19" s="6"/>
      <c r="BM19" s="2">
        <f t="shared" si="0"/>
        <v>51</v>
      </c>
      <c r="BN19" s="2">
        <f t="shared" si="1"/>
        <v>0</v>
      </c>
      <c r="BO19" s="2">
        <f t="shared" si="2"/>
        <v>13</v>
      </c>
      <c r="BP19" s="20">
        <f t="shared" si="3"/>
        <v>0.25490196078431371</v>
      </c>
      <c r="BR19" s="2">
        <f t="shared" si="4"/>
        <v>13</v>
      </c>
      <c r="BS19" s="21">
        <f t="shared" si="5"/>
        <v>0.25490196078431371</v>
      </c>
      <c r="BT19" s="22">
        <f t="shared" si="15"/>
        <v>2730</v>
      </c>
      <c r="BU19" s="27">
        <f t="shared" si="6"/>
        <v>2184</v>
      </c>
      <c r="BV19" s="23">
        <f t="shared" si="7"/>
        <v>546</v>
      </c>
      <c r="BW19" s="24">
        <f t="shared" si="8"/>
        <v>13</v>
      </c>
      <c r="BX19" s="24">
        <f t="shared" si="9"/>
        <v>910</v>
      </c>
      <c r="BY19" s="43">
        <v>7</v>
      </c>
      <c r="BZ19" s="2">
        <f t="shared" si="10"/>
        <v>490</v>
      </c>
      <c r="CA19" s="43">
        <v>11</v>
      </c>
      <c r="CB19" s="2">
        <f t="shared" si="11"/>
        <v>770</v>
      </c>
      <c r="CC19" s="2">
        <f t="shared" si="12"/>
        <v>2170</v>
      </c>
      <c r="CD19" s="45">
        <f t="shared" si="13"/>
        <v>-14</v>
      </c>
      <c r="CE19" s="45">
        <v>0</v>
      </c>
      <c r="CM19" s="2">
        <f t="shared" si="14"/>
        <v>0</v>
      </c>
    </row>
    <row r="20" spans="1:91" x14ac:dyDescent="0.25">
      <c r="C20" s="51">
        <v>59</v>
      </c>
      <c r="D20" s="3" t="s">
        <v>71</v>
      </c>
      <c r="E20" s="3" t="s">
        <v>56</v>
      </c>
      <c r="F20" s="4">
        <v>43</v>
      </c>
      <c r="G20" s="6"/>
      <c r="H20" s="6"/>
      <c r="I20" s="6"/>
      <c r="J20" s="6"/>
      <c r="K20" s="6"/>
      <c r="L20" s="6"/>
      <c r="M20" s="6"/>
      <c r="N20" s="6"/>
      <c r="O20" s="7">
        <v>4</v>
      </c>
      <c r="P20" s="6"/>
      <c r="Q20" s="7">
        <v>2</v>
      </c>
      <c r="R20" s="7">
        <v>3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>
        <v>1</v>
      </c>
      <c r="AK20" s="7">
        <v>3</v>
      </c>
      <c r="AL20" s="7"/>
      <c r="AM20" s="7">
        <v>3</v>
      </c>
      <c r="AN20" s="7">
        <v>1</v>
      </c>
      <c r="AO20" s="7">
        <v>1</v>
      </c>
      <c r="AP20" s="6"/>
      <c r="AQ20" s="7">
        <v>1</v>
      </c>
      <c r="AR20" s="7"/>
      <c r="AS20" s="7"/>
      <c r="AT20" s="7">
        <v>1</v>
      </c>
      <c r="AU20" s="6"/>
      <c r="AV20" s="7">
        <v>7</v>
      </c>
      <c r="AW20" s="7">
        <v>7</v>
      </c>
      <c r="AX20" s="7">
        <v>1</v>
      </c>
      <c r="AY20" s="7">
        <v>3</v>
      </c>
      <c r="AZ20" s="6"/>
      <c r="BA20" s="6"/>
      <c r="BB20" s="7">
        <v>1</v>
      </c>
      <c r="BC20" s="6"/>
      <c r="BD20" s="7">
        <v>3</v>
      </c>
      <c r="BE20" s="6"/>
      <c r="BF20" s="6"/>
      <c r="BG20" s="7">
        <v>1</v>
      </c>
      <c r="BH20" s="6"/>
      <c r="BI20" s="6"/>
      <c r="BJ20" s="6"/>
      <c r="BK20" s="6"/>
      <c r="BL20" s="6"/>
      <c r="BM20" s="2">
        <f t="shared" si="0"/>
        <v>43</v>
      </c>
      <c r="BN20" s="2">
        <f t="shared" si="1"/>
        <v>0</v>
      </c>
      <c r="BO20" s="2">
        <f t="shared" si="2"/>
        <v>23</v>
      </c>
      <c r="BP20" s="20">
        <f t="shared" si="3"/>
        <v>0.53488372093023251</v>
      </c>
      <c r="BR20" s="2">
        <f t="shared" si="4"/>
        <v>23</v>
      </c>
      <c r="BS20" s="21">
        <f t="shared" si="5"/>
        <v>0.53488372093023251</v>
      </c>
      <c r="BT20" s="22">
        <f t="shared" si="15"/>
        <v>4830</v>
      </c>
      <c r="BU20" s="27">
        <f t="shared" si="6"/>
        <v>3864</v>
      </c>
      <c r="BV20" s="23">
        <f t="shared" si="7"/>
        <v>966</v>
      </c>
      <c r="BW20" s="24">
        <f t="shared" si="8"/>
        <v>23</v>
      </c>
      <c r="BX20" s="24">
        <f t="shared" si="9"/>
        <v>1610</v>
      </c>
      <c r="BY20" s="43">
        <v>17</v>
      </c>
      <c r="BZ20" s="2">
        <f t="shared" si="10"/>
        <v>1190</v>
      </c>
      <c r="CA20" s="43">
        <v>17</v>
      </c>
      <c r="CB20" s="2">
        <f t="shared" si="11"/>
        <v>1190</v>
      </c>
      <c r="CC20" s="2">
        <f t="shared" si="12"/>
        <v>3990</v>
      </c>
      <c r="CD20" s="45">
        <f t="shared" si="13"/>
        <v>126</v>
      </c>
      <c r="CE20" s="45">
        <f t="shared" ref="CE20:CE21" si="18">CD20</f>
        <v>126</v>
      </c>
      <c r="CF20" s="2" t="s">
        <v>61</v>
      </c>
      <c r="CG20" s="47" t="s">
        <v>197</v>
      </c>
      <c r="CH20" s="31" t="s">
        <v>196</v>
      </c>
      <c r="CM20" s="2">
        <f t="shared" si="14"/>
        <v>-59</v>
      </c>
    </row>
    <row r="21" spans="1:91" x14ac:dyDescent="0.25">
      <c r="A21" s="2" t="s">
        <v>199</v>
      </c>
      <c r="B21" s="2" t="s">
        <v>250</v>
      </c>
      <c r="C21" s="66">
        <v>41</v>
      </c>
      <c r="D21" s="64" t="s">
        <v>72</v>
      </c>
      <c r="E21" s="3" t="s">
        <v>61</v>
      </c>
      <c r="F21" s="4">
        <v>23</v>
      </c>
      <c r="G21" s="6"/>
      <c r="H21" s="6"/>
      <c r="I21" s="6"/>
      <c r="J21" s="7">
        <v>1</v>
      </c>
      <c r="K21" s="6"/>
      <c r="L21" s="6"/>
      <c r="M21" s="6"/>
      <c r="N21" s="7">
        <v>1</v>
      </c>
      <c r="O21" s="7">
        <v>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">
        <v>1</v>
      </c>
      <c r="AG21" s="6"/>
      <c r="AH21" s="6"/>
      <c r="AI21" s="6"/>
      <c r="AJ21" s="7">
        <v>1</v>
      </c>
      <c r="AK21" s="7">
        <v>2</v>
      </c>
      <c r="AL21" s="7"/>
      <c r="AM21" s="7">
        <v>1</v>
      </c>
      <c r="AN21" s="7">
        <v>2</v>
      </c>
      <c r="AO21" s="7">
        <v>5</v>
      </c>
      <c r="AP21" s="6"/>
      <c r="AQ21" s="6"/>
      <c r="AR21" s="6"/>
      <c r="AS21" s="6"/>
      <c r="AT21" s="6"/>
      <c r="AU21" s="7">
        <v>2</v>
      </c>
      <c r="AV21" s="6"/>
      <c r="AW21" s="7">
        <v>1</v>
      </c>
      <c r="AX21" s="7">
        <v>1</v>
      </c>
      <c r="AY21" s="7">
        <v>1</v>
      </c>
      <c r="AZ21" s="6"/>
      <c r="BA21" s="6"/>
      <c r="BB21" s="7">
        <v>3</v>
      </c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2">
        <f t="shared" si="0"/>
        <v>23</v>
      </c>
      <c r="BN21" s="2">
        <f t="shared" si="1"/>
        <v>0</v>
      </c>
      <c r="BO21" s="2">
        <f t="shared" si="2"/>
        <v>6</v>
      </c>
      <c r="BP21" s="20">
        <f t="shared" si="3"/>
        <v>0.2608695652173913</v>
      </c>
      <c r="BR21" s="2">
        <f t="shared" si="4"/>
        <v>6</v>
      </c>
      <c r="BS21" s="21">
        <f t="shared" si="5"/>
        <v>0.2608695652173913</v>
      </c>
      <c r="BT21" s="22">
        <f t="shared" si="15"/>
        <v>1260</v>
      </c>
      <c r="BU21" s="27">
        <f t="shared" si="6"/>
        <v>1008</v>
      </c>
      <c r="BV21" s="23">
        <f t="shared" si="7"/>
        <v>252</v>
      </c>
      <c r="BW21" s="24">
        <f t="shared" si="8"/>
        <v>6</v>
      </c>
      <c r="BX21" s="24">
        <f t="shared" si="9"/>
        <v>420</v>
      </c>
      <c r="BY21" s="43">
        <v>17</v>
      </c>
      <c r="BZ21" s="2">
        <f t="shared" si="10"/>
        <v>1190</v>
      </c>
      <c r="CA21" s="43">
        <v>18</v>
      </c>
      <c r="CB21" s="2">
        <f t="shared" si="11"/>
        <v>1260</v>
      </c>
      <c r="CC21" s="2">
        <f t="shared" si="12"/>
        <v>2870</v>
      </c>
      <c r="CD21" s="45">
        <f t="shared" si="13"/>
        <v>1862</v>
      </c>
      <c r="CE21" s="45">
        <f t="shared" si="18"/>
        <v>1862</v>
      </c>
      <c r="CF21" s="2" t="s">
        <v>61</v>
      </c>
      <c r="CG21" s="47" t="s">
        <v>199</v>
      </c>
      <c r="CH21" s="29" t="s">
        <v>198</v>
      </c>
      <c r="CM21" s="2">
        <f t="shared" si="14"/>
        <v>0</v>
      </c>
    </row>
    <row r="22" spans="1:91" x14ac:dyDescent="0.25">
      <c r="A22" s="2" t="s">
        <v>310</v>
      </c>
      <c r="B22" s="2" t="s">
        <v>311</v>
      </c>
      <c r="C22" s="65">
        <v>436</v>
      </c>
      <c r="D22" s="64" t="s">
        <v>73</v>
      </c>
      <c r="E22" s="3" t="s">
        <v>52</v>
      </c>
      <c r="F22" s="4">
        <v>21</v>
      </c>
      <c r="G22" s="6"/>
      <c r="H22" s="6"/>
      <c r="I22" s="7">
        <v>2</v>
      </c>
      <c r="J22" s="6"/>
      <c r="K22" s="7">
        <v>4</v>
      </c>
      <c r="L22" s="6"/>
      <c r="M22" s="6"/>
      <c r="N22" s="6"/>
      <c r="O22" s="7">
        <v>1</v>
      </c>
      <c r="P22" s="7">
        <v>1</v>
      </c>
      <c r="Q22" s="7">
        <v>2</v>
      </c>
      <c r="R22" s="7">
        <v>2</v>
      </c>
      <c r="S22" s="7">
        <v>1</v>
      </c>
      <c r="T22" s="9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>
        <v>4</v>
      </c>
      <c r="AH22" s="7">
        <v>1</v>
      </c>
      <c r="AI22" s="6"/>
      <c r="AJ22" s="6"/>
      <c r="AK22" s="7">
        <v>1</v>
      </c>
      <c r="AL22" s="9"/>
      <c r="AM22" s="6"/>
      <c r="AN22" s="6"/>
      <c r="AO22" s="6"/>
      <c r="AP22" s="6"/>
      <c r="AQ22" s="6"/>
      <c r="AR22" s="6"/>
      <c r="AS22" s="6"/>
      <c r="AT22" s="6"/>
      <c r="AU22" s="6"/>
      <c r="AV22" s="7">
        <v>2</v>
      </c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2">
        <f t="shared" si="0"/>
        <v>21</v>
      </c>
      <c r="BN22" s="2">
        <f t="shared" si="1"/>
        <v>0</v>
      </c>
      <c r="BO22" s="2">
        <f t="shared" si="2"/>
        <v>2</v>
      </c>
      <c r="BP22" s="20">
        <f t="shared" si="3"/>
        <v>9.5238095238095233E-2</v>
      </c>
      <c r="BR22" s="2">
        <f t="shared" si="4"/>
        <v>2</v>
      </c>
      <c r="BS22" s="21">
        <f t="shared" si="5"/>
        <v>9.5238095238095233E-2</v>
      </c>
      <c r="BT22" s="22">
        <f t="shared" si="15"/>
        <v>420</v>
      </c>
      <c r="BU22" s="27">
        <f t="shared" si="6"/>
        <v>336</v>
      </c>
      <c r="BV22" s="23">
        <f t="shared" si="7"/>
        <v>84</v>
      </c>
      <c r="BW22" s="24">
        <f t="shared" si="8"/>
        <v>2</v>
      </c>
      <c r="BX22" s="24">
        <f t="shared" si="9"/>
        <v>140</v>
      </c>
      <c r="BY22" s="43">
        <v>1</v>
      </c>
      <c r="BZ22" s="2">
        <f t="shared" si="10"/>
        <v>70</v>
      </c>
      <c r="CA22" s="43">
        <v>1</v>
      </c>
      <c r="CB22" s="2">
        <f t="shared" si="11"/>
        <v>70</v>
      </c>
      <c r="CC22" s="2">
        <f t="shared" si="12"/>
        <v>280</v>
      </c>
      <c r="CD22" s="45">
        <f t="shared" si="13"/>
        <v>-56</v>
      </c>
      <c r="CE22" s="45">
        <v>0</v>
      </c>
      <c r="CG22" s="2">
        <v>230</v>
      </c>
      <c r="CM22" s="2">
        <f t="shared" si="14"/>
        <v>0</v>
      </c>
    </row>
    <row r="23" spans="1:91" x14ac:dyDescent="0.25">
      <c r="A23" s="2" t="s">
        <v>262</v>
      </c>
      <c r="B23" s="2" t="s">
        <v>74</v>
      </c>
      <c r="C23" s="65">
        <v>230</v>
      </c>
      <c r="D23" s="64" t="s">
        <v>74</v>
      </c>
      <c r="E23" s="3" t="s">
        <v>52</v>
      </c>
      <c r="F23" s="4">
        <v>49</v>
      </c>
      <c r="G23" s="6"/>
      <c r="H23" s="6"/>
      <c r="I23" s="7">
        <v>4</v>
      </c>
      <c r="J23" s="6"/>
      <c r="K23" s="6"/>
      <c r="L23" s="7">
        <v>2</v>
      </c>
      <c r="M23" s="6"/>
      <c r="N23" s="7">
        <v>1</v>
      </c>
      <c r="O23" s="7">
        <v>2</v>
      </c>
      <c r="P23" s="7">
        <v>2</v>
      </c>
      <c r="Q23" s="6"/>
      <c r="R23" s="7">
        <v>5</v>
      </c>
      <c r="S23" s="6"/>
      <c r="T23" s="6"/>
      <c r="U23" s="7">
        <v>2</v>
      </c>
      <c r="V23" s="9"/>
      <c r="W23" s="9"/>
      <c r="X23" s="6"/>
      <c r="Y23" s="6"/>
      <c r="Z23" s="6"/>
      <c r="AA23" s="6"/>
      <c r="AB23" s="6"/>
      <c r="AC23" s="7">
        <v>1</v>
      </c>
      <c r="AD23" s="6"/>
      <c r="AE23" s="6"/>
      <c r="AF23" s="7">
        <v>1</v>
      </c>
      <c r="AG23" s="6"/>
      <c r="AH23" s="7">
        <v>2</v>
      </c>
      <c r="AI23" s="7">
        <v>1</v>
      </c>
      <c r="AJ23" s="7">
        <v>2</v>
      </c>
      <c r="AK23" s="7">
        <v>2</v>
      </c>
      <c r="AL23" s="9"/>
      <c r="AM23" s="6"/>
      <c r="AN23" s="7">
        <v>3</v>
      </c>
      <c r="AO23" s="7">
        <v>3</v>
      </c>
      <c r="AP23" s="7">
        <v>1</v>
      </c>
      <c r="AQ23" s="7">
        <v>2</v>
      </c>
      <c r="AR23" s="7"/>
      <c r="AS23" s="7"/>
      <c r="AT23" s="7">
        <v>2</v>
      </c>
      <c r="AU23" s="6"/>
      <c r="AV23" s="7">
        <v>4</v>
      </c>
      <c r="AW23" s="6"/>
      <c r="AX23" s="7">
        <v>2</v>
      </c>
      <c r="AY23" s="7">
        <v>2</v>
      </c>
      <c r="AZ23" s="7">
        <v>1</v>
      </c>
      <c r="BA23" s="7">
        <v>1</v>
      </c>
      <c r="BB23" s="6"/>
      <c r="BC23" s="6"/>
      <c r="BD23" s="6"/>
      <c r="BE23" s="6"/>
      <c r="BF23" s="7">
        <v>1</v>
      </c>
      <c r="BG23" s="6"/>
      <c r="BH23" s="6"/>
      <c r="BI23" s="6"/>
      <c r="BJ23" s="6"/>
      <c r="BK23" s="6"/>
      <c r="BL23" s="6"/>
      <c r="BM23" s="2">
        <f t="shared" si="0"/>
        <v>49</v>
      </c>
      <c r="BN23" s="2">
        <f t="shared" si="1"/>
        <v>0</v>
      </c>
      <c r="BO23" s="2">
        <f t="shared" si="2"/>
        <v>11</v>
      </c>
      <c r="BP23" s="20">
        <f t="shared" si="3"/>
        <v>0.22448979591836735</v>
      </c>
      <c r="BR23" s="2">
        <f t="shared" si="4"/>
        <v>11</v>
      </c>
      <c r="BS23" s="21">
        <f t="shared" si="5"/>
        <v>0.22448979591836735</v>
      </c>
      <c r="BT23" s="22">
        <f t="shared" si="15"/>
        <v>2310</v>
      </c>
      <c r="BU23" s="27">
        <f t="shared" si="6"/>
        <v>1848</v>
      </c>
      <c r="BV23" s="23">
        <f t="shared" si="7"/>
        <v>462</v>
      </c>
      <c r="BW23" s="24">
        <f t="shared" si="8"/>
        <v>11</v>
      </c>
      <c r="BX23" s="24">
        <f t="shared" si="9"/>
        <v>770</v>
      </c>
      <c r="BY23" s="43">
        <v>8</v>
      </c>
      <c r="BZ23" s="2">
        <f t="shared" si="10"/>
        <v>560</v>
      </c>
      <c r="CA23" s="43">
        <v>9</v>
      </c>
      <c r="CB23" s="2">
        <f t="shared" si="11"/>
        <v>630</v>
      </c>
      <c r="CC23" s="2">
        <f t="shared" si="12"/>
        <v>1960</v>
      </c>
      <c r="CD23" s="45">
        <f t="shared" si="13"/>
        <v>112</v>
      </c>
      <c r="CE23" s="45">
        <f t="shared" ref="CE23:CE26" si="19">CD23</f>
        <v>112</v>
      </c>
      <c r="CF23" s="2" t="s">
        <v>52</v>
      </c>
      <c r="CG23" s="2">
        <v>230</v>
      </c>
      <c r="CM23" s="2">
        <f t="shared" si="14"/>
        <v>0</v>
      </c>
    </row>
    <row r="24" spans="1:91" x14ac:dyDescent="0.25">
      <c r="C24" s="50">
        <v>411</v>
      </c>
      <c r="D24" s="3" t="s">
        <v>75</v>
      </c>
      <c r="E24" s="3" t="s">
        <v>61</v>
      </c>
      <c r="F24" s="4">
        <v>49</v>
      </c>
      <c r="G24" s="6"/>
      <c r="H24" s="6"/>
      <c r="I24" s="6"/>
      <c r="J24" s="6"/>
      <c r="K24" s="6"/>
      <c r="L24" s="6"/>
      <c r="M24" s="6"/>
      <c r="N24" s="6"/>
      <c r="O24" s="7">
        <v>2</v>
      </c>
      <c r="P24" s="6"/>
      <c r="Q24" s="7">
        <v>2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7">
        <v>5</v>
      </c>
      <c r="AF24" s="7">
        <v>1</v>
      </c>
      <c r="AG24" s="7">
        <v>3</v>
      </c>
      <c r="AH24" s="6"/>
      <c r="AI24" s="6"/>
      <c r="AJ24" s="7">
        <v>1</v>
      </c>
      <c r="AK24" s="7">
        <v>1</v>
      </c>
      <c r="AL24" s="7"/>
      <c r="AM24" s="7">
        <v>4</v>
      </c>
      <c r="AN24" s="7">
        <v>1</v>
      </c>
      <c r="AO24" s="7">
        <v>8</v>
      </c>
      <c r="AP24" s="6"/>
      <c r="AQ24" s="7">
        <v>1</v>
      </c>
      <c r="AR24" s="9"/>
      <c r="AS24" s="9"/>
      <c r="AT24" s="6"/>
      <c r="AU24" s="7">
        <v>4</v>
      </c>
      <c r="AV24" s="7">
        <v>4</v>
      </c>
      <c r="AW24" s="7">
        <v>1</v>
      </c>
      <c r="AX24" s="6"/>
      <c r="AY24" s="7">
        <v>3</v>
      </c>
      <c r="AZ24" s="7">
        <v>6</v>
      </c>
      <c r="BA24" s="6"/>
      <c r="BB24" s="6"/>
      <c r="BC24" s="6"/>
      <c r="BD24" s="6"/>
      <c r="BE24" s="6"/>
      <c r="BF24" s="7">
        <v>1</v>
      </c>
      <c r="BG24" s="6"/>
      <c r="BH24" s="6"/>
      <c r="BI24" s="7">
        <v>1</v>
      </c>
      <c r="BJ24" s="6"/>
      <c r="BK24" s="6"/>
      <c r="BL24" s="6"/>
      <c r="BM24" s="2">
        <f t="shared" si="0"/>
        <v>49</v>
      </c>
      <c r="BN24" s="2">
        <f t="shared" si="1"/>
        <v>0</v>
      </c>
      <c r="BO24" s="2">
        <f t="shared" si="2"/>
        <v>16</v>
      </c>
      <c r="BP24" s="20">
        <f t="shared" si="3"/>
        <v>0.32653061224489793</v>
      </c>
      <c r="BR24" s="2">
        <f t="shared" si="4"/>
        <v>16</v>
      </c>
      <c r="BS24" s="21">
        <f t="shared" si="5"/>
        <v>0.32653061224489793</v>
      </c>
      <c r="BT24" s="22">
        <f t="shared" si="15"/>
        <v>3360</v>
      </c>
      <c r="BU24" s="27">
        <f t="shared" si="6"/>
        <v>2688</v>
      </c>
      <c r="BV24" s="23">
        <f t="shared" si="7"/>
        <v>672</v>
      </c>
      <c r="BW24" s="24">
        <f t="shared" si="8"/>
        <v>16</v>
      </c>
      <c r="BX24" s="24">
        <f t="shared" si="9"/>
        <v>1120</v>
      </c>
      <c r="BY24" s="43">
        <v>18</v>
      </c>
      <c r="BZ24" s="2">
        <f t="shared" si="10"/>
        <v>1260</v>
      </c>
      <c r="CA24" s="43">
        <v>18</v>
      </c>
      <c r="CB24" s="2">
        <f t="shared" si="11"/>
        <v>1260</v>
      </c>
      <c r="CC24" s="2">
        <f t="shared" si="12"/>
        <v>3640</v>
      </c>
      <c r="CD24" s="45">
        <f t="shared" si="13"/>
        <v>952</v>
      </c>
      <c r="CE24" s="45">
        <f t="shared" si="19"/>
        <v>952</v>
      </c>
      <c r="CF24" s="2" t="s">
        <v>61</v>
      </c>
      <c r="CG24" s="2">
        <v>411</v>
      </c>
      <c r="CH24" s="30" t="s">
        <v>200</v>
      </c>
      <c r="CM24" s="2">
        <f t="shared" si="14"/>
        <v>-411</v>
      </c>
    </row>
    <row r="25" spans="1:91" x14ac:dyDescent="0.25">
      <c r="A25" s="2" t="s">
        <v>190</v>
      </c>
      <c r="B25" s="2" t="s">
        <v>76</v>
      </c>
      <c r="C25" s="66">
        <v>36</v>
      </c>
      <c r="D25" s="64" t="s">
        <v>76</v>
      </c>
      <c r="E25" s="3" t="s">
        <v>52</v>
      </c>
      <c r="F25" s="4">
        <v>12</v>
      </c>
      <c r="G25" s="6"/>
      <c r="H25" s="6"/>
      <c r="I25" s="6"/>
      <c r="J25" s="6"/>
      <c r="K25" s="6"/>
      <c r="L25" s="7">
        <v>1</v>
      </c>
      <c r="M25" s="7">
        <v>4</v>
      </c>
      <c r="N25" s="6"/>
      <c r="O25" s="6"/>
      <c r="P25" s="6"/>
      <c r="Q25" s="6"/>
      <c r="R25" s="7">
        <v>2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>
        <v>1</v>
      </c>
      <c r="AL25" s="9"/>
      <c r="AM25" s="6"/>
      <c r="AN25" s="6"/>
      <c r="AO25" s="7">
        <v>2</v>
      </c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7">
        <v>2</v>
      </c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2">
        <f t="shared" si="0"/>
        <v>12</v>
      </c>
      <c r="BN25" s="2">
        <f t="shared" si="1"/>
        <v>0</v>
      </c>
      <c r="BO25" s="2">
        <f t="shared" si="2"/>
        <v>2</v>
      </c>
      <c r="BP25" s="20">
        <f t="shared" si="3"/>
        <v>0.16666666666666666</v>
      </c>
      <c r="BR25" s="2">
        <f t="shared" si="4"/>
        <v>2</v>
      </c>
      <c r="BS25" s="21">
        <f t="shared" si="5"/>
        <v>0.16666666666666666</v>
      </c>
      <c r="BT25" s="22">
        <f t="shared" si="15"/>
        <v>420</v>
      </c>
      <c r="BU25" s="27">
        <f t="shared" si="6"/>
        <v>336</v>
      </c>
      <c r="BV25" s="23">
        <f t="shared" si="7"/>
        <v>84</v>
      </c>
      <c r="BW25" s="24">
        <f t="shared" si="8"/>
        <v>2</v>
      </c>
      <c r="BX25" s="24">
        <f t="shared" si="9"/>
        <v>140</v>
      </c>
      <c r="BY25" s="43">
        <v>1</v>
      </c>
      <c r="BZ25" s="2">
        <f t="shared" si="10"/>
        <v>70</v>
      </c>
      <c r="CA25" s="43">
        <v>2</v>
      </c>
      <c r="CB25" s="2">
        <f t="shared" si="11"/>
        <v>140</v>
      </c>
      <c r="CC25" s="2">
        <f t="shared" si="12"/>
        <v>350</v>
      </c>
      <c r="CD25" s="45">
        <f t="shared" si="13"/>
        <v>14</v>
      </c>
      <c r="CE25" s="45">
        <f t="shared" si="19"/>
        <v>14</v>
      </c>
      <c r="CF25" s="2" t="s">
        <v>52</v>
      </c>
      <c r="CG25" s="47" t="s">
        <v>190</v>
      </c>
      <c r="CM25" s="2">
        <f t="shared" si="14"/>
        <v>0</v>
      </c>
    </row>
    <row r="26" spans="1:91" x14ac:dyDescent="0.25">
      <c r="C26" s="50">
        <v>440</v>
      </c>
      <c r="D26" s="3" t="s">
        <v>77</v>
      </c>
      <c r="E26" s="3" t="s">
        <v>56</v>
      </c>
      <c r="F26" s="4">
        <v>55</v>
      </c>
      <c r="G26" s="6"/>
      <c r="H26" s="6"/>
      <c r="I26" s="6"/>
      <c r="J26" s="6"/>
      <c r="K26" s="6"/>
      <c r="L26" s="6"/>
      <c r="M26" s="7">
        <v>1</v>
      </c>
      <c r="N26" s="7">
        <v>1</v>
      </c>
      <c r="O26" s="7">
        <v>4</v>
      </c>
      <c r="P26" s="6"/>
      <c r="Q26" s="7">
        <v>1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7">
        <v>4</v>
      </c>
      <c r="AF26" s="7">
        <v>3</v>
      </c>
      <c r="AG26" s="7">
        <v>7</v>
      </c>
      <c r="AH26" s="7">
        <v>3</v>
      </c>
      <c r="AI26" s="7">
        <v>9</v>
      </c>
      <c r="AJ26" s="6"/>
      <c r="AK26" s="7">
        <v>4</v>
      </c>
      <c r="AL26" s="7"/>
      <c r="AM26" s="7">
        <v>2</v>
      </c>
      <c r="AN26" s="6"/>
      <c r="AO26" s="7">
        <v>5</v>
      </c>
      <c r="AP26" s="6"/>
      <c r="AQ26" s="6"/>
      <c r="AR26" s="6"/>
      <c r="AS26" s="6"/>
      <c r="AT26" s="6"/>
      <c r="AU26" s="6"/>
      <c r="AV26" s="7">
        <v>3</v>
      </c>
      <c r="AW26" s="6"/>
      <c r="AX26" s="6"/>
      <c r="AY26" s="7">
        <v>5</v>
      </c>
      <c r="AZ26" s="6"/>
      <c r="BA26" s="7">
        <v>3</v>
      </c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2">
        <f t="shared" si="0"/>
        <v>55</v>
      </c>
      <c r="BN26" s="2">
        <f t="shared" si="1"/>
        <v>0</v>
      </c>
      <c r="BO26" s="2">
        <f t="shared" si="2"/>
        <v>11</v>
      </c>
      <c r="BP26" s="20">
        <f t="shared" si="3"/>
        <v>0.2</v>
      </c>
      <c r="BR26" s="2">
        <f t="shared" si="4"/>
        <v>11</v>
      </c>
      <c r="BS26" s="21">
        <f t="shared" si="5"/>
        <v>0.2</v>
      </c>
      <c r="BT26" s="22">
        <f t="shared" si="15"/>
        <v>2310</v>
      </c>
      <c r="BU26" s="27">
        <f t="shared" si="6"/>
        <v>1848</v>
      </c>
      <c r="BV26" s="23">
        <f t="shared" si="7"/>
        <v>462</v>
      </c>
      <c r="BW26" s="24">
        <f t="shared" si="8"/>
        <v>11</v>
      </c>
      <c r="BX26" s="24">
        <f t="shared" si="9"/>
        <v>770</v>
      </c>
      <c r="BY26" s="43">
        <v>7</v>
      </c>
      <c r="BZ26" s="2">
        <f t="shared" si="10"/>
        <v>490</v>
      </c>
      <c r="CA26" s="43">
        <v>16</v>
      </c>
      <c r="CB26" s="2">
        <f t="shared" si="11"/>
        <v>1120</v>
      </c>
      <c r="CC26" s="2">
        <f t="shared" si="12"/>
        <v>2380</v>
      </c>
      <c r="CD26" s="45">
        <f t="shared" si="13"/>
        <v>532</v>
      </c>
      <c r="CE26" s="45">
        <f t="shared" si="19"/>
        <v>532</v>
      </c>
      <c r="CF26" s="2" t="s">
        <v>61</v>
      </c>
      <c r="CG26" s="2">
        <v>440</v>
      </c>
      <c r="CH26" s="30" t="s">
        <v>201</v>
      </c>
      <c r="CM26" s="2">
        <f t="shared" si="14"/>
        <v>-440</v>
      </c>
    </row>
    <row r="27" spans="1:91" x14ac:dyDescent="0.25">
      <c r="A27" s="2" t="s">
        <v>263</v>
      </c>
      <c r="B27" s="2" t="s">
        <v>264</v>
      </c>
      <c r="C27" s="65">
        <v>231</v>
      </c>
      <c r="D27" s="64" t="s">
        <v>78</v>
      </c>
      <c r="E27" s="3" t="s">
        <v>52</v>
      </c>
      <c r="F27" s="4">
        <v>25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>
        <v>3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7">
        <v>2</v>
      </c>
      <c r="AF27" s="6"/>
      <c r="AG27" s="6"/>
      <c r="AH27" s="7">
        <v>1</v>
      </c>
      <c r="AI27" s="7">
        <v>1</v>
      </c>
      <c r="AJ27" s="6"/>
      <c r="AK27" s="7">
        <v>1</v>
      </c>
      <c r="AL27" s="9"/>
      <c r="AM27" s="6"/>
      <c r="AN27" s="6"/>
      <c r="AO27" s="7">
        <v>4</v>
      </c>
      <c r="AP27" s="6"/>
      <c r="AQ27" s="6"/>
      <c r="AR27" s="6"/>
      <c r="AS27" s="6"/>
      <c r="AT27" s="6"/>
      <c r="AU27" s="6"/>
      <c r="AV27" s="7">
        <v>1</v>
      </c>
      <c r="AW27" s="7">
        <v>1</v>
      </c>
      <c r="AX27" s="6"/>
      <c r="AY27" s="7">
        <v>4</v>
      </c>
      <c r="AZ27" s="7">
        <v>1</v>
      </c>
      <c r="BA27" s="6"/>
      <c r="BB27" s="7">
        <v>3</v>
      </c>
      <c r="BC27" s="6"/>
      <c r="BD27" s="6"/>
      <c r="BE27" s="7">
        <v>2</v>
      </c>
      <c r="BF27" s="6"/>
      <c r="BG27" s="6"/>
      <c r="BH27" s="6"/>
      <c r="BI27" s="7">
        <v>1</v>
      </c>
      <c r="BJ27" s="6"/>
      <c r="BK27" s="6"/>
      <c r="BL27" s="6"/>
      <c r="BM27" s="2">
        <f t="shared" si="0"/>
        <v>25</v>
      </c>
      <c r="BN27" s="2">
        <f t="shared" si="1"/>
        <v>0</v>
      </c>
      <c r="BO27" s="2">
        <f t="shared" si="2"/>
        <v>13</v>
      </c>
      <c r="BP27" s="20">
        <f t="shared" si="3"/>
        <v>0.52</v>
      </c>
      <c r="BR27" s="2">
        <f t="shared" si="4"/>
        <v>13</v>
      </c>
      <c r="BS27" s="21">
        <f t="shared" si="5"/>
        <v>0.52</v>
      </c>
      <c r="BT27" s="22">
        <f t="shared" si="15"/>
        <v>2730</v>
      </c>
      <c r="BU27" s="27">
        <f t="shared" si="6"/>
        <v>2184</v>
      </c>
      <c r="BV27" s="23">
        <f t="shared" si="7"/>
        <v>546</v>
      </c>
      <c r="BW27" s="24">
        <f t="shared" si="8"/>
        <v>13</v>
      </c>
      <c r="BX27" s="24">
        <f t="shared" si="9"/>
        <v>910</v>
      </c>
      <c r="BY27" s="43"/>
      <c r="BZ27" s="2">
        <f t="shared" si="10"/>
        <v>0</v>
      </c>
      <c r="CA27" s="43"/>
      <c r="CB27" s="2">
        <f t="shared" si="11"/>
        <v>0</v>
      </c>
      <c r="CC27" s="2">
        <f t="shared" si="12"/>
        <v>910</v>
      </c>
      <c r="CD27" s="45">
        <f t="shared" si="13"/>
        <v>-1274</v>
      </c>
      <c r="CE27" s="45">
        <v>0</v>
      </c>
      <c r="CM27" s="2">
        <f t="shared" si="14"/>
        <v>0</v>
      </c>
    </row>
    <row r="28" spans="1:91" x14ac:dyDescent="0.25">
      <c r="C28" s="50"/>
      <c r="D28" s="3" t="s">
        <v>79</v>
      </c>
      <c r="E28" s="3" t="s">
        <v>56</v>
      </c>
      <c r="F28" s="4">
        <v>68</v>
      </c>
      <c r="G28" s="6"/>
      <c r="H28" s="6"/>
      <c r="I28" s="7">
        <v>1</v>
      </c>
      <c r="J28" s="6"/>
      <c r="K28" s="6"/>
      <c r="L28" s="6"/>
      <c r="M28" s="7">
        <v>2</v>
      </c>
      <c r="N28" s="6"/>
      <c r="O28" s="7">
        <v>2</v>
      </c>
      <c r="P28" s="7">
        <v>1</v>
      </c>
      <c r="Q28" s="7">
        <v>2</v>
      </c>
      <c r="R28" s="7">
        <v>2</v>
      </c>
      <c r="S28" s="6"/>
      <c r="T28" s="6"/>
      <c r="U28" s="6"/>
      <c r="V28" s="6"/>
      <c r="W28" s="6"/>
      <c r="X28" s="6"/>
      <c r="Y28" s="6"/>
      <c r="Z28" s="7">
        <v>2</v>
      </c>
      <c r="AA28" s="6"/>
      <c r="AB28" s="6"/>
      <c r="AC28" s="6"/>
      <c r="AD28" s="7">
        <v>2</v>
      </c>
      <c r="AE28" s="6"/>
      <c r="AF28" s="7">
        <v>2</v>
      </c>
      <c r="AG28" s="7">
        <v>5</v>
      </c>
      <c r="AH28" s="7">
        <v>3</v>
      </c>
      <c r="AI28" s="7">
        <v>1</v>
      </c>
      <c r="AJ28" s="6"/>
      <c r="AK28" s="7">
        <v>4</v>
      </c>
      <c r="AL28" s="9"/>
      <c r="AM28" s="6"/>
      <c r="AN28" s="6"/>
      <c r="AO28" s="7">
        <v>2</v>
      </c>
      <c r="AP28" s="7">
        <v>1</v>
      </c>
      <c r="AQ28" s="6"/>
      <c r="AR28" s="6"/>
      <c r="AS28" s="6"/>
      <c r="AT28" s="6"/>
      <c r="AU28" s="7">
        <v>19</v>
      </c>
      <c r="AV28" s="6"/>
      <c r="AW28" s="7">
        <v>1</v>
      </c>
      <c r="AX28" s="6"/>
      <c r="AY28" s="7">
        <v>1</v>
      </c>
      <c r="AZ28" s="6"/>
      <c r="BA28" s="6"/>
      <c r="BB28" s="7">
        <v>7</v>
      </c>
      <c r="BC28" s="6"/>
      <c r="BD28" s="7">
        <v>7</v>
      </c>
      <c r="BE28" s="7">
        <v>1</v>
      </c>
      <c r="BF28" s="6"/>
      <c r="BG28" s="6"/>
      <c r="BH28" s="6"/>
      <c r="BI28" s="6"/>
      <c r="BJ28" s="6"/>
      <c r="BK28" s="6"/>
      <c r="BL28" s="6"/>
      <c r="BM28" s="2">
        <f t="shared" si="0"/>
        <v>68</v>
      </c>
      <c r="BN28" s="2">
        <f t="shared" si="1"/>
        <v>0</v>
      </c>
      <c r="BO28" s="2">
        <f t="shared" si="2"/>
        <v>17</v>
      </c>
      <c r="BP28" s="20">
        <f t="shared" si="3"/>
        <v>0.25</v>
      </c>
      <c r="BR28" s="2">
        <f t="shared" si="4"/>
        <v>17</v>
      </c>
      <c r="BS28" s="21">
        <f t="shared" si="5"/>
        <v>0.25</v>
      </c>
      <c r="BT28" s="22">
        <f t="shared" si="15"/>
        <v>3570</v>
      </c>
      <c r="BU28" s="27">
        <f t="shared" si="6"/>
        <v>2856</v>
      </c>
      <c r="BV28" s="23">
        <f t="shared" si="7"/>
        <v>714</v>
      </c>
      <c r="BW28" s="24">
        <f t="shared" si="8"/>
        <v>17</v>
      </c>
      <c r="BX28" s="24">
        <f t="shared" si="9"/>
        <v>1190</v>
      </c>
      <c r="BY28" s="43">
        <v>11</v>
      </c>
      <c r="BZ28" s="2">
        <f t="shared" si="10"/>
        <v>770</v>
      </c>
      <c r="CA28" s="43">
        <v>12</v>
      </c>
      <c r="CB28" s="2">
        <f t="shared" si="11"/>
        <v>840</v>
      </c>
      <c r="CC28" s="2">
        <f t="shared" si="12"/>
        <v>2800</v>
      </c>
      <c r="CD28" s="45">
        <f t="shared" si="13"/>
        <v>-56</v>
      </c>
      <c r="CE28" s="45">
        <v>0</v>
      </c>
      <c r="CM28" s="2">
        <f t="shared" si="14"/>
        <v>0</v>
      </c>
    </row>
    <row r="29" spans="1:91" x14ac:dyDescent="0.25">
      <c r="C29" s="51">
        <v>77</v>
      </c>
      <c r="D29" s="3" t="s">
        <v>80</v>
      </c>
      <c r="E29" s="3" t="s">
        <v>56</v>
      </c>
      <c r="F29" s="4">
        <v>33</v>
      </c>
      <c r="G29" s="6"/>
      <c r="H29" s="6"/>
      <c r="I29" s="6"/>
      <c r="J29" s="6"/>
      <c r="K29" s="7">
        <v>1</v>
      </c>
      <c r="L29" s="6"/>
      <c r="M29" s="6"/>
      <c r="N29" s="6"/>
      <c r="O29" s="7">
        <v>2</v>
      </c>
      <c r="P29" s="6"/>
      <c r="Q29" s="7">
        <v>2</v>
      </c>
      <c r="R29" s="7">
        <v>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7">
        <v>3</v>
      </c>
      <c r="AG29" s="7">
        <v>2</v>
      </c>
      <c r="AH29" s="6"/>
      <c r="AI29" s="7">
        <v>3</v>
      </c>
      <c r="AJ29" s="6"/>
      <c r="AK29" s="7">
        <v>3</v>
      </c>
      <c r="AL29" s="7"/>
      <c r="AM29" s="7">
        <v>1</v>
      </c>
      <c r="AN29" s="6"/>
      <c r="AO29" s="7">
        <v>4</v>
      </c>
      <c r="AP29" s="6"/>
      <c r="AQ29" s="6"/>
      <c r="AR29" s="6"/>
      <c r="AS29" s="6"/>
      <c r="AT29" s="6"/>
      <c r="AU29" s="6"/>
      <c r="AV29" s="7">
        <v>3</v>
      </c>
      <c r="AW29" s="6"/>
      <c r="AX29" s="6"/>
      <c r="AY29" s="6"/>
      <c r="AZ29" s="6"/>
      <c r="BA29" s="7">
        <v>2</v>
      </c>
      <c r="BB29" s="6"/>
      <c r="BC29" s="7">
        <v>1</v>
      </c>
      <c r="BD29" s="7">
        <v>2</v>
      </c>
      <c r="BE29" s="6"/>
      <c r="BF29" s="6"/>
      <c r="BG29" s="6"/>
      <c r="BH29" s="6"/>
      <c r="BI29" s="6"/>
      <c r="BJ29" s="6"/>
      <c r="BK29" s="6"/>
      <c r="BL29" s="6"/>
      <c r="BM29" s="2">
        <f t="shared" si="0"/>
        <v>33</v>
      </c>
      <c r="BN29" s="2">
        <f t="shared" si="1"/>
        <v>0</v>
      </c>
      <c r="BO29" s="2">
        <f t="shared" si="2"/>
        <v>8</v>
      </c>
      <c r="BP29" s="20">
        <f t="shared" si="3"/>
        <v>0.24242424242424243</v>
      </c>
      <c r="BR29" s="2">
        <f t="shared" si="4"/>
        <v>8</v>
      </c>
      <c r="BS29" s="21">
        <f t="shared" si="5"/>
        <v>0.24242424242424243</v>
      </c>
      <c r="BT29" s="22">
        <f t="shared" si="15"/>
        <v>1680</v>
      </c>
      <c r="BU29" s="27">
        <f t="shared" si="6"/>
        <v>1344</v>
      </c>
      <c r="BV29" s="23">
        <f t="shared" si="7"/>
        <v>336</v>
      </c>
      <c r="BW29" s="24">
        <f t="shared" si="8"/>
        <v>8</v>
      </c>
      <c r="BX29" s="24">
        <f t="shared" si="9"/>
        <v>560</v>
      </c>
      <c r="BY29" s="43">
        <v>8</v>
      </c>
      <c r="BZ29" s="2">
        <f t="shared" si="10"/>
        <v>560</v>
      </c>
      <c r="CA29" s="43">
        <v>14</v>
      </c>
      <c r="CB29" s="2">
        <f t="shared" si="11"/>
        <v>980</v>
      </c>
      <c r="CC29" s="2">
        <f t="shared" si="12"/>
        <v>2100</v>
      </c>
      <c r="CD29" s="45">
        <f t="shared" si="13"/>
        <v>756</v>
      </c>
      <c r="CE29" s="45">
        <f t="shared" ref="CE29:CE32" si="20">CD29</f>
        <v>756</v>
      </c>
      <c r="CF29" s="2" t="s">
        <v>61</v>
      </c>
      <c r="CG29" s="47" t="s">
        <v>203</v>
      </c>
      <c r="CH29" s="32" t="s">
        <v>202</v>
      </c>
      <c r="CM29" s="2">
        <f t="shared" si="14"/>
        <v>-77</v>
      </c>
    </row>
    <row r="30" spans="1:91" x14ac:dyDescent="0.25">
      <c r="C30" s="51">
        <v>62</v>
      </c>
      <c r="D30" s="3" t="s">
        <v>81</v>
      </c>
      <c r="E30" s="3" t="s">
        <v>56</v>
      </c>
      <c r="F30" s="4">
        <v>52</v>
      </c>
      <c r="G30" s="6"/>
      <c r="H30" s="6"/>
      <c r="I30" s="6"/>
      <c r="J30" s="6"/>
      <c r="K30" s="7">
        <v>2</v>
      </c>
      <c r="L30" s="7">
        <v>5</v>
      </c>
      <c r="M30" s="6"/>
      <c r="N30" s="7">
        <v>1</v>
      </c>
      <c r="O30" s="7">
        <v>3</v>
      </c>
      <c r="P30" s="6"/>
      <c r="Q30" s="7">
        <v>5</v>
      </c>
      <c r="R30" s="7">
        <v>2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7">
        <v>5</v>
      </c>
      <c r="AH30" s="7">
        <v>1</v>
      </c>
      <c r="AI30" s="6"/>
      <c r="AJ30" s="6"/>
      <c r="AK30" s="6"/>
      <c r="AL30" s="6"/>
      <c r="AM30" s="7">
        <v>1</v>
      </c>
      <c r="AN30" s="7">
        <v>1</v>
      </c>
      <c r="AO30" s="7">
        <v>2</v>
      </c>
      <c r="AP30" s="6"/>
      <c r="AQ30" s="7">
        <v>2</v>
      </c>
      <c r="AR30" s="9"/>
      <c r="AS30" s="9"/>
      <c r="AT30" s="6"/>
      <c r="AU30" s="6"/>
      <c r="AV30" s="6"/>
      <c r="AW30" s="7">
        <v>1</v>
      </c>
      <c r="AX30" s="7">
        <v>2</v>
      </c>
      <c r="AY30" s="6"/>
      <c r="AZ30" s="6"/>
      <c r="BA30" s="7">
        <v>1</v>
      </c>
      <c r="BB30" s="7">
        <v>11</v>
      </c>
      <c r="BC30" s="6"/>
      <c r="BD30" s="7">
        <v>6</v>
      </c>
      <c r="BE30" s="6"/>
      <c r="BF30" s="7">
        <v>1</v>
      </c>
      <c r="BG30" s="6"/>
      <c r="BH30" s="6"/>
      <c r="BI30" s="6"/>
      <c r="BJ30" s="6"/>
      <c r="BK30" s="6"/>
      <c r="BL30" s="6"/>
      <c r="BM30" s="2">
        <f t="shared" si="0"/>
        <v>52</v>
      </c>
      <c r="BN30" s="2">
        <f t="shared" si="1"/>
        <v>0</v>
      </c>
      <c r="BO30" s="2">
        <f t="shared" si="2"/>
        <v>22</v>
      </c>
      <c r="BP30" s="20">
        <f t="shared" si="3"/>
        <v>0.42307692307692307</v>
      </c>
      <c r="BR30" s="2">
        <f t="shared" si="4"/>
        <v>22</v>
      </c>
      <c r="BS30" s="21">
        <f t="shared" si="5"/>
        <v>0.42307692307692307</v>
      </c>
      <c r="BT30" s="22">
        <f t="shared" si="15"/>
        <v>4620</v>
      </c>
      <c r="BU30" s="27">
        <f t="shared" si="6"/>
        <v>3696</v>
      </c>
      <c r="BV30" s="23">
        <f t="shared" si="7"/>
        <v>924</v>
      </c>
      <c r="BW30" s="24">
        <f t="shared" si="8"/>
        <v>22</v>
      </c>
      <c r="BX30" s="24">
        <f t="shared" si="9"/>
        <v>1540</v>
      </c>
      <c r="BY30" s="43">
        <v>15</v>
      </c>
      <c r="BZ30" s="2">
        <f t="shared" si="10"/>
        <v>1050</v>
      </c>
      <c r="CA30" s="43">
        <v>22</v>
      </c>
      <c r="CB30" s="2">
        <f t="shared" si="11"/>
        <v>1540</v>
      </c>
      <c r="CC30" s="2">
        <f t="shared" si="12"/>
        <v>4130</v>
      </c>
      <c r="CD30" s="45">
        <f t="shared" si="13"/>
        <v>434</v>
      </c>
      <c r="CE30" s="45">
        <f t="shared" si="20"/>
        <v>434</v>
      </c>
      <c r="CF30" s="2" t="s">
        <v>61</v>
      </c>
      <c r="CG30" s="47" t="s">
        <v>205</v>
      </c>
      <c r="CH30" s="30" t="s">
        <v>204</v>
      </c>
      <c r="CM30" s="2">
        <f t="shared" si="14"/>
        <v>-62</v>
      </c>
    </row>
    <row r="31" spans="1:91" x14ac:dyDescent="0.25">
      <c r="C31" s="50">
        <v>262</v>
      </c>
      <c r="D31" s="3" t="s">
        <v>82</v>
      </c>
      <c r="E31" s="3" t="s">
        <v>56</v>
      </c>
      <c r="F31" s="4">
        <v>39</v>
      </c>
      <c r="G31" s="6"/>
      <c r="H31" s="6"/>
      <c r="I31" s="7">
        <v>1</v>
      </c>
      <c r="J31" s="6"/>
      <c r="K31" s="6"/>
      <c r="L31" s="6"/>
      <c r="M31" s="6"/>
      <c r="N31" s="6"/>
      <c r="O31" s="6"/>
      <c r="P31" s="6"/>
      <c r="Q31" s="7">
        <v>4</v>
      </c>
      <c r="R31" s="7">
        <v>1</v>
      </c>
      <c r="S31" s="6"/>
      <c r="T31" s="6"/>
      <c r="U31" s="6"/>
      <c r="V31" s="6"/>
      <c r="W31" s="6"/>
      <c r="X31" s="6"/>
      <c r="Y31" s="6"/>
      <c r="Z31" s="7">
        <v>2</v>
      </c>
      <c r="AA31" s="6"/>
      <c r="AB31" s="6"/>
      <c r="AC31" s="7">
        <v>1</v>
      </c>
      <c r="AD31" s="6"/>
      <c r="AE31" s="7">
        <v>1</v>
      </c>
      <c r="AF31" s="6"/>
      <c r="AG31" s="7">
        <v>3</v>
      </c>
      <c r="AH31" s="6"/>
      <c r="AI31" s="7">
        <v>1</v>
      </c>
      <c r="AJ31" s="7">
        <v>4</v>
      </c>
      <c r="AK31" s="7">
        <v>2</v>
      </c>
      <c r="AL31" s="9"/>
      <c r="AM31" s="6"/>
      <c r="AN31" s="6"/>
      <c r="AO31" s="6"/>
      <c r="AP31" s="6"/>
      <c r="AQ31" s="6"/>
      <c r="AR31" s="6"/>
      <c r="AS31" s="6"/>
      <c r="AT31" s="6"/>
      <c r="AU31" s="6"/>
      <c r="AV31" s="7">
        <v>3</v>
      </c>
      <c r="AW31" s="6"/>
      <c r="AX31" s="6"/>
      <c r="AY31" s="7">
        <v>3</v>
      </c>
      <c r="AZ31" s="7">
        <v>3</v>
      </c>
      <c r="BA31" s="7">
        <v>1</v>
      </c>
      <c r="BB31" s="6"/>
      <c r="BC31" s="7">
        <v>1</v>
      </c>
      <c r="BD31" s="6"/>
      <c r="BE31" s="6"/>
      <c r="BF31" s="6"/>
      <c r="BG31" s="7">
        <v>5</v>
      </c>
      <c r="BH31" s="6"/>
      <c r="BI31" s="7">
        <v>3</v>
      </c>
      <c r="BJ31" s="6"/>
      <c r="BK31" s="6"/>
      <c r="BL31" s="6"/>
      <c r="BM31" s="2">
        <f t="shared" si="0"/>
        <v>39</v>
      </c>
      <c r="BN31" s="2">
        <f t="shared" si="1"/>
        <v>0</v>
      </c>
      <c r="BO31" s="2">
        <f t="shared" si="2"/>
        <v>19</v>
      </c>
      <c r="BP31" s="20">
        <f t="shared" si="3"/>
        <v>0.48717948717948717</v>
      </c>
      <c r="BR31" s="2">
        <f t="shared" si="4"/>
        <v>19</v>
      </c>
      <c r="BS31" s="21">
        <f t="shared" si="5"/>
        <v>0.48717948717948717</v>
      </c>
      <c r="BT31" s="22">
        <f t="shared" si="15"/>
        <v>3990</v>
      </c>
      <c r="BU31" s="27">
        <f t="shared" si="6"/>
        <v>3192</v>
      </c>
      <c r="BV31" s="23">
        <f t="shared" si="7"/>
        <v>798</v>
      </c>
      <c r="BW31" s="24">
        <f t="shared" si="8"/>
        <v>19</v>
      </c>
      <c r="BX31" s="24">
        <f t="shared" si="9"/>
        <v>1330</v>
      </c>
      <c r="BY31" s="43">
        <v>13</v>
      </c>
      <c r="BZ31" s="2">
        <f t="shared" si="10"/>
        <v>910</v>
      </c>
      <c r="CA31" s="43">
        <v>17</v>
      </c>
      <c r="CB31" s="2">
        <f t="shared" si="11"/>
        <v>1190</v>
      </c>
      <c r="CC31" s="2">
        <f t="shared" si="12"/>
        <v>3430</v>
      </c>
      <c r="CD31" s="45">
        <f t="shared" si="13"/>
        <v>238</v>
      </c>
      <c r="CE31" s="45">
        <f t="shared" si="20"/>
        <v>238</v>
      </c>
      <c r="CF31" s="2" t="s">
        <v>61</v>
      </c>
      <c r="CG31" s="2">
        <v>262</v>
      </c>
      <c r="CH31" s="30" t="s">
        <v>206</v>
      </c>
      <c r="CM31" s="2">
        <f t="shared" si="14"/>
        <v>-262</v>
      </c>
    </row>
    <row r="32" spans="1:91" x14ac:dyDescent="0.25">
      <c r="A32" s="2" t="s">
        <v>268</v>
      </c>
      <c r="B32" s="2" t="s">
        <v>269</v>
      </c>
      <c r="C32" s="65">
        <v>239</v>
      </c>
      <c r="D32" s="64" t="s">
        <v>83</v>
      </c>
      <c r="E32" s="3" t="s">
        <v>52</v>
      </c>
      <c r="F32" s="4">
        <v>41</v>
      </c>
      <c r="G32" s="6"/>
      <c r="H32" s="6"/>
      <c r="I32" s="7">
        <v>1</v>
      </c>
      <c r="J32" s="7">
        <v>2</v>
      </c>
      <c r="K32" s="7">
        <v>1</v>
      </c>
      <c r="L32" s="6"/>
      <c r="M32" s="6"/>
      <c r="N32" s="7">
        <v>1</v>
      </c>
      <c r="O32" s="7">
        <v>2</v>
      </c>
      <c r="P32" s="6"/>
      <c r="Q32" s="7">
        <v>3</v>
      </c>
      <c r="R32" s="7">
        <v>2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7">
        <v>1</v>
      </c>
      <c r="AF32" s="7">
        <v>2</v>
      </c>
      <c r="AG32" s="7">
        <v>5</v>
      </c>
      <c r="AH32" s="6"/>
      <c r="AI32" s="7">
        <v>2</v>
      </c>
      <c r="AJ32" s="7">
        <v>1</v>
      </c>
      <c r="AK32" s="6"/>
      <c r="AL32" s="6"/>
      <c r="AM32" s="6"/>
      <c r="AN32" s="6"/>
      <c r="AO32" s="7">
        <v>1</v>
      </c>
      <c r="AP32" s="6"/>
      <c r="AQ32" s="6"/>
      <c r="AR32" s="6"/>
      <c r="AS32" s="6"/>
      <c r="AT32" s="7">
        <v>2</v>
      </c>
      <c r="AU32" s="7">
        <v>1</v>
      </c>
      <c r="AV32" s="7">
        <v>2</v>
      </c>
      <c r="AW32" s="6"/>
      <c r="AX32" s="7">
        <v>4</v>
      </c>
      <c r="AY32" s="7">
        <v>4</v>
      </c>
      <c r="AZ32" s="7">
        <v>1</v>
      </c>
      <c r="BA32" s="6"/>
      <c r="BB32" s="7">
        <v>3</v>
      </c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2">
        <f t="shared" si="0"/>
        <v>41</v>
      </c>
      <c r="BN32" s="2">
        <f t="shared" si="1"/>
        <v>0</v>
      </c>
      <c r="BO32" s="2">
        <f t="shared" si="2"/>
        <v>14</v>
      </c>
      <c r="BP32" s="20">
        <f t="shared" si="3"/>
        <v>0.34146341463414637</v>
      </c>
      <c r="BR32" s="2">
        <f t="shared" si="4"/>
        <v>14</v>
      </c>
      <c r="BS32" s="21">
        <f t="shared" si="5"/>
        <v>0.34146341463414637</v>
      </c>
      <c r="BT32" s="22">
        <f t="shared" si="15"/>
        <v>2940</v>
      </c>
      <c r="BU32" s="27">
        <f t="shared" si="6"/>
        <v>2352</v>
      </c>
      <c r="BV32" s="23">
        <f t="shared" si="7"/>
        <v>588</v>
      </c>
      <c r="BW32" s="24">
        <f t="shared" si="8"/>
        <v>14</v>
      </c>
      <c r="BX32" s="24">
        <f t="shared" si="9"/>
        <v>980</v>
      </c>
      <c r="BY32" s="43">
        <v>14</v>
      </c>
      <c r="BZ32" s="2">
        <f t="shared" si="10"/>
        <v>980</v>
      </c>
      <c r="CA32" s="43">
        <v>14</v>
      </c>
      <c r="CB32" s="2">
        <f t="shared" si="11"/>
        <v>980</v>
      </c>
      <c r="CC32" s="2">
        <f t="shared" si="12"/>
        <v>2940</v>
      </c>
      <c r="CD32" s="45">
        <f t="shared" si="13"/>
        <v>588</v>
      </c>
      <c r="CE32" s="45">
        <f t="shared" si="20"/>
        <v>588</v>
      </c>
      <c r="CF32" s="2" t="s">
        <v>52</v>
      </c>
      <c r="CG32" s="2">
        <v>239</v>
      </c>
      <c r="CM32" s="2">
        <f t="shared" si="14"/>
        <v>0</v>
      </c>
    </row>
    <row r="33" spans="1:91" x14ac:dyDescent="0.25">
      <c r="A33" s="2" t="s">
        <v>276</v>
      </c>
      <c r="B33" s="2" t="s">
        <v>84</v>
      </c>
      <c r="C33" s="65">
        <v>264</v>
      </c>
      <c r="D33" s="64" t="s">
        <v>84</v>
      </c>
      <c r="E33" s="3" t="s">
        <v>61</v>
      </c>
      <c r="F33" s="4">
        <v>47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>
        <v>3</v>
      </c>
      <c r="AA33" s="6"/>
      <c r="AB33" s="6"/>
      <c r="AC33" s="7">
        <v>3</v>
      </c>
      <c r="AD33" s="6"/>
      <c r="AE33" s="7">
        <v>3</v>
      </c>
      <c r="AF33" s="7">
        <v>2</v>
      </c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7">
        <v>5</v>
      </c>
      <c r="AX33" s="7">
        <v>15</v>
      </c>
      <c r="AY33" s="6"/>
      <c r="AZ33" s="7">
        <v>3</v>
      </c>
      <c r="BA33" s="7">
        <v>1</v>
      </c>
      <c r="BB33" s="7">
        <v>1</v>
      </c>
      <c r="BC33" s="7">
        <v>1</v>
      </c>
      <c r="BD33" s="7">
        <v>1</v>
      </c>
      <c r="BE33" s="6"/>
      <c r="BF33" s="7">
        <v>2</v>
      </c>
      <c r="BG33" s="6"/>
      <c r="BH33" s="7">
        <v>1</v>
      </c>
      <c r="BI33" s="7">
        <v>6</v>
      </c>
      <c r="BJ33" s="6"/>
      <c r="BK33" s="6"/>
      <c r="BL33" s="6"/>
      <c r="BM33" s="2">
        <f t="shared" si="0"/>
        <v>47</v>
      </c>
      <c r="BN33" s="2">
        <f t="shared" si="1"/>
        <v>0</v>
      </c>
      <c r="BO33" s="2">
        <f t="shared" si="2"/>
        <v>36</v>
      </c>
      <c r="BP33" s="20">
        <f t="shared" si="3"/>
        <v>0.76595744680851063</v>
      </c>
      <c r="BR33" s="2">
        <f t="shared" si="4"/>
        <v>36</v>
      </c>
      <c r="BS33" s="21">
        <f t="shared" si="5"/>
        <v>0.76595744680851063</v>
      </c>
      <c r="BT33" s="22">
        <f t="shared" si="15"/>
        <v>7560</v>
      </c>
      <c r="BU33" s="27">
        <f t="shared" si="6"/>
        <v>6048</v>
      </c>
      <c r="BV33" s="23">
        <f t="shared" si="7"/>
        <v>1512</v>
      </c>
      <c r="BW33" s="24">
        <f t="shared" si="8"/>
        <v>36</v>
      </c>
      <c r="BX33" s="24">
        <f t="shared" si="9"/>
        <v>2520</v>
      </c>
      <c r="BY33" s="43">
        <v>12</v>
      </c>
      <c r="BZ33" s="2">
        <f t="shared" si="10"/>
        <v>840</v>
      </c>
      <c r="CA33" s="43">
        <v>14</v>
      </c>
      <c r="CB33" s="2">
        <f t="shared" si="11"/>
        <v>980</v>
      </c>
      <c r="CC33" s="2">
        <f t="shared" si="12"/>
        <v>4340</v>
      </c>
      <c r="CD33" s="45">
        <f t="shared" si="13"/>
        <v>-1708</v>
      </c>
      <c r="CE33" s="45">
        <v>0</v>
      </c>
      <c r="CM33" s="2">
        <f t="shared" si="14"/>
        <v>0</v>
      </c>
    </row>
    <row r="34" spans="1:91" x14ac:dyDescent="0.25">
      <c r="A34" s="2" t="s">
        <v>293</v>
      </c>
      <c r="B34" s="2" t="s">
        <v>294</v>
      </c>
      <c r="C34" s="65">
        <v>309</v>
      </c>
      <c r="D34" s="64" t="s">
        <v>85</v>
      </c>
      <c r="E34" s="3" t="s">
        <v>52</v>
      </c>
      <c r="F34" s="4">
        <v>49</v>
      </c>
      <c r="G34" s="6"/>
      <c r="H34" s="7">
        <v>2</v>
      </c>
      <c r="I34" s="7">
        <v>7</v>
      </c>
      <c r="J34" s="6"/>
      <c r="K34" s="7">
        <v>1</v>
      </c>
      <c r="L34" s="7">
        <v>2</v>
      </c>
      <c r="M34" s="6"/>
      <c r="N34" s="6"/>
      <c r="O34" s="7">
        <v>6</v>
      </c>
      <c r="P34" s="6"/>
      <c r="Q34" s="7">
        <v>5</v>
      </c>
      <c r="R34" s="7">
        <v>2</v>
      </c>
      <c r="S34" s="6"/>
      <c r="T34" s="6"/>
      <c r="U34" s="6"/>
      <c r="V34" s="6"/>
      <c r="W34" s="6"/>
      <c r="X34" s="6"/>
      <c r="Y34" s="6"/>
      <c r="Z34" s="7">
        <v>1</v>
      </c>
      <c r="AA34" s="6"/>
      <c r="AB34" s="6"/>
      <c r="AC34" s="6"/>
      <c r="AD34" s="6"/>
      <c r="AE34" s="6"/>
      <c r="AF34" s="7">
        <v>1</v>
      </c>
      <c r="AG34" s="7">
        <v>3</v>
      </c>
      <c r="AH34" s="6"/>
      <c r="AI34" s="6"/>
      <c r="AJ34" s="7">
        <v>1</v>
      </c>
      <c r="AK34" s="6"/>
      <c r="AL34" s="6"/>
      <c r="AM34" s="7">
        <v>5</v>
      </c>
      <c r="AN34" s="7">
        <v>6</v>
      </c>
      <c r="AO34" s="7">
        <v>1</v>
      </c>
      <c r="AP34" s="6"/>
      <c r="AQ34" s="6"/>
      <c r="AR34" s="6"/>
      <c r="AS34" s="6"/>
      <c r="AT34" s="7">
        <v>1</v>
      </c>
      <c r="AU34" s="6"/>
      <c r="AV34" s="6"/>
      <c r="AW34" s="6"/>
      <c r="AX34" s="6"/>
      <c r="AY34" s="7">
        <v>1</v>
      </c>
      <c r="AZ34" s="7">
        <v>1</v>
      </c>
      <c r="BA34" s="6"/>
      <c r="BB34" s="6"/>
      <c r="BC34" s="6"/>
      <c r="BD34" s="6"/>
      <c r="BE34" s="7">
        <v>1</v>
      </c>
      <c r="BF34" s="6"/>
      <c r="BG34" s="7">
        <v>2</v>
      </c>
      <c r="BH34" s="6"/>
      <c r="BI34" s="6"/>
      <c r="BJ34" s="6"/>
      <c r="BK34" s="6"/>
      <c r="BL34" s="6"/>
      <c r="BM34" s="2">
        <f t="shared" si="0"/>
        <v>49</v>
      </c>
      <c r="BN34" s="2">
        <f t="shared" si="1"/>
        <v>0</v>
      </c>
      <c r="BO34" s="2">
        <f t="shared" si="2"/>
        <v>5</v>
      </c>
      <c r="BP34" s="20">
        <f t="shared" si="3"/>
        <v>0.10204081632653061</v>
      </c>
      <c r="BR34" s="2">
        <f t="shared" si="4"/>
        <v>5</v>
      </c>
      <c r="BS34" s="21">
        <f t="shared" si="5"/>
        <v>0.10204081632653061</v>
      </c>
      <c r="BT34" s="22">
        <f t="shared" si="15"/>
        <v>1050</v>
      </c>
      <c r="BU34" s="27">
        <f t="shared" si="6"/>
        <v>840</v>
      </c>
      <c r="BV34" s="23">
        <f t="shared" si="7"/>
        <v>210</v>
      </c>
      <c r="BW34" s="24">
        <f t="shared" si="8"/>
        <v>5</v>
      </c>
      <c r="BX34" s="24">
        <f t="shared" si="9"/>
        <v>350</v>
      </c>
      <c r="BY34" s="43">
        <v>1</v>
      </c>
      <c r="BZ34" s="2">
        <f t="shared" si="10"/>
        <v>70</v>
      </c>
      <c r="CA34" s="43">
        <v>1</v>
      </c>
      <c r="CB34" s="2">
        <f t="shared" si="11"/>
        <v>70</v>
      </c>
      <c r="CC34" s="2">
        <f t="shared" si="12"/>
        <v>490</v>
      </c>
      <c r="CD34" s="45">
        <f t="shared" si="13"/>
        <v>-350</v>
      </c>
      <c r="CE34" s="45">
        <v>0</v>
      </c>
      <c r="CG34" s="2">
        <v>309</v>
      </c>
      <c r="CM34" s="2">
        <f t="shared" si="14"/>
        <v>0</v>
      </c>
    </row>
    <row r="35" spans="1:91" x14ac:dyDescent="0.25">
      <c r="A35" s="2" t="s">
        <v>277</v>
      </c>
      <c r="B35" s="2" t="s">
        <v>86</v>
      </c>
      <c r="C35" s="65">
        <v>266</v>
      </c>
      <c r="D35" s="64" t="s">
        <v>86</v>
      </c>
      <c r="E35" s="3" t="s">
        <v>52</v>
      </c>
      <c r="F35" s="4">
        <v>120</v>
      </c>
      <c r="G35" s="6"/>
      <c r="H35" s="7">
        <v>2</v>
      </c>
      <c r="I35" s="6"/>
      <c r="J35" s="7">
        <v>1</v>
      </c>
      <c r="K35" s="7">
        <v>1</v>
      </c>
      <c r="L35" s="7">
        <v>2</v>
      </c>
      <c r="M35" s="6"/>
      <c r="N35" s="6"/>
      <c r="O35" s="7">
        <v>1</v>
      </c>
      <c r="P35" s="7">
        <v>1</v>
      </c>
      <c r="Q35" s="6"/>
      <c r="R35" s="7">
        <v>4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7">
        <v>3</v>
      </c>
      <c r="AF35" s="7">
        <v>4</v>
      </c>
      <c r="AG35" s="7">
        <v>1</v>
      </c>
      <c r="AH35" s="7">
        <v>2</v>
      </c>
      <c r="AI35" s="7">
        <v>2</v>
      </c>
      <c r="AJ35" s="7">
        <v>7</v>
      </c>
      <c r="AK35" s="7">
        <v>28</v>
      </c>
      <c r="AL35" s="9"/>
      <c r="AM35" s="6"/>
      <c r="AN35" s="7">
        <v>6</v>
      </c>
      <c r="AO35" s="7">
        <v>1</v>
      </c>
      <c r="AP35" s="7">
        <v>1</v>
      </c>
      <c r="AQ35" s="6"/>
      <c r="AR35" s="6"/>
      <c r="AS35" s="6"/>
      <c r="AT35" s="7">
        <v>3</v>
      </c>
      <c r="AU35" s="7">
        <v>3</v>
      </c>
      <c r="AV35" s="7">
        <v>2</v>
      </c>
      <c r="AW35" s="7">
        <v>4</v>
      </c>
      <c r="AX35" s="7">
        <v>1</v>
      </c>
      <c r="AY35" s="7">
        <v>11</v>
      </c>
      <c r="AZ35" s="7">
        <v>3</v>
      </c>
      <c r="BA35" s="6"/>
      <c r="BB35" s="6"/>
      <c r="BC35" s="7">
        <v>6</v>
      </c>
      <c r="BD35" s="7">
        <v>8</v>
      </c>
      <c r="BE35" s="7">
        <v>4</v>
      </c>
      <c r="BF35" s="6"/>
      <c r="BG35" s="7">
        <v>8</v>
      </c>
      <c r="BH35" s="6"/>
      <c r="BI35" s="6"/>
      <c r="BJ35" s="6"/>
      <c r="BK35" s="6"/>
      <c r="BL35" s="6"/>
      <c r="BM35" s="2">
        <f t="shared" si="0"/>
        <v>120</v>
      </c>
      <c r="BN35" s="2">
        <f t="shared" si="1"/>
        <v>0</v>
      </c>
      <c r="BO35" s="2">
        <f t="shared" si="2"/>
        <v>47</v>
      </c>
      <c r="BP35" s="20">
        <f t="shared" si="3"/>
        <v>0.39166666666666666</v>
      </c>
      <c r="BR35" s="2">
        <f t="shared" si="4"/>
        <v>47</v>
      </c>
      <c r="BS35" s="21">
        <f t="shared" si="5"/>
        <v>0.39166666666666666</v>
      </c>
      <c r="BT35" s="22">
        <f t="shared" si="15"/>
        <v>9870</v>
      </c>
      <c r="BU35" s="27">
        <f t="shared" si="6"/>
        <v>7896</v>
      </c>
      <c r="BV35" s="23">
        <f t="shared" si="7"/>
        <v>1974</v>
      </c>
      <c r="BW35" s="24">
        <f t="shared" si="8"/>
        <v>47</v>
      </c>
      <c r="BX35" s="24">
        <f t="shared" si="9"/>
        <v>3290</v>
      </c>
      <c r="BY35" s="43">
        <v>37</v>
      </c>
      <c r="BZ35" s="2">
        <f t="shared" si="10"/>
        <v>2590</v>
      </c>
      <c r="CA35" s="43">
        <v>47</v>
      </c>
      <c r="CB35" s="2">
        <f t="shared" si="11"/>
        <v>3290</v>
      </c>
      <c r="CC35" s="2">
        <f t="shared" si="12"/>
        <v>9170</v>
      </c>
      <c r="CD35" s="45">
        <f t="shared" si="13"/>
        <v>1274</v>
      </c>
      <c r="CE35" s="45">
        <f t="shared" ref="CE35:CE37" si="21">CD35</f>
        <v>1274</v>
      </c>
      <c r="CF35" s="2" t="s">
        <v>52</v>
      </c>
      <c r="CG35" s="2">
        <v>266</v>
      </c>
      <c r="CM35" s="2">
        <f t="shared" si="14"/>
        <v>0</v>
      </c>
    </row>
    <row r="36" spans="1:91" x14ac:dyDescent="0.25">
      <c r="C36" s="50">
        <v>267</v>
      </c>
      <c r="D36" s="3" t="s">
        <v>87</v>
      </c>
      <c r="E36" s="3" t="s">
        <v>56</v>
      </c>
      <c r="F36" s="4">
        <v>64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>
        <v>11</v>
      </c>
      <c r="AA36" s="6"/>
      <c r="AB36" s="6"/>
      <c r="AC36" s="7">
        <v>2</v>
      </c>
      <c r="AD36" s="6"/>
      <c r="AE36" s="7">
        <v>2</v>
      </c>
      <c r="AF36" s="7">
        <v>8</v>
      </c>
      <c r="AG36" s="6"/>
      <c r="AH36" s="6"/>
      <c r="AI36" s="7">
        <v>2</v>
      </c>
      <c r="AJ36" s="6"/>
      <c r="AK36" s="7">
        <v>2</v>
      </c>
      <c r="AL36" s="9"/>
      <c r="AM36" s="6"/>
      <c r="AN36" s="7">
        <v>1</v>
      </c>
      <c r="AO36" s="6"/>
      <c r="AP36" s="6"/>
      <c r="AQ36" s="7">
        <v>1</v>
      </c>
      <c r="AR36" s="9"/>
      <c r="AS36" s="9"/>
      <c r="AT36" s="6"/>
      <c r="AU36" s="7">
        <v>3</v>
      </c>
      <c r="AV36" s="6"/>
      <c r="AW36" s="7">
        <v>6</v>
      </c>
      <c r="AX36" s="7">
        <v>10</v>
      </c>
      <c r="AY36" s="7">
        <v>1</v>
      </c>
      <c r="AZ36" s="7">
        <v>1</v>
      </c>
      <c r="BA36" s="7">
        <v>2</v>
      </c>
      <c r="BB36" s="6"/>
      <c r="BC36" s="7">
        <v>1</v>
      </c>
      <c r="BD36" s="7">
        <v>1</v>
      </c>
      <c r="BE36" s="7">
        <v>1</v>
      </c>
      <c r="BF36" s="7">
        <v>1</v>
      </c>
      <c r="BG36" s="7">
        <v>3</v>
      </c>
      <c r="BH36" s="7">
        <v>1</v>
      </c>
      <c r="BI36" s="7">
        <v>4</v>
      </c>
      <c r="BJ36" s="6"/>
      <c r="BK36" s="6"/>
      <c r="BL36" s="6"/>
      <c r="BM36" s="2">
        <f t="shared" si="0"/>
        <v>64</v>
      </c>
      <c r="BN36" s="2">
        <f t="shared" si="1"/>
        <v>0</v>
      </c>
      <c r="BO36" s="2">
        <f t="shared" si="2"/>
        <v>32</v>
      </c>
      <c r="BP36" s="20">
        <f t="shared" si="3"/>
        <v>0.5</v>
      </c>
      <c r="BR36" s="2">
        <f t="shared" si="4"/>
        <v>32</v>
      </c>
      <c r="BS36" s="21">
        <f t="shared" si="5"/>
        <v>0.5</v>
      </c>
      <c r="BT36" s="22">
        <f t="shared" si="15"/>
        <v>6720</v>
      </c>
      <c r="BU36" s="27">
        <f t="shared" si="6"/>
        <v>5376</v>
      </c>
      <c r="BV36" s="23">
        <f t="shared" si="7"/>
        <v>1344</v>
      </c>
      <c r="BW36" s="24">
        <f t="shared" si="8"/>
        <v>32</v>
      </c>
      <c r="BX36" s="24">
        <f t="shared" si="9"/>
        <v>2240</v>
      </c>
      <c r="BY36" s="43">
        <v>19</v>
      </c>
      <c r="BZ36" s="2">
        <f t="shared" si="10"/>
        <v>1330</v>
      </c>
      <c r="CA36" s="43">
        <v>31</v>
      </c>
      <c r="CB36" s="2">
        <f t="shared" si="11"/>
        <v>2170</v>
      </c>
      <c r="CC36" s="2">
        <f t="shared" si="12"/>
        <v>5740</v>
      </c>
      <c r="CD36" s="45">
        <f t="shared" si="13"/>
        <v>364</v>
      </c>
      <c r="CE36" s="45">
        <f t="shared" si="21"/>
        <v>364</v>
      </c>
      <c r="CF36" s="2" t="s">
        <v>61</v>
      </c>
      <c r="CG36" s="2">
        <v>267</v>
      </c>
      <c r="CH36" s="33" t="s">
        <v>207</v>
      </c>
      <c r="CM36" s="2">
        <f t="shared" si="14"/>
        <v>-267</v>
      </c>
    </row>
    <row r="37" spans="1:91" x14ac:dyDescent="0.25">
      <c r="A37" s="2" t="s">
        <v>332</v>
      </c>
      <c r="B37" s="2" t="s">
        <v>88</v>
      </c>
      <c r="C37" s="65">
        <v>579</v>
      </c>
      <c r="D37" s="64" t="s">
        <v>88</v>
      </c>
      <c r="E37" s="3" t="s">
        <v>52</v>
      </c>
      <c r="F37" s="4">
        <v>11</v>
      </c>
      <c r="G37" s="6"/>
      <c r="H37" s="6"/>
      <c r="I37" s="7">
        <v>1</v>
      </c>
      <c r="J37" s="6"/>
      <c r="K37" s="6"/>
      <c r="L37" s="7">
        <v>1</v>
      </c>
      <c r="M37" s="6"/>
      <c r="N37" s="6"/>
      <c r="O37" s="6"/>
      <c r="P37" s="6"/>
      <c r="Q37" s="7">
        <v>1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">
        <v>1</v>
      </c>
      <c r="AG37" s="6"/>
      <c r="AH37" s="6"/>
      <c r="AI37" s="6"/>
      <c r="AJ37" s="7">
        <v>1</v>
      </c>
      <c r="AK37" s="7">
        <v>1</v>
      </c>
      <c r="AL37" s="9"/>
      <c r="AM37" s="6"/>
      <c r="AN37" s="6"/>
      <c r="AO37" s="6"/>
      <c r="AP37" s="6"/>
      <c r="AQ37" s="6"/>
      <c r="AR37" s="6"/>
      <c r="AS37" s="6"/>
      <c r="AT37" s="6"/>
      <c r="AU37" s="7">
        <v>2</v>
      </c>
      <c r="AV37" s="6"/>
      <c r="AW37" s="6"/>
      <c r="AX37" s="6"/>
      <c r="AY37" s="6"/>
      <c r="AZ37" s="6"/>
      <c r="BA37" s="6"/>
      <c r="BB37" s="6"/>
      <c r="BC37" s="6"/>
      <c r="BD37" s="7">
        <v>2</v>
      </c>
      <c r="BE37" s="7">
        <v>1</v>
      </c>
      <c r="BF37" s="6"/>
      <c r="BG37" s="6"/>
      <c r="BH37" s="6"/>
      <c r="BI37" s="6"/>
      <c r="BJ37" s="6"/>
      <c r="BK37" s="6"/>
      <c r="BL37" s="6"/>
      <c r="BM37" s="2">
        <f t="shared" si="0"/>
        <v>11</v>
      </c>
      <c r="BN37" s="2">
        <f t="shared" si="1"/>
        <v>0</v>
      </c>
      <c r="BO37" s="2">
        <f t="shared" si="2"/>
        <v>3</v>
      </c>
      <c r="BP37" s="20">
        <f t="shared" si="3"/>
        <v>0.27272727272727271</v>
      </c>
      <c r="BR37" s="2">
        <f t="shared" si="4"/>
        <v>3</v>
      </c>
      <c r="BS37" s="21">
        <f t="shared" si="5"/>
        <v>0.27272727272727271</v>
      </c>
      <c r="BT37" s="22">
        <f t="shared" si="15"/>
        <v>630</v>
      </c>
      <c r="BU37" s="27">
        <f t="shared" si="6"/>
        <v>504</v>
      </c>
      <c r="BV37" s="23">
        <f t="shared" si="7"/>
        <v>126</v>
      </c>
      <c r="BW37" s="24">
        <f t="shared" si="8"/>
        <v>3</v>
      </c>
      <c r="BX37" s="24">
        <f t="shared" si="9"/>
        <v>210</v>
      </c>
      <c r="BY37" s="43">
        <v>3</v>
      </c>
      <c r="BZ37" s="2">
        <f t="shared" si="10"/>
        <v>210</v>
      </c>
      <c r="CA37" s="43">
        <v>3</v>
      </c>
      <c r="CB37" s="2">
        <f t="shared" si="11"/>
        <v>210</v>
      </c>
      <c r="CC37" s="2">
        <f t="shared" si="12"/>
        <v>630</v>
      </c>
      <c r="CD37" s="45">
        <f t="shared" si="13"/>
        <v>126</v>
      </c>
      <c r="CE37" s="45">
        <f t="shared" si="21"/>
        <v>126</v>
      </c>
      <c r="CF37" s="2" t="s">
        <v>52</v>
      </c>
      <c r="CG37" s="2">
        <v>579</v>
      </c>
      <c r="CM37" s="2">
        <f t="shared" si="14"/>
        <v>0</v>
      </c>
    </row>
    <row r="38" spans="1:91" x14ac:dyDescent="0.25">
      <c r="A38" s="2" t="s">
        <v>300</v>
      </c>
      <c r="B38" s="2" t="s">
        <v>301</v>
      </c>
      <c r="C38" s="65">
        <v>417</v>
      </c>
      <c r="D38" s="64" t="s">
        <v>89</v>
      </c>
      <c r="E38" s="3" t="s">
        <v>52</v>
      </c>
      <c r="F38" s="4">
        <v>23</v>
      </c>
      <c r="G38" s="6"/>
      <c r="H38" s="6"/>
      <c r="I38" s="6"/>
      <c r="J38" s="6"/>
      <c r="K38" s="7">
        <v>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7">
        <v>1</v>
      </c>
      <c r="AF38" s="7">
        <v>1</v>
      </c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7">
        <v>8</v>
      </c>
      <c r="AV38" s="7">
        <v>1</v>
      </c>
      <c r="AW38" s="6"/>
      <c r="AX38" s="7">
        <v>1</v>
      </c>
      <c r="AY38" s="7">
        <v>1</v>
      </c>
      <c r="AZ38" s="6"/>
      <c r="BA38" s="6"/>
      <c r="BB38" s="7">
        <v>4</v>
      </c>
      <c r="BC38" s="7">
        <v>2</v>
      </c>
      <c r="BD38" s="7">
        <v>1</v>
      </c>
      <c r="BE38" s="6"/>
      <c r="BF38" s="7">
        <v>2</v>
      </c>
      <c r="BG38" s="6"/>
      <c r="BH38" s="6"/>
      <c r="BI38" s="6"/>
      <c r="BJ38" s="6"/>
      <c r="BK38" s="6"/>
      <c r="BL38" s="6"/>
      <c r="BM38" s="2">
        <f t="shared" si="0"/>
        <v>23</v>
      </c>
      <c r="BN38" s="2">
        <f t="shared" si="1"/>
        <v>0</v>
      </c>
      <c r="BO38" s="2">
        <f t="shared" si="2"/>
        <v>12</v>
      </c>
      <c r="BP38" s="20">
        <f t="shared" si="3"/>
        <v>0.52173913043478259</v>
      </c>
      <c r="BR38" s="2">
        <f t="shared" si="4"/>
        <v>12</v>
      </c>
      <c r="BS38" s="21">
        <f t="shared" si="5"/>
        <v>0.52173913043478259</v>
      </c>
      <c r="BT38" s="22">
        <f t="shared" si="15"/>
        <v>2520</v>
      </c>
      <c r="BU38" s="27">
        <f t="shared" si="6"/>
        <v>2016</v>
      </c>
      <c r="BV38" s="23">
        <f t="shared" si="7"/>
        <v>504</v>
      </c>
      <c r="BW38" s="24">
        <f t="shared" si="8"/>
        <v>12</v>
      </c>
      <c r="BX38" s="24">
        <f t="shared" si="9"/>
        <v>840</v>
      </c>
      <c r="BY38" s="43">
        <v>4</v>
      </c>
      <c r="BZ38" s="2">
        <f t="shared" si="10"/>
        <v>280</v>
      </c>
      <c r="CA38" s="43">
        <v>4</v>
      </c>
      <c r="CB38" s="2">
        <f t="shared" si="11"/>
        <v>280</v>
      </c>
      <c r="CC38" s="2">
        <f t="shared" si="12"/>
        <v>1400</v>
      </c>
      <c r="CD38" s="45">
        <f t="shared" si="13"/>
        <v>-616</v>
      </c>
      <c r="CE38" s="45">
        <v>0</v>
      </c>
      <c r="CG38" s="2">
        <v>464</v>
      </c>
      <c r="CM38" s="2">
        <f t="shared" si="14"/>
        <v>0</v>
      </c>
    </row>
    <row r="39" spans="1:91" x14ac:dyDescent="0.25">
      <c r="C39" s="50">
        <v>464</v>
      </c>
      <c r="D39" s="3" t="s">
        <v>90</v>
      </c>
      <c r="E39" s="3" t="s">
        <v>52</v>
      </c>
      <c r="F39" s="4">
        <v>25</v>
      </c>
      <c r="G39" s="6"/>
      <c r="H39" s="6"/>
      <c r="I39" s="7">
        <v>10</v>
      </c>
      <c r="J39" s="7">
        <v>1</v>
      </c>
      <c r="K39" s="6"/>
      <c r="L39" s="6"/>
      <c r="M39" s="7">
        <v>1</v>
      </c>
      <c r="N39" s="6"/>
      <c r="O39" s="6"/>
      <c r="P39" s="6"/>
      <c r="Q39" s="7">
        <v>1</v>
      </c>
      <c r="R39" s="7">
        <v>2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7">
        <v>4</v>
      </c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7">
        <v>1</v>
      </c>
      <c r="AP39" s="6"/>
      <c r="AQ39" s="6"/>
      <c r="AR39" s="6"/>
      <c r="AS39" s="6"/>
      <c r="AT39" s="6"/>
      <c r="AU39" s="6"/>
      <c r="AV39" s="6"/>
      <c r="AW39" s="6"/>
      <c r="AX39" s="6"/>
      <c r="AY39" s="7">
        <v>2</v>
      </c>
      <c r="AZ39" s="7">
        <v>1</v>
      </c>
      <c r="BA39" s="6"/>
      <c r="BB39" s="6"/>
      <c r="BC39" s="7">
        <v>2</v>
      </c>
      <c r="BD39" s="6"/>
      <c r="BE39" s="6"/>
      <c r="BF39" s="6"/>
      <c r="BG39" s="6"/>
      <c r="BH39" s="6"/>
      <c r="BI39" s="6"/>
      <c r="BJ39" s="6"/>
      <c r="BK39" s="6"/>
      <c r="BL39" s="6"/>
      <c r="BM39" s="2">
        <f t="shared" si="0"/>
        <v>25</v>
      </c>
      <c r="BN39" s="2">
        <f t="shared" si="1"/>
        <v>0</v>
      </c>
      <c r="BO39" s="2">
        <f t="shared" si="2"/>
        <v>5</v>
      </c>
      <c r="BP39" s="20">
        <f t="shared" si="3"/>
        <v>0.2</v>
      </c>
      <c r="BR39" s="2">
        <f t="shared" si="4"/>
        <v>5</v>
      </c>
      <c r="BS39" s="21">
        <f t="shared" si="5"/>
        <v>0.2</v>
      </c>
      <c r="BT39" s="22">
        <f t="shared" si="15"/>
        <v>1050</v>
      </c>
      <c r="BU39" s="27">
        <f t="shared" si="6"/>
        <v>840</v>
      </c>
      <c r="BV39" s="23">
        <f t="shared" si="7"/>
        <v>210</v>
      </c>
      <c r="BW39" s="24">
        <f t="shared" si="8"/>
        <v>5</v>
      </c>
      <c r="BX39" s="24">
        <f t="shared" si="9"/>
        <v>350</v>
      </c>
      <c r="BY39" s="43">
        <v>6</v>
      </c>
      <c r="BZ39" s="2">
        <f t="shared" si="10"/>
        <v>420</v>
      </c>
      <c r="CA39" s="43">
        <v>9</v>
      </c>
      <c r="CB39" s="2">
        <f t="shared" si="11"/>
        <v>630</v>
      </c>
      <c r="CC39" s="2">
        <f t="shared" si="12"/>
        <v>1400</v>
      </c>
      <c r="CD39" s="45">
        <f t="shared" si="13"/>
        <v>560</v>
      </c>
      <c r="CE39" s="45">
        <f t="shared" ref="CE39:CE42" si="22">CD39</f>
        <v>560</v>
      </c>
      <c r="CF39" s="2" t="s">
        <v>61</v>
      </c>
      <c r="CG39" s="2">
        <v>464</v>
      </c>
      <c r="CH39" s="43"/>
      <c r="CI39" s="49">
        <v>43070</v>
      </c>
      <c r="CM39" s="2">
        <f t="shared" si="14"/>
        <v>-464</v>
      </c>
    </row>
    <row r="40" spans="1:91" x14ac:dyDescent="0.25">
      <c r="C40" s="51">
        <v>52</v>
      </c>
      <c r="D40" s="3" t="s">
        <v>91</v>
      </c>
      <c r="E40" s="3" t="s">
        <v>56</v>
      </c>
      <c r="F40" s="4">
        <v>24</v>
      </c>
      <c r="G40" s="6"/>
      <c r="H40" s="6"/>
      <c r="I40" s="6"/>
      <c r="J40" s="6"/>
      <c r="K40" s="6"/>
      <c r="L40" s="6"/>
      <c r="M40" s="7">
        <v>1</v>
      </c>
      <c r="N40" s="6"/>
      <c r="O40" s="6"/>
      <c r="P40" s="7">
        <v>1</v>
      </c>
      <c r="Q40" s="7">
        <v>1</v>
      </c>
      <c r="R40" s="7">
        <v>4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>
        <v>1</v>
      </c>
      <c r="AH40" s="6"/>
      <c r="AI40" s="6"/>
      <c r="AJ40" s="6"/>
      <c r="AK40" s="7">
        <v>1</v>
      </c>
      <c r="AL40" s="7"/>
      <c r="AM40" s="7">
        <v>3</v>
      </c>
      <c r="AN40" s="7">
        <v>1</v>
      </c>
      <c r="AO40" s="7">
        <v>2</v>
      </c>
      <c r="AP40" s="6"/>
      <c r="AQ40" s="6"/>
      <c r="AR40" s="6"/>
      <c r="AS40" s="6"/>
      <c r="AT40" s="7">
        <v>3</v>
      </c>
      <c r="AU40" s="6"/>
      <c r="AV40" s="7">
        <v>2</v>
      </c>
      <c r="AW40" s="6"/>
      <c r="AX40" s="6"/>
      <c r="AY40" s="7">
        <v>1</v>
      </c>
      <c r="AZ40" s="6"/>
      <c r="BA40" s="6"/>
      <c r="BB40" s="7">
        <v>2</v>
      </c>
      <c r="BC40" s="6"/>
      <c r="BD40" s="6"/>
      <c r="BE40" s="6"/>
      <c r="BF40" s="6"/>
      <c r="BG40" s="6"/>
      <c r="BH40" s="6"/>
      <c r="BI40" s="6"/>
      <c r="BJ40" s="6"/>
      <c r="BK40" s="6"/>
      <c r="BL40" s="7">
        <v>1</v>
      </c>
      <c r="BM40" s="2">
        <f t="shared" si="0"/>
        <v>24</v>
      </c>
      <c r="BN40" s="2">
        <f t="shared" si="1"/>
        <v>0</v>
      </c>
      <c r="BO40" s="2">
        <f t="shared" si="2"/>
        <v>6</v>
      </c>
      <c r="BP40" s="20">
        <f t="shared" si="3"/>
        <v>0.25</v>
      </c>
      <c r="BR40" s="2">
        <f t="shared" si="4"/>
        <v>6</v>
      </c>
      <c r="BS40" s="21">
        <f t="shared" si="5"/>
        <v>0.25</v>
      </c>
      <c r="BT40" s="22">
        <f t="shared" si="15"/>
        <v>1260</v>
      </c>
      <c r="BU40" s="27">
        <f t="shared" si="6"/>
        <v>1008</v>
      </c>
      <c r="BV40" s="23">
        <f t="shared" si="7"/>
        <v>252</v>
      </c>
      <c r="BW40" s="24">
        <f t="shared" si="8"/>
        <v>6</v>
      </c>
      <c r="BX40" s="24">
        <f t="shared" si="9"/>
        <v>420</v>
      </c>
      <c r="BY40" s="43">
        <v>7</v>
      </c>
      <c r="BZ40" s="2">
        <f t="shared" si="10"/>
        <v>490</v>
      </c>
      <c r="CA40" s="43">
        <v>7</v>
      </c>
      <c r="CB40" s="2">
        <f t="shared" si="11"/>
        <v>490</v>
      </c>
      <c r="CC40" s="2">
        <f t="shared" si="12"/>
        <v>1400</v>
      </c>
      <c r="CD40" s="45">
        <f t="shared" si="13"/>
        <v>392</v>
      </c>
      <c r="CE40" s="45">
        <f t="shared" si="22"/>
        <v>392</v>
      </c>
      <c r="CF40" s="2" t="s">
        <v>61</v>
      </c>
      <c r="CG40" s="47" t="s">
        <v>209</v>
      </c>
      <c r="CH40" s="30" t="s">
        <v>208</v>
      </c>
      <c r="CM40" s="2">
        <f t="shared" si="14"/>
        <v>-52</v>
      </c>
    </row>
    <row r="41" spans="1:91" x14ac:dyDescent="0.25">
      <c r="A41" s="2" t="s">
        <v>297</v>
      </c>
      <c r="B41" s="2" t="s">
        <v>92</v>
      </c>
      <c r="C41" s="65">
        <v>343</v>
      </c>
      <c r="D41" s="64" t="s">
        <v>92</v>
      </c>
      <c r="E41" s="3" t="s">
        <v>52</v>
      </c>
      <c r="F41" s="4">
        <v>25</v>
      </c>
      <c r="G41" s="6"/>
      <c r="H41" s="7">
        <v>1</v>
      </c>
      <c r="I41" s="6"/>
      <c r="J41" s="7">
        <v>2</v>
      </c>
      <c r="K41" s="6"/>
      <c r="L41" s="7">
        <v>1</v>
      </c>
      <c r="M41" s="6"/>
      <c r="N41" s="6"/>
      <c r="O41" s="7">
        <v>1</v>
      </c>
      <c r="P41" s="7">
        <v>1</v>
      </c>
      <c r="Q41" s="6"/>
      <c r="R41" s="6"/>
      <c r="S41" s="6"/>
      <c r="T41" s="6"/>
      <c r="U41" s="7">
        <v>1</v>
      </c>
      <c r="V41" s="9"/>
      <c r="W41" s="9"/>
      <c r="X41" s="6"/>
      <c r="Y41" s="6"/>
      <c r="Z41" s="6"/>
      <c r="AA41" s="6"/>
      <c r="AB41" s="6"/>
      <c r="AC41" s="7">
        <v>1</v>
      </c>
      <c r="AD41" s="6"/>
      <c r="AE41" s="6"/>
      <c r="AF41" s="6"/>
      <c r="AG41" s="6"/>
      <c r="AH41" s="6"/>
      <c r="AI41" s="6"/>
      <c r="AJ41" s="7">
        <v>1</v>
      </c>
      <c r="AK41" s="7">
        <v>2</v>
      </c>
      <c r="AL41" s="9"/>
      <c r="AM41" s="6"/>
      <c r="AN41" s="6"/>
      <c r="AO41" s="7">
        <v>2</v>
      </c>
      <c r="AP41" s="6"/>
      <c r="AQ41" s="6"/>
      <c r="AR41" s="6"/>
      <c r="AS41" s="6"/>
      <c r="AT41" s="7">
        <v>1</v>
      </c>
      <c r="AU41" s="6"/>
      <c r="AV41" s="7">
        <v>1</v>
      </c>
      <c r="AW41" s="6"/>
      <c r="AX41" s="6"/>
      <c r="AY41" s="7">
        <v>1</v>
      </c>
      <c r="AZ41" s="6"/>
      <c r="BA41" s="6"/>
      <c r="BB41" s="7">
        <v>2</v>
      </c>
      <c r="BC41" s="7">
        <v>7</v>
      </c>
      <c r="BD41" s="6"/>
      <c r="BE41" s="6"/>
      <c r="BF41" s="6"/>
      <c r="BG41" s="6"/>
      <c r="BH41" s="6"/>
      <c r="BI41" s="6"/>
      <c r="BJ41" s="6"/>
      <c r="BK41" s="6"/>
      <c r="BL41" s="6"/>
      <c r="BM41" s="2">
        <f t="shared" si="0"/>
        <v>25</v>
      </c>
      <c r="BN41" s="2">
        <f t="shared" si="1"/>
        <v>0</v>
      </c>
      <c r="BO41" s="2">
        <f t="shared" si="2"/>
        <v>11</v>
      </c>
      <c r="BP41" s="20">
        <f t="shared" si="3"/>
        <v>0.44</v>
      </c>
      <c r="BR41" s="2">
        <f t="shared" si="4"/>
        <v>11</v>
      </c>
      <c r="BS41" s="21">
        <f t="shared" si="5"/>
        <v>0.44</v>
      </c>
      <c r="BT41" s="22">
        <f t="shared" si="15"/>
        <v>2310</v>
      </c>
      <c r="BU41" s="27">
        <f t="shared" si="6"/>
        <v>1848</v>
      </c>
      <c r="BV41" s="23">
        <f t="shared" si="7"/>
        <v>462</v>
      </c>
      <c r="BW41" s="24">
        <f t="shared" si="8"/>
        <v>11</v>
      </c>
      <c r="BX41" s="24">
        <f t="shared" si="9"/>
        <v>770</v>
      </c>
      <c r="BY41" s="43">
        <v>7</v>
      </c>
      <c r="BZ41" s="2">
        <f t="shared" si="10"/>
        <v>490</v>
      </c>
      <c r="CA41" s="43">
        <v>10</v>
      </c>
      <c r="CB41" s="2">
        <f t="shared" si="11"/>
        <v>700</v>
      </c>
      <c r="CC41" s="2">
        <f t="shared" si="12"/>
        <v>1960</v>
      </c>
      <c r="CD41" s="45">
        <f t="shared" si="13"/>
        <v>112</v>
      </c>
      <c r="CE41" s="45">
        <f t="shared" si="22"/>
        <v>112</v>
      </c>
      <c r="CF41" s="2" t="s">
        <v>52</v>
      </c>
      <c r="CG41" s="2">
        <v>343</v>
      </c>
      <c r="CM41" s="2">
        <f t="shared" si="14"/>
        <v>0</v>
      </c>
    </row>
    <row r="42" spans="1:91" x14ac:dyDescent="0.25">
      <c r="A42" s="2" t="s">
        <v>323</v>
      </c>
      <c r="B42" s="2" t="s">
        <v>324</v>
      </c>
      <c r="C42" s="65">
        <v>484</v>
      </c>
      <c r="D42" s="64" t="s">
        <v>93</v>
      </c>
      <c r="E42" s="3" t="s">
        <v>61</v>
      </c>
      <c r="F42" s="4">
        <v>24</v>
      </c>
      <c r="G42" s="7">
        <v>1</v>
      </c>
      <c r="H42" s="6"/>
      <c r="I42" s="6"/>
      <c r="J42" s="6"/>
      <c r="K42" s="7">
        <v>1</v>
      </c>
      <c r="L42" s="6"/>
      <c r="M42" s="6"/>
      <c r="N42" s="6"/>
      <c r="O42" s="7">
        <v>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7">
        <v>1</v>
      </c>
      <c r="AD42" s="7">
        <v>5</v>
      </c>
      <c r="AE42" s="7">
        <v>2</v>
      </c>
      <c r="AF42" s="7">
        <v>2</v>
      </c>
      <c r="AG42" s="6"/>
      <c r="AH42" s="6"/>
      <c r="AI42" s="7">
        <v>1</v>
      </c>
      <c r="AJ42" s="6"/>
      <c r="AK42" s="6"/>
      <c r="AL42" s="6"/>
      <c r="AM42" s="6"/>
      <c r="AN42" s="6"/>
      <c r="AO42" s="7">
        <v>2</v>
      </c>
      <c r="AP42" s="6"/>
      <c r="AQ42" s="6"/>
      <c r="AR42" s="6"/>
      <c r="AS42" s="6"/>
      <c r="AT42" s="7">
        <v>1</v>
      </c>
      <c r="AU42" s="7">
        <v>1</v>
      </c>
      <c r="AV42" s="7">
        <v>1</v>
      </c>
      <c r="AW42" s="6"/>
      <c r="AX42" s="7">
        <v>2</v>
      </c>
      <c r="AY42" s="7">
        <v>2</v>
      </c>
      <c r="AZ42" s="6"/>
      <c r="BA42" s="6"/>
      <c r="BB42" s="6"/>
      <c r="BC42" s="7">
        <v>1</v>
      </c>
      <c r="BD42" s="6"/>
      <c r="BE42" s="6"/>
      <c r="BF42" s="6"/>
      <c r="BG42" s="6"/>
      <c r="BH42" s="6"/>
      <c r="BI42" s="6"/>
      <c r="BJ42" s="6"/>
      <c r="BK42" s="6"/>
      <c r="BL42" s="6"/>
      <c r="BM42" s="2">
        <f t="shared" si="0"/>
        <v>24</v>
      </c>
      <c r="BN42" s="2">
        <f t="shared" si="1"/>
        <v>0</v>
      </c>
      <c r="BO42" s="2">
        <f t="shared" si="2"/>
        <v>6</v>
      </c>
      <c r="BP42" s="20">
        <f t="shared" si="3"/>
        <v>0.25</v>
      </c>
      <c r="BR42" s="2">
        <f t="shared" si="4"/>
        <v>6</v>
      </c>
      <c r="BS42" s="21">
        <f t="shared" si="5"/>
        <v>0.25</v>
      </c>
      <c r="BT42" s="22">
        <f t="shared" si="15"/>
        <v>1260</v>
      </c>
      <c r="BU42" s="27">
        <f t="shared" si="6"/>
        <v>1008</v>
      </c>
      <c r="BV42" s="23">
        <f t="shared" si="7"/>
        <v>252</v>
      </c>
      <c r="BW42" s="24">
        <f t="shared" si="8"/>
        <v>6</v>
      </c>
      <c r="BX42" s="24">
        <f t="shared" si="9"/>
        <v>420</v>
      </c>
      <c r="BY42" s="43">
        <v>6</v>
      </c>
      <c r="BZ42" s="2">
        <f t="shared" si="10"/>
        <v>420</v>
      </c>
      <c r="CA42" s="43">
        <v>6</v>
      </c>
      <c r="CB42" s="2">
        <f t="shared" si="11"/>
        <v>420</v>
      </c>
      <c r="CC42" s="2">
        <f t="shared" si="12"/>
        <v>1260</v>
      </c>
      <c r="CD42" s="45">
        <f t="shared" si="13"/>
        <v>252</v>
      </c>
      <c r="CE42" s="45">
        <f t="shared" si="22"/>
        <v>252</v>
      </c>
      <c r="CF42" s="2" t="s">
        <v>61</v>
      </c>
      <c r="CG42" s="2">
        <v>484</v>
      </c>
      <c r="CH42" s="29" t="s">
        <v>210</v>
      </c>
      <c r="CM42" s="2">
        <f t="shared" si="14"/>
        <v>0</v>
      </c>
    </row>
    <row r="43" spans="1:91" x14ac:dyDescent="0.25">
      <c r="C43" s="50"/>
      <c r="D43" s="3" t="s">
        <v>94</v>
      </c>
      <c r="E43" s="3" t="s">
        <v>61</v>
      </c>
      <c r="F43" s="4">
        <v>35</v>
      </c>
      <c r="G43" s="6"/>
      <c r="H43" s="6"/>
      <c r="I43" s="6"/>
      <c r="J43" s="6"/>
      <c r="K43" s="6"/>
      <c r="L43" s="6"/>
      <c r="M43" s="6"/>
      <c r="N43" s="6"/>
      <c r="O43" s="7">
        <v>1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7">
        <v>1</v>
      </c>
      <c r="AA43" s="6"/>
      <c r="AB43" s="6"/>
      <c r="AC43" s="6"/>
      <c r="AD43" s="6"/>
      <c r="AE43" s="6"/>
      <c r="AF43" s="6"/>
      <c r="AG43" s="6"/>
      <c r="AH43" s="7">
        <v>1</v>
      </c>
      <c r="AI43" s="7">
        <v>2</v>
      </c>
      <c r="AJ43" s="7">
        <v>1</v>
      </c>
      <c r="AK43" s="7">
        <v>1</v>
      </c>
      <c r="AL43" s="9"/>
      <c r="AM43" s="6"/>
      <c r="AN43" s="6"/>
      <c r="AO43" s="7">
        <v>2</v>
      </c>
      <c r="AP43" s="6"/>
      <c r="AQ43" s="6"/>
      <c r="AR43" s="6"/>
      <c r="AS43" s="6"/>
      <c r="AT43" s="6"/>
      <c r="AU43" s="6"/>
      <c r="AV43" s="7">
        <v>6</v>
      </c>
      <c r="AW43" s="6"/>
      <c r="AX43" s="6"/>
      <c r="AY43" s="7">
        <v>10</v>
      </c>
      <c r="AZ43" s="7">
        <v>7</v>
      </c>
      <c r="BA43" s="6"/>
      <c r="BB43" s="6"/>
      <c r="BC43" s="7">
        <v>3</v>
      </c>
      <c r="BD43" s="6"/>
      <c r="BE43" s="6"/>
      <c r="BF43" s="6"/>
      <c r="BG43" s="6"/>
      <c r="BH43" s="6"/>
      <c r="BI43" s="6"/>
      <c r="BJ43" s="6"/>
      <c r="BK43" s="6"/>
      <c r="BL43" s="6"/>
      <c r="BM43" s="2">
        <f t="shared" si="0"/>
        <v>35</v>
      </c>
      <c r="BN43" s="2">
        <f t="shared" si="1"/>
        <v>0</v>
      </c>
      <c r="BO43" s="2">
        <f t="shared" si="2"/>
        <v>26</v>
      </c>
      <c r="BP43" s="20">
        <f t="shared" si="3"/>
        <v>0.74285714285714288</v>
      </c>
      <c r="BR43" s="2">
        <f t="shared" si="4"/>
        <v>26</v>
      </c>
      <c r="BS43" s="21">
        <f t="shared" si="5"/>
        <v>0.74285714285714288</v>
      </c>
      <c r="BT43" s="22">
        <f t="shared" si="15"/>
        <v>5460</v>
      </c>
      <c r="BU43" s="27">
        <f t="shared" si="6"/>
        <v>4368</v>
      </c>
      <c r="BV43" s="23">
        <f t="shared" si="7"/>
        <v>1092</v>
      </c>
      <c r="BW43" s="24">
        <f t="shared" si="8"/>
        <v>26</v>
      </c>
      <c r="BX43" s="24">
        <f t="shared" si="9"/>
        <v>1820</v>
      </c>
      <c r="BY43" s="43">
        <v>13</v>
      </c>
      <c r="BZ43" s="2">
        <f t="shared" si="10"/>
        <v>910</v>
      </c>
      <c r="CA43" s="43">
        <v>18</v>
      </c>
      <c r="CB43" s="2">
        <f t="shared" si="11"/>
        <v>1260</v>
      </c>
      <c r="CC43" s="2">
        <f t="shared" si="12"/>
        <v>3990</v>
      </c>
      <c r="CD43" s="45">
        <f t="shared" si="13"/>
        <v>-378</v>
      </c>
      <c r="CE43" s="45">
        <v>0</v>
      </c>
      <c r="CM43" s="2">
        <f t="shared" si="14"/>
        <v>0</v>
      </c>
    </row>
    <row r="44" spans="1:91" x14ac:dyDescent="0.25">
      <c r="A44" s="2" t="s">
        <v>319</v>
      </c>
      <c r="B44" s="2" t="s">
        <v>320</v>
      </c>
      <c r="C44" s="65">
        <v>469</v>
      </c>
      <c r="D44" s="64" t="s">
        <v>95</v>
      </c>
      <c r="E44" s="3" t="s">
        <v>56</v>
      </c>
      <c r="F44" s="4">
        <v>19</v>
      </c>
      <c r="G44" s="6"/>
      <c r="H44" s="6"/>
      <c r="I44" s="6"/>
      <c r="J44" s="6"/>
      <c r="K44" s="6"/>
      <c r="L44" s="7">
        <v>1</v>
      </c>
      <c r="M44" s="6"/>
      <c r="N44" s="7">
        <v>2</v>
      </c>
      <c r="O44" s="7">
        <v>1</v>
      </c>
      <c r="P44" s="6"/>
      <c r="Q44" s="6"/>
      <c r="R44" s="7">
        <v>1</v>
      </c>
      <c r="S44" s="6"/>
      <c r="T44" s="6"/>
      <c r="U44" s="6"/>
      <c r="V44" s="6"/>
      <c r="W44" s="6"/>
      <c r="X44" s="6"/>
      <c r="Y44" s="6"/>
      <c r="Z44" s="7">
        <v>1</v>
      </c>
      <c r="AA44" s="6"/>
      <c r="AB44" s="6"/>
      <c r="AC44" s="6"/>
      <c r="AD44" s="6"/>
      <c r="AE44" s="6"/>
      <c r="AF44" s="7">
        <v>1</v>
      </c>
      <c r="AG44" s="7">
        <v>1</v>
      </c>
      <c r="AH44" s="7">
        <v>1</v>
      </c>
      <c r="AI44" s="6"/>
      <c r="AJ44" s="7">
        <v>1</v>
      </c>
      <c r="AK44" s="6"/>
      <c r="AL44" s="6"/>
      <c r="AM44" s="6"/>
      <c r="AN44" s="7">
        <v>2</v>
      </c>
      <c r="AO44" s="6"/>
      <c r="AP44" s="6"/>
      <c r="AQ44" s="6"/>
      <c r="AR44" s="6"/>
      <c r="AS44" s="6"/>
      <c r="AT44" s="6"/>
      <c r="AU44" s="6"/>
      <c r="AV44" s="7">
        <v>2</v>
      </c>
      <c r="AW44" s="6"/>
      <c r="AX44" s="6"/>
      <c r="AY44" s="6"/>
      <c r="AZ44" s="6"/>
      <c r="BA44" s="6"/>
      <c r="BB44" s="6"/>
      <c r="BC44" s="6"/>
      <c r="BD44" s="6"/>
      <c r="BE44" s="6"/>
      <c r="BF44" s="7">
        <v>5</v>
      </c>
      <c r="BG44" s="6"/>
      <c r="BH44" s="6"/>
      <c r="BI44" s="6"/>
      <c r="BJ44" s="6"/>
      <c r="BK44" s="6"/>
      <c r="BL44" s="6"/>
      <c r="BM44" s="2">
        <f t="shared" si="0"/>
        <v>19</v>
      </c>
      <c r="BN44" s="2">
        <f t="shared" si="1"/>
        <v>0</v>
      </c>
      <c r="BO44" s="2">
        <f t="shared" si="2"/>
        <v>7</v>
      </c>
      <c r="BP44" s="20">
        <f t="shared" si="3"/>
        <v>0.36842105263157893</v>
      </c>
      <c r="BR44" s="2">
        <f t="shared" si="4"/>
        <v>7</v>
      </c>
      <c r="BS44" s="21">
        <f t="shared" si="5"/>
        <v>0.36842105263157893</v>
      </c>
      <c r="BT44" s="22">
        <f t="shared" si="15"/>
        <v>1470</v>
      </c>
      <c r="BU44" s="27">
        <f t="shared" si="6"/>
        <v>1176</v>
      </c>
      <c r="BV44" s="23">
        <f t="shared" si="7"/>
        <v>294</v>
      </c>
      <c r="BW44" s="24">
        <f t="shared" si="8"/>
        <v>7</v>
      </c>
      <c r="BX44" s="24">
        <f t="shared" si="9"/>
        <v>490</v>
      </c>
      <c r="BY44" s="43">
        <v>9</v>
      </c>
      <c r="BZ44" s="2">
        <f t="shared" si="10"/>
        <v>630</v>
      </c>
      <c r="CA44" s="43">
        <v>11</v>
      </c>
      <c r="CB44" s="2">
        <f t="shared" si="11"/>
        <v>770</v>
      </c>
      <c r="CC44" s="2">
        <f t="shared" si="12"/>
        <v>1890</v>
      </c>
      <c r="CD44" s="45">
        <f t="shared" si="13"/>
        <v>714</v>
      </c>
      <c r="CE44" s="45">
        <f t="shared" ref="CE44:CE45" si="23">CD44</f>
        <v>714</v>
      </c>
      <c r="CF44" s="2" t="s">
        <v>61</v>
      </c>
      <c r="CG44" s="2">
        <v>469</v>
      </c>
      <c r="CH44" s="30" t="s">
        <v>211</v>
      </c>
      <c r="CM44" s="2">
        <f t="shared" si="14"/>
        <v>0</v>
      </c>
    </row>
    <row r="45" spans="1:91" x14ac:dyDescent="0.25">
      <c r="A45" s="2" t="s">
        <v>265</v>
      </c>
      <c r="B45" s="2" t="s">
        <v>96</v>
      </c>
      <c r="C45" s="65">
        <v>234</v>
      </c>
      <c r="D45" s="64" t="s">
        <v>96</v>
      </c>
      <c r="E45" s="3" t="s">
        <v>52</v>
      </c>
      <c r="F45" s="4">
        <v>26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7">
        <v>1</v>
      </c>
      <c r="R45" s="7">
        <v>1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7">
        <v>1</v>
      </c>
      <c r="AD45" s="6"/>
      <c r="AE45" s="6"/>
      <c r="AF45" s="6"/>
      <c r="AG45" s="6"/>
      <c r="AH45" s="6"/>
      <c r="AI45" s="7">
        <v>1</v>
      </c>
      <c r="AJ45" s="6"/>
      <c r="AK45" s="7">
        <v>2</v>
      </c>
      <c r="AL45" s="9"/>
      <c r="AM45" s="6"/>
      <c r="AN45" s="6"/>
      <c r="AO45" s="7">
        <v>2</v>
      </c>
      <c r="AP45" s="6"/>
      <c r="AQ45" s="6"/>
      <c r="AR45" s="6"/>
      <c r="AS45" s="6"/>
      <c r="AT45" s="7">
        <v>1</v>
      </c>
      <c r="AU45" s="7">
        <v>2</v>
      </c>
      <c r="AV45" s="7">
        <v>1</v>
      </c>
      <c r="AW45" s="7">
        <v>3</v>
      </c>
      <c r="AX45" s="7">
        <v>3</v>
      </c>
      <c r="AY45" s="6"/>
      <c r="AZ45" s="7">
        <v>1</v>
      </c>
      <c r="BA45" s="7">
        <v>3</v>
      </c>
      <c r="BB45" s="6"/>
      <c r="BC45" s="6"/>
      <c r="BD45" s="7">
        <v>1</v>
      </c>
      <c r="BE45" s="6"/>
      <c r="BF45" s="7">
        <v>2</v>
      </c>
      <c r="BG45" s="6"/>
      <c r="BH45" s="6"/>
      <c r="BI45" s="7">
        <v>1</v>
      </c>
      <c r="BJ45" s="6"/>
      <c r="BK45" s="6"/>
      <c r="BL45" s="6"/>
      <c r="BM45" s="2">
        <f t="shared" si="0"/>
        <v>26</v>
      </c>
      <c r="BN45" s="2">
        <f t="shared" si="1"/>
        <v>0</v>
      </c>
      <c r="BO45" s="2">
        <f t="shared" si="2"/>
        <v>15</v>
      </c>
      <c r="BP45" s="20">
        <f t="shared" si="3"/>
        <v>0.57692307692307687</v>
      </c>
      <c r="BR45" s="2">
        <f t="shared" si="4"/>
        <v>15</v>
      </c>
      <c r="BS45" s="21">
        <f t="shared" si="5"/>
        <v>0.57692307692307687</v>
      </c>
      <c r="BT45" s="22">
        <f t="shared" si="15"/>
        <v>3150</v>
      </c>
      <c r="BU45" s="27">
        <f t="shared" si="6"/>
        <v>2520</v>
      </c>
      <c r="BV45" s="23">
        <f t="shared" si="7"/>
        <v>630</v>
      </c>
      <c r="BW45" s="24">
        <f t="shared" si="8"/>
        <v>15</v>
      </c>
      <c r="BX45" s="24">
        <f t="shared" si="9"/>
        <v>1050</v>
      </c>
      <c r="BY45" s="43">
        <v>14</v>
      </c>
      <c r="BZ45" s="2">
        <f t="shared" si="10"/>
        <v>980</v>
      </c>
      <c r="CA45" s="43">
        <v>19</v>
      </c>
      <c r="CB45" s="2">
        <f t="shared" si="11"/>
        <v>1330</v>
      </c>
      <c r="CC45" s="2">
        <f t="shared" si="12"/>
        <v>3360</v>
      </c>
      <c r="CD45" s="45">
        <f t="shared" si="13"/>
        <v>840</v>
      </c>
      <c r="CE45" s="45">
        <f t="shared" si="23"/>
        <v>840</v>
      </c>
      <c r="CF45" s="2" t="s">
        <v>52</v>
      </c>
      <c r="CG45" s="2">
        <v>234</v>
      </c>
      <c r="CM45" s="2">
        <f t="shared" si="14"/>
        <v>0</v>
      </c>
    </row>
    <row r="46" spans="1:91" x14ac:dyDescent="0.25">
      <c r="A46" s="2" t="s">
        <v>254</v>
      </c>
      <c r="B46" s="2" t="s">
        <v>97</v>
      </c>
      <c r="C46" s="65">
        <v>81</v>
      </c>
      <c r="D46" s="64" t="s">
        <v>97</v>
      </c>
      <c r="E46" s="3" t="s">
        <v>61</v>
      </c>
      <c r="F46" s="4">
        <v>7</v>
      </c>
      <c r="G46" s="6"/>
      <c r="H46" s="6"/>
      <c r="I46" s="6"/>
      <c r="J46" s="6"/>
      <c r="K46" s="6"/>
      <c r="L46" s="6"/>
      <c r="M46" s="7">
        <v>3</v>
      </c>
      <c r="N46" s="7">
        <v>1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7">
        <v>1</v>
      </c>
      <c r="AH46" s="7">
        <v>1</v>
      </c>
      <c r="AI46" s="6"/>
      <c r="AJ46" s="6"/>
      <c r="AK46" s="6"/>
      <c r="AL46" s="6"/>
      <c r="AM46" s="6"/>
      <c r="AN46" s="6"/>
      <c r="AO46" s="7">
        <v>1</v>
      </c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2">
        <f t="shared" si="0"/>
        <v>7</v>
      </c>
      <c r="BN46" s="2">
        <f t="shared" si="1"/>
        <v>0</v>
      </c>
      <c r="BO46" s="2">
        <f t="shared" si="2"/>
        <v>0</v>
      </c>
      <c r="BP46" s="20">
        <f t="shared" si="3"/>
        <v>0</v>
      </c>
      <c r="BR46" s="2">
        <f t="shared" si="4"/>
        <v>0</v>
      </c>
      <c r="BS46" s="21">
        <f t="shared" si="5"/>
        <v>0</v>
      </c>
      <c r="BT46" s="22">
        <f t="shared" si="15"/>
        <v>0</v>
      </c>
      <c r="BU46" s="27">
        <f t="shared" si="6"/>
        <v>0</v>
      </c>
      <c r="BV46" s="23">
        <f t="shared" si="7"/>
        <v>0</v>
      </c>
      <c r="BW46" s="24">
        <f t="shared" si="8"/>
        <v>0</v>
      </c>
      <c r="BX46" s="24">
        <f t="shared" si="9"/>
        <v>0</v>
      </c>
      <c r="BY46" s="43"/>
      <c r="BZ46" s="2">
        <f t="shared" si="10"/>
        <v>0</v>
      </c>
      <c r="CA46" s="43"/>
      <c r="CB46" s="2">
        <f t="shared" si="11"/>
        <v>0</v>
      </c>
      <c r="CC46" s="2">
        <f t="shared" si="12"/>
        <v>0</v>
      </c>
      <c r="CD46" s="45">
        <f t="shared" si="13"/>
        <v>0</v>
      </c>
      <c r="CE46" s="45">
        <v>0</v>
      </c>
      <c r="CM46" s="2">
        <f t="shared" si="14"/>
        <v>0</v>
      </c>
    </row>
    <row r="47" spans="1:91" x14ac:dyDescent="0.25">
      <c r="A47" s="2" t="s">
        <v>278</v>
      </c>
      <c r="B47" s="2" t="s">
        <v>279</v>
      </c>
      <c r="C47" s="65">
        <v>269</v>
      </c>
      <c r="D47" s="64" t="s">
        <v>98</v>
      </c>
      <c r="E47" s="3" t="s">
        <v>52</v>
      </c>
      <c r="F47" s="4">
        <v>47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7">
        <v>1</v>
      </c>
      <c r="AH47" s="6"/>
      <c r="AI47" s="7">
        <v>2</v>
      </c>
      <c r="AJ47" s="6"/>
      <c r="AK47" s="7">
        <v>7</v>
      </c>
      <c r="AL47" s="9"/>
      <c r="AM47" s="6"/>
      <c r="AN47" s="6"/>
      <c r="AO47" s="6"/>
      <c r="AP47" s="6"/>
      <c r="AQ47" s="6"/>
      <c r="AR47" s="6"/>
      <c r="AS47" s="6"/>
      <c r="AT47" s="6"/>
      <c r="AU47" s="6"/>
      <c r="AV47" s="7">
        <v>1</v>
      </c>
      <c r="AW47" s="6"/>
      <c r="AX47" s="6"/>
      <c r="AY47" s="7">
        <v>3</v>
      </c>
      <c r="AZ47" s="7">
        <v>3</v>
      </c>
      <c r="BA47" s="7">
        <v>8</v>
      </c>
      <c r="BB47" s="7">
        <v>1</v>
      </c>
      <c r="BC47" s="7">
        <v>7</v>
      </c>
      <c r="BD47" s="7">
        <v>13</v>
      </c>
      <c r="BE47" s="7">
        <v>1</v>
      </c>
      <c r="BF47" s="6"/>
      <c r="BG47" s="6"/>
      <c r="BH47" s="6"/>
      <c r="BI47" s="6"/>
      <c r="BJ47" s="6"/>
      <c r="BK47" s="6"/>
      <c r="BL47" s="6"/>
      <c r="BM47" s="2">
        <f t="shared" si="0"/>
        <v>47</v>
      </c>
      <c r="BN47" s="2">
        <f t="shared" si="1"/>
        <v>0</v>
      </c>
      <c r="BO47" s="2">
        <f t="shared" si="2"/>
        <v>37</v>
      </c>
      <c r="BP47" s="20">
        <f t="shared" si="3"/>
        <v>0.78723404255319152</v>
      </c>
      <c r="BR47" s="2">
        <f t="shared" si="4"/>
        <v>37</v>
      </c>
      <c r="BS47" s="21">
        <f t="shared" si="5"/>
        <v>0.78723404255319152</v>
      </c>
      <c r="BT47" s="22">
        <f t="shared" si="15"/>
        <v>7770</v>
      </c>
      <c r="BU47" s="27">
        <f t="shared" si="6"/>
        <v>6216</v>
      </c>
      <c r="BV47" s="23">
        <f t="shared" si="7"/>
        <v>1554</v>
      </c>
      <c r="BW47" s="24">
        <f t="shared" si="8"/>
        <v>37</v>
      </c>
      <c r="BX47" s="24">
        <f t="shared" si="9"/>
        <v>2590</v>
      </c>
      <c r="BY47" s="43">
        <v>19</v>
      </c>
      <c r="BZ47" s="2">
        <f t="shared" si="10"/>
        <v>1330</v>
      </c>
      <c r="CA47" s="43">
        <v>24</v>
      </c>
      <c r="CB47" s="2">
        <f t="shared" si="11"/>
        <v>1680</v>
      </c>
      <c r="CC47" s="2">
        <f t="shared" si="12"/>
        <v>5600</v>
      </c>
      <c r="CD47" s="45">
        <f t="shared" si="13"/>
        <v>-616</v>
      </c>
      <c r="CE47" s="45">
        <v>0</v>
      </c>
      <c r="CM47" s="2">
        <f t="shared" si="14"/>
        <v>0</v>
      </c>
    </row>
    <row r="48" spans="1:91" x14ac:dyDescent="0.25">
      <c r="A48" s="2" t="s">
        <v>280</v>
      </c>
      <c r="B48" s="2" t="s">
        <v>281</v>
      </c>
      <c r="C48" s="65">
        <v>270</v>
      </c>
      <c r="D48" s="64" t="s">
        <v>99</v>
      </c>
      <c r="E48" s="3" t="s">
        <v>56</v>
      </c>
      <c r="F48" s="4">
        <v>25</v>
      </c>
      <c r="G48" s="6"/>
      <c r="H48" s="6"/>
      <c r="I48" s="6"/>
      <c r="J48" s="6"/>
      <c r="K48" s="6"/>
      <c r="L48" s="6"/>
      <c r="M48" s="6"/>
      <c r="N48" s="6"/>
      <c r="O48" s="7">
        <v>1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7">
        <v>1</v>
      </c>
      <c r="AD48" s="6"/>
      <c r="AE48" s="6"/>
      <c r="AF48" s="6"/>
      <c r="AG48" s="6"/>
      <c r="AH48" s="6"/>
      <c r="AI48" s="6"/>
      <c r="AJ48" s="6"/>
      <c r="AK48" s="7">
        <v>6</v>
      </c>
      <c r="AL48" s="9"/>
      <c r="AM48" s="6"/>
      <c r="AN48" s="7">
        <v>2</v>
      </c>
      <c r="AO48" s="6"/>
      <c r="AP48" s="6"/>
      <c r="AQ48" s="6"/>
      <c r="AR48" s="6"/>
      <c r="AS48" s="6"/>
      <c r="AT48" s="6"/>
      <c r="AU48" s="6"/>
      <c r="AV48" s="7">
        <v>1</v>
      </c>
      <c r="AW48" s="6"/>
      <c r="AX48" s="6"/>
      <c r="AY48" s="7">
        <v>4</v>
      </c>
      <c r="AZ48" s="6"/>
      <c r="BA48" s="6"/>
      <c r="BB48" s="6"/>
      <c r="BC48" s="7">
        <v>3</v>
      </c>
      <c r="BD48" s="7">
        <v>6</v>
      </c>
      <c r="BE48" s="7">
        <v>1</v>
      </c>
      <c r="BF48" s="6"/>
      <c r="BG48" s="6"/>
      <c r="BH48" s="6"/>
      <c r="BI48" s="6"/>
      <c r="BJ48" s="6"/>
      <c r="BK48" s="6"/>
      <c r="BL48" s="6"/>
      <c r="BM48" s="2">
        <f t="shared" si="0"/>
        <v>25</v>
      </c>
      <c r="BN48" s="2">
        <f t="shared" si="1"/>
        <v>0</v>
      </c>
      <c r="BO48" s="2">
        <f t="shared" si="2"/>
        <v>15</v>
      </c>
      <c r="BP48" s="20">
        <f t="shared" si="3"/>
        <v>0.6</v>
      </c>
      <c r="BR48" s="2">
        <f t="shared" si="4"/>
        <v>15</v>
      </c>
      <c r="BS48" s="21">
        <f t="shared" si="5"/>
        <v>0.6</v>
      </c>
      <c r="BT48" s="22">
        <f t="shared" si="15"/>
        <v>3150</v>
      </c>
      <c r="BU48" s="27">
        <f t="shared" si="6"/>
        <v>2520</v>
      </c>
      <c r="BV48" s="23">
        <f t="shared" si="7"/>
        <v>630</v>
      </c>
      <c r="BW48" s="24">
        <f t="shared" si="8"/>
        <v>15</v>
      </c>
      <c r="BX48" s="24">
        <f t="shared" si="9"/>
        <v>1050</v>
      </c>
      <c r="BY48" s="43">
        <v>8</v>
      </c>
      <c r="BZ48" s="2">
        <f t="shared" si="10"/>
        <v>560</v>
      </c>
      <c r="CA48" s="43">
        <v>13</v>
      </c>
      <c r="CB48" s="2">
        <f t="shared" si="11"/>
        <v>910</v>
      </c>
      <c r="CC48" s="2">
        <f t="shared" si="12"/>
        <v>2520</v>
      </c>
      <c r="CD48" s="45">
        <f t="shared" si="13"/>
        <v>0</v>
      </c>
      <c r="CE48" s="45">
        <v>0</v>
      </c>
      <c r="CG48" s="2">
        <v>75</v>
      </c>
      <c r="CM48" s="2">
        <f t="shared" si="14"/>
        <v>0</v>
      </c>
    </row>
    <row r="49" spans="1:91" x14ac:dyDescent="0.25">
      <c r="C49" s="51">
        <v>64</v>
      </c>
      <c r="D49" s="3" t="s">
        <v>100</v>
      </c>
      <c r="E49" s="3" t="s">
        <v>56</v>
      </c>
      <c r="F49" s="4">
        <v>51</v>
      </c>
      <c r="G49" s="6"/>
      <c r="H49" s="6"/>
      <c r="I49" s="6"/>
      <c r="J49" s="6"/>
      <c r="K49" s="6"/>
      <c r="L49" s="6"/>
      <c r="M49" s="6"/>
      <c r="N49" s="7">
        <v>1</v>
      </c>
      <c r="O49" s="7">
        <v>2</v>
      </c>
      <c r="P49" s="6"/>
      <c r="Q49" s="7">
        <v>1</v>
      </c>
      <c r="R49" s="7">
        <v>1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7">
        <v>2</v>
      </c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7">
        <v>1</v>
      </c>
      <c r="AU49" s="7">
        <v>3</v>
      </c>
      <c r="AV49" s="7">
        <v>2</v>
      </c>
      <c r="AW49" s="7">
        <v>13</v>
      </c>
      <c r="AX49" s="7">
        <v>6</v>
      </c>
      <c r="AY49" s="6"/>
      <c r="AZ49" s="7">
        <v>1</v>
      </c>
      <c r="BA49" s="6"/>
      <c r="BB49" s="7">
        <v>7</v>
      </c>
      <c r="BC49" s="7">
        <v>1</v>
      </c>
      <c r="BD49" s="7">
        <v>3</v>
      </c>
      <c r="BE49" s="6"/>
      <c r="BF49" s="7">
        <v>5</v>
      </c>
      <c r="BG49" s="7">
        <v>1</v>
      </c>
      <c r="BH49" s="6"/>
      <c r="BI49" s="7">
        <v>1</v>
      </c>
      <c r="BJ49" s="6"/>
      <c r="BK49" s="6"/>
      <c r="BL49" s="6"/>
      <c r="BM49" s="2">
        <f t="shared" si="0"/>
        <v>51</v>
      </c>
      <c r="BN49" s="2">
        <f t="shared" si="1"/>
        <v>0</v>
      </c>
      <c r="BO49" s="2">
        <f t="shared" si="2"/>
        <v>40</v>
      </c>
      <c r="BP49" s="20">
        <f t="shared" si="3"/>
        <v>0.78431372549019607</v>
      </c>
      <c r="BR49" s="2">
        <f t="shared" si="4"/>
        <v>40</v>
      </c>
      <c r="BS49" s="21">
        <f t="shared" si="5"/>
        <v>0.78431372549019607</v>
      </c>
      <c r="BT49" s="22">
        <f t="shared" si="15"/>
        <v>8400</v>
      </c>
      <c r="BU49" s="27">
        <f t="shared" si="6"/>
        <v>6720</v>
      </c>
      <c r="BV49" s="23">
        <f t="shared" si="7"/>
        <v>1680</v>
      </c>
      <c r="BW49" s="24">
        <f t="shared" si="8"/>
        <v>40</v>
      </c>
      <c r="BX49" s="24">
        <f t="shared" si="9"/>
        <v>2800</v>
      </c>
      <c r="BY49" s="43">
        <v>27</v>
      </c>
      <c r="BZ49" s="2">
        <f t="shared" si="10"/>
        <v>1890</v>
      </c>
      <c r="CA49" s="43">
        <v>37</v>
      </c>
      <c r="CB49" s="2">
        <f t="shared" si="11"/>
        <v>2590</v>
      </c>
      <c r="CC49" s="2">
        <f t="shared" si="12"/>
        <v>7280</v>
      </c>
      <c r="CD49" s="45">
        <f t="shared" si="13"/>
        <v>560</v>
      </c>
      <c r="CE49" s="45">
        <f t="shared" ref="CE49:CE51" si="24">CD49</f>
        <v>560</v>
      </c>
      <c r="CF49" s="2" t="s">
        <v>61</v>
      </c>
      <c r="CG49" s="47" t="s">
        <v>213</v>
      </c>
      <c r="CH49" s="30" t="s">
        <v>212</v>
      </c>
      <c r="CM49" s="2">
        <f t="shared" si="14"/>
        <v>-64</v>
      </c>
    </row>
    <row r="50" spans="1:91" x14ac:dyDescent="0.25">
      <c r="A50" s="2" t="s">
        <v>189</v>
      </c>
      <c r="B50" s="2" t="s">
        <v>101</v>
      </c>
      <c r="C50" s="66">
        <v>75</v>
      </c>
      <c r="D50" s="64" t="s">
        <v>101</v>
      </c>
      <c r="E50" s="3" t="s">
        <v>52</v>
      </c>
      <c r="F50" s="4">
        <v>28</v>
      </c>
      <c r="G50" s="7">
        <v>1</v>
      </c>
      <c r="H50" s="6"/>
      <c r="I50" s="7">
        <v>1</v>
      </c>
      <c r="J50" s="6"/>
      <c r="K50" s="7">
        <v>2</v>
      </c>
      <c r="L50" s="6"/>
      <c r="M50" s="6"/>
      <c r="N50" s="6"/>
      <c r="O50" s="7">
        <v>2</v>
      </c>
      <c r="P50" s="6"/>
      <c r="Q50" s="7">
        <v>2</v>
      </c>
      <c r="R50" s="7">
        <v>4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7">
        <v>1</v>
      </c>
      <c r="AG50" s="6"/>
      <c r="AH50" s="6"/>
      <c r="AI50" s="7">
        <v>4</v>
      </c>
      <c r="AJ50" s="6"/>
      <c r="AK50" s="6"/>
      <c r="AL50" s="6"/>
      <c r="AM50" s="6"/>
      <c r="AN50" s="7">
        <v>3</v>
      </c>
      <c r="AO50" s="7">
        <v>2</v>
      </c>
      <c r="AP50" s="6"/>
      <c r="AQ50" s="6"/>
      <c r="AR50" s="6"/>
      <c r="AS50" s="6"/>
      <c r="AT50" s="6"/>
      <c r="AU50" s="6"/>
      <c r="AV50" s="7">
        <v>2</v>
      </c>
      <c r="AW50" s="7">
        <v>1</v>
      </c>
      <c r="AX50" s="7">
        <v>2</v>
      </c>
      <c r="AY50" s="6"/>
      <c r="AZ50" s="6"/>
      <c r="BA50" s="6"/>
      <c r="BB50" s="6"/>
      <c r="BC50" s="6"/>
      <c r="BD50" s="6"/>
      <c r="BE50" s="6"/>
      <c r="BF50" s="7">
        <v>1</v>
      </c>
      <c r="BG50" s="6"/>
      <c r="BH50" s="6"/>
      <c r="BI50" s="6"/>
      <c r="BJ50" s="6"/>
      <c r="BK50" s="6"/>
      <c r="BL50" s="6"/>
      <c r="BM50" s="2">
        <f t="shared" si="0"/>
        <v>28</v>
      </c>
      <c r="BN50" s="2">
        <f t="shared" si="1"/>
        <v>0</v>
      </c>
      <c r="BO50" s="2">
        <f t="shared" si="2"/>
        <v>6</v>
      </c>
      <c r="BP50" s="20">
        <f t="shared" si="3"/>
        <v>0.21428571428571427</v>
      </c>
      <c r="BR50" s="2">
        <f t="shared" si="4"/>
        <v>6</v>
      </c>
      <c r="BS50" s="21">
        <f t="shared" si="5"/>
        <v>0.21428571428571427</v>
      </c>
      <c r="BT50" s="22">
        <f t="shared" si="15"/>
        <v>1260</v>
      </c>
      <c r="BU50" s="27">
        <f t="shared" si="6"/>
        <v>1008</v>
      </c>
      <c r="BV50" s="23">
        <f t="shared" si="7"/>
        <v>252</v>
      </c>
      <c r="BW50" s="24">
        <f t="shared" si="8"/>
        <v>6</v>
      </c>
      <c r="BX50" s="24">
        <f t="shared" si="9"/>
        <v>420</v>
      </c>
      <c r="BY50" s="43">
        <v>12</v>
      </c>
      <c r="BZ50" s="2">
        <f t="shared" si="10"/>
        <v>840</v>
      </c>
      <c r="CA50" s="43">
        <v>11</v>
      </c>
      <c r="CB50" s="2">
        <f t="shared" si="11"/>
        <v>770</v>
      </c>
      <c r="CC50" s="2">
        <f t="shared" si="12"/>
        <v>2030</v>
      </c>
      <c r="CD50" s="45">
        <f t="shared" si="13"/>
        <v>1022</v>
      </c>
      <c r="CE50" s="45">
        <f t="shared" si="24"/>
        <v>1022</v>
      </c>
      <c r="CF50" s="2" t="s">
        <v>52</v>
      </c>
      <c r="CG50" s="47" t="s">
        <v>189</v>
      </c>
      <c r="CM50" s="2">
        <f t="shared" si="14"/>
        <v>0</v>
      </c>
    </row>
    <row r="51" spans="1:91" x14ac:dyDescent="0.25">
      <c r="C51" s="51">
        <v>67</v>
      </c>
      <c r="D51" s="3" t="s">
        <v>102</v>
      </c>
      <c r="E51" s="3" t="s">
        <v>61</v>
      </c>
      <c r="F51" s="4">
        <v>43</v>
      </c>
      <c r="G51" s="6"/>
      <c r="H51" s="6"/>
      <c r="I51" s="6"/>
      <c r="J51" s="7">
        <v>1</v>
      </c>
      <c r="K51" s="6"/>
      <c r="L51" s="7">
        <v>1</v>
      </c>
      <c r="M51" s="7">
        <v>1</v>
      </c>
      <c r="N51" s="6"/>
      <c r="O51" s="7">
        <v>4</v>
      </c>
      <c r="P51" s="6"/>
      <c r="Q51" s="7">
        <v>1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7">
        <v>2</v>
      </c>
      <c r="AH51" s="6"/>
      <c r="AI51" s="7">
        <v>1</v>
      </c>
      <c r="AJ51" s="6"/>
      <c r="AK51" s="7">
        <v>3</v>
      </c>
      <c r="AL51" s="7"/>
      <c r="AM51" s="7">
        <v>8</v>
      </c>
      <c r="AN51" s="7">
        <v>1</v>
      </c>
      <c r="AO51" s="7">
        <v>4</v>
      </c>
      <c r="AP51" s="6"/>
      <c r="AQ51" s="6"/>
      <c r="AR51" s="6"/>
      <c r="AS51" s="6"/>
      <c r="AT51" s="7">
        <v>3</v>
      </c>
      <c r="AU51" s="7">
        <v>1</v>
      </c>
      <c r="AV51" s="7">
        <v>2</v>
      </c>
      <c r="AW51" s="7">
        <v>7</v>
      </c>
      <c r="AX51" s="7">
        <v>2</v>
      </c>
      <c r="AY51" s="6"/>
      <c r="AZ51" s="6"/>
      <c r="BA51" s="6"/>
      <c r="BB51" s="6"/>
      <c r="BC51" s="6"/>
      <c r="BD51" s="6"/>
      <c r="BE51" s="7">
        <v>1</v>
      </c>
      <c r="BF51" s="6"/>
      <c r="BG51" s="6"/>
      <c r="BH51" s="6"/>
      <c r="BI51" s="6"/>
      <c r="BJ51" s="6"/>
      <c r="BK51" s="6"/>
      <c r="BL51" s="6"/>
      <c r="BM51" s="2">
        <f t="shared" si="0"/>
        <v>43</v>
      </c>
      <c r="BN51" s="2">
        <f t="shared" si="1"/>
        <v>0</v>
      </c>
      <c r="BO51" s="2">
        <f t="shared" si="2"/>
        <v>12</v>
      </c>
      <c r="BP51" s="20">
        <f t="shared" si="3"/>
        <v>0.27906976744186046</v>
      </c>
      <c r="BR51" s="2">
        <f t="shared" si="4"/>
        <v>12</v>
      </c>
      <c r="BS51" s="21">
        <f t="shared" si="5"/>
        <v>0.27906976744186046</v>
      </c>
      <c r="BT51" s="22">
        <f t="shared" si="15"/>
        <v>2520</v>
      </c>
      <c r="BU51" s="27">
        <f t="shared" si="6"/>
        <v>2016</v>
      </c>
      <c r="BV51" s="23">
        <f t="shared" si="7"/>
        <v>504</v>
      </c>
      <c r="BW51" s="24">
        <f t="shared" si="8"/>
        <v>12</v>
      </c>
      <c r="BX51" s="24">
        <f t="shared" si="9"/>
        <v>840</v>
      </c>
      <c r="BY51" s="43">
        <v>14</v>
      </c>
      <c r="BZ51" s="2">
        <f t="shared" si="10"/>
        <v>980</v>
      </c>
      <c r="CA51" s="43">
        <v>14</v>
      </c>
      <c r="CB51" s="2">
        <f t="shared" si="11"/>
        <v>980</v>
      </c>
      <c r="CC51" s="2">
        <f t="shared" si="12"/>
        <v>2800</v>
      </c>
      <c r="CD51" s="45">
        <f t="shared" si="13"/>
        <v>784</v>
      </c>
      <c r="CE51" s="45">
        <f t="shared" si="24"/>
        <v>784</v>
      </c>
      <c r="CF51" s="2" t="s">
        <v>61</v>
      </c>
      <c r="CG51" s="47" t="s">
        <v>215</v>
      </c>
      <c r="CH51" s="30" t="s">
        <v>214</v>
      </c>
      <c r="CM51" s="2">
        <f t="shared" si="14"/>
        <v>-67</v>
      </c>
    </row>
    <row r="52" spans="1:91" x14ac:dyDescent="0.25">
      <c r="C52" s="50">
        <v>65</v>
      </c>
      <c r="D52" s="3" t="s">
        <v>103</v>
      </c>
      <c r="E52" s="3" t="s">
        <v>56</v>
      </c>
      <c r="F52" s="4">
        <v>23</v>
      </c>
      <c r="G52" s="6"/>
      <c r="H52" s="6"/>
      <c r="I52" s="6"/>
      <c r="J52" s="6"/>
      <c r="K52" s="6"/>
      <c r="L52" s="6"/>
      <c r="M52" s="6"/>
      <c r="N52" s="6"/>
      <c r="O52" s="7">
        <v>1</v>
      </c>
      <c r="P52" s="6"/>
      <c r="Q52" s="7">
        <v>1</v>
      </c>
      <c r="R52" s="6"/>
      <c r="S52" s="6"/>
      <c r="T52" s="6"/>
      <c r="U52" s="7">
        <v>2</v>
      </c>
      <c r="V52" s="9"/>
      <c r="W52" s="9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>
        <v>1</v>
      </c>
      <c r="AI52" s="6"/>
      <c r="AJ52" s="6"/>
      <c r="AK52" s="7">
        <v>5</v>
      </c>
      <c r="AL52" s="9"/>
      <c r="AM52" s="6"/>
      <c r="AN52" s="7">
        <v>1</v>
      </c>
      <c r="AO52" s="6"/>
      <c r="AP52" s="6"/>
      <c r="AQ52" s="6"/>
      <c r="AR52" s="6"/>
      <c r="AS52" s="6"/>
      <c r="AT52" s="6"/>
      <c r="AU52" s="6"/>
      <c r="AV52" s="7">
        <v>1</v>
      </c>
      <c r="AW52" s="7">
        <v>4</v>
      </c>
      <c r="AX52" s="6"/>
      <c r="AY52" s="7">
        <v>2</v>
      </c>
      <c r="AZ52" s="7">
        <v>1</v>
      </c>
      <c r="BA52" s="6"/>
      <c r="BB52" s="7">
        <v>1</v>
      </c>
      <c r="BC52" s="6"/>
      <c r="BD52" s="7">
        <v>1</v>
      </c>
      <c r="BE52" s="6"/>
      <c r="BF52" s="7">
        <v>2</v>
      </c>
      <c r="BG52" s="6"/>
      <c r="BH52" s="6"/>
      <c r="BI52" s="6"/>
      <c r="BJ52" s="6"/>
      <c r="BK52" s="6"/>
      <c r="BL52" s="6"/>
      <c r="BM52" s="2">
        <f t="shared" si="0"/>
        <v>23</v>
      </c>
      <c r="BN52" s="2">
        <f t="shared" si="1"/>
        <v>0</v>
      </c>
      <c r="BO52" s="2">
        <f t="shared" si="2"/>
        <v>12</v>
      </c>
      <c r="BP52" s="20">
        <f t="shared" si="3"/>
        <v>0.52173913043478259</v>
      </c>
      <c r="BR52" s="2">
        <f t="shared" si="4"/>
        <v>12</v>
      </c>
      <c r="BS52" s="21">
        <f t="shared" si="5"/>
        <v>0.52173913043478259</v>
      </c>
      <c r="BT52" s="22">
        <f t="shared" si="15"/>
        <v>2520</v>
      </c>
      <c r="BU52" s="27">
        <f t="shared" si="6"/>
        <v>2016</v>
      </c>
      <c r="BV52" s="23">
        <f t="shared" si="7"/>
        <v>504</v>
      </c>
      <c r="BW52" s="24">
        <f t="shared" si="8"/>
        <v>12</v>
      </c>
      <c r="BX52" s="24">
        <f t="shared" si="9"/>
        <v>840</v>
      </c>
      <c r="BY52" s="43">
        <v>6</v>
      </c>
      <c r="BZ52" s="2">
        <f t="shared" si="10"/>
        <v>420</v>
      </c>
      <c r="CA52" s="43">
        <v>6</v>
      </c>
      <c r="CB52" s="2">
        <f t="shared" si="11"/>
        <v>420</v>
      </c>
      <c r="CC52" s="2">
        <f t="shared" si="12"/>
        <v>1680</v>
      </c>
      <c r="CD52" s="45">
        <f t="shared" si="13"/>
        <v>-336</v>
      </c>
      <c r="CE52" s="45">
        <v>0</v>
      </c>
      <c r="CG52" s="2">
        <v>65</v>
      </c>
      <c r="CM52" s="2">
        <f t="shared" si="14"/>
        <v>-65</v>
      </c>
    </row>
    <row r="53" spans="1:91" x14ac:dyDescent="0.25">
      <c r="A53" s="2" t="s">
        <v>284</v>
      </c>
      <c r="B53" s="2" t="s">
        <v>285</v>
      </c>
      <c r="C53" s="65">
        <v>274</v>
      </c>
      <c r="D53" s="64" t="s">
        <v>104</v>
      </c>
      <c r="E53" s="3" t="s">
        <v>52</v>
      </c>
      <c r="F53" s="4">
        <v>26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>
        <v>1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>
        <v>2</v>
      </c>
      <c r="AL53" s="9"/>
      <c r="AM53" s="6"/>
      <c r="AN53" s="6"/>
      <c r="AO53" s="6"/>
      <c r="AP53" s="6"/>
      <c r="AQ53" s="6"/>
      <c r="AR53" s="6"/>
      <c r="AS53" s="6"/>
      <c r="AT53" s="6"/>
      <c r="AU53" s="6"/>
      <c r="AV53" s="7">
        <v>1</v>
      </c>
      <c r="AW53" s="6"/>
      <c r="AX53" s="6"/>
      <c r="AY53" s="7">
        <v>2</v>
      </c>
      <c r="AZ53" s="6"/>
      <c r="BA53" s="7">
        <v>2</v>
      </c>
      <c r="BB53" s="6"/>
      <c r="BC53" s="7">
        <v>7</v>
      </c>
      <c r="BD53" s="7">
        <v>6</v>
      </c>
      <c r="BE53" s="7">
        <v>1</v>
      </c>
      <c r="BF53" s="7">
        <v>2</v>
      </c>
      <c r="BG53" s="7">
        <v>2</v>
      </c>
      <c r="BH53" s="6"/>
      <c r="BI53" s="6"/>
      <c r="BJ53" s="6"/>
      <c r="BK53" s="6"/>
      <c r="BL53" s="6"/>
      <c r="BM53" s="2">
        <f t="shared" si="0"/>
        <v>26</v>
      </c>
      <c r="BN53" s="2">
        <f t="shared" si="1"/>
        <v>0</v>
      </c>
      <c r="BO53" s="2">
        <f t="shared" si="2"/>
        <v>23</v>
      </c>
      <c r="BP53" s="20">
        <f t="shared" si="3"/>
        <v>0.88461538461538458</v>
      </c>
      <c r="BR53" s="2">
        <f t="shared" si="4"/>
        <v>23</v>
      </c>
      <c r="BS53" s="21">
        <f t="shared" si="5"/>
        <v>0.88461538461538458</v>
      </c>
      <c r="BT53" s="22">
        <f t="shared" si="15"/>
        <v>4830</v>
      </c>
      <c r="BU53" s="27">
        <f t="shared" si="6"/>
        <v>3864</v>
      </c>
      <c r="BV53" s="23">
        <f t="shared" si="7"/>
        <v>966</v>
      </c>
      <c r="BW53" s="24">
        <f t="shared" si="8"/>
        <v>23</v>
      </c>
      <c r="BX53" s="24">
        <f t="shared" si="9"/>
        <v>1610</v>
      </c>
      <c r="BY53" s="43">
        <v>13</v>
      </c>
      <c r="BZ53" s="2">
        <f t="shared" si="10"/>
        <v>910</v>
      </c>
      <c r="CA53" s="43">
        <v>16</v>
      </c>
      <c r="CB53" s="2">
        <f t="shared" si="11"/>
        <v>1120</v>
      </c>
      <c r="CC53" s="2">
        <f t="shared" si="12"/>
        <v>3640</v>
      </c>
      <c r="CD53" s="45">
        <f t="shared" si="13"/>
        <v>-224</v>
      </c>
      <c r="CE53" s="45">
        <v>0</v>
      </c>
      <c r="CG53" s="2">
        <v>443</v>
      </c>
      <c r="CM53" s="2">
        <f t="shared" si="14"/>
        <v>0</v>
      </c>
    </row>
    <row r="54" spans="1:91" x14ac:dyDescent="0.25">
      <c r="A54" s="2" t="s">
        <v>216</v>
      </c>
      <c r="B54" s="2" t="s">
        <v>251</v>
      </c>
      <c r="C54" s="66">
        <v>65</v>
      </c>
      <c r="D54" s="64" t="s">
        <v>105</v>
      </c>
      <c r="E54" s="3" t="s">
        <v>52</v>
      </c>
      <c r="F54" s="4">
        <v>38</v>
      </c>
      <c r="G54" s="6"/>
      <c r="H54" s="6"/>
      <c r="I54" s="6"/>
      <c r="J54" s="6"/>
      <c r="K54" s="6"/>
      <c r="L54" s="6"/>
      <c r="M54" s="6"/>
      <c r="N54" s="6"/>
      <c r="O54" s="7">
        <v>1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>
        <v>1</v>
      </c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7">
        <v>3</v>
      </c>
      <c r="AU54" s="7">
        <v>5</v>
      </c>
      <c r="AV54" s="6"/>
      <c r="AW54" s="7">
        <v>11</v>
      </c>
      <c r="AX54" s="7">
        <v>1</v>
      </c>
      <c r="AY54" s="7">
        <v>2</v>
      </c>
      <c r="AZ54" s="6"/>
      <c r="BA54" s="6"/>
      <c r="BB54" s="7">
        <v>2</v>
      </c>
      <c r="BC54" s="7">
        <v>5</v>
      </c>
      <c r="BD54" s="7">
        <v>3</v>
      </c>
      <c r="BE54" s="6"/>
      <c r="BF54" s="7">
        <v>3</v>
      </c>
      <c r="BG54" s="6"/>
      <c r="BH54" s="7">
        <v>1</v>
      </c>
      <c r="BI54" s="6"/>
      <c r="BJ54" s="6"/>
      <c r="BK54" s="6"/>
      <c r="BL54" s="6"/>
      <c r="BM54" s="2">
        <f t="shared" si="0"/>
        <v>38</v>
      </c>
      <c r="BN54" s="2">
        <f t="shared" si="1"/>
        <v>0</v>
      </c>
      <c r="BO54" s="2">
        <f t="shared" si="2"/>
        <v>28</v>
      </c>
      <c r="BP54" s="20">
        <f t="shared" si="3"/>
        <v>0.73684210526315785</v>
      </c>
      <c r="BR54" s="2">
        <f t="shared" si="4"/>
        <v>28</v>
      </c>
      <c r="BS54" s="21">
        <f t="shared" si="5"/>
        <v>0.73684210526315785</v>
      </c>
      <c r="BT54" s="22">
        <f t="shared" si="15"/>
        <v>5880</v>
      </c>
      <c r="BU54" s="27">
        <f t="shared" si="6"/>
        <v>4704</v>
      </c>
      <c r="BV54" s="23">
        <f t="shared" si="7"/>
        <v>1176</v>
      </c>
      <c r="BW54" s="24">
        <f t="shared" si="8"/>
        <v>28</v>
      </c>
      <c r="BX54" s="24">
        <f t="shared" si="9"/>
        <v>1960</v>
      </c>
      <c r="BY54" s="43">
        <v>21</v>
      </c>
      <c r="BZ54" s="2">
        <f t="shared" si="10"/>
        <v>1470</v>
      </c>
      <c r="CA54" s="43">
        <v>21</v>
      </c>
      <c r="CB54" s="2">
        <f t="shared" si="11"/>
        <v>1470</v>
      </c>
      <c r="CC54" s="2">
        <f t="shared" si="12"/>
        <v>4900</v>
      </c>
      <c r="CD54" s="45">
        <f t="shared" si="13"/>
        <v>196</v>
      </c>
      <c r="CE54" s="45">
        <f t="shared" ref="CE54:CE57" si="25">CD54</f>
        <v>196</v>
      </c>
      <c r="CF54" s="2" t="s">
        <v>61</v>
      </c>
      <c r="CG54" s="47" t="s">
        <v>216</v>
      </c>
      <c r="CH54" s="43"/>
      <c r="CI54" s="49">
        <v>43160</v>
      </c>
      <c r="CM54" s="2">
        <f t="shared" si="14"/>
        <v>0</v>
      </c>
    </row>
    <row r="55" spans="1:91" x14ac:dyDescent="0.25">
      <c r="A55" s="2" t="s">
        <v>314</v>
      </c>
      <c r="B55" s="2" t="s">
        <v>106</v>
      </c>
      <c r="C55" s="65">
        <v>443</v>
      </c>
      <c r="D55" s="64" t="s">
        <v>106</v>
      </c>
      <c r="E55" s="3" t="s">
        <v>52</v>
      </c>
      <c r="F55" s="4">
        <v>42</v>
      </c>
      <c r="G55" s="6"/>
      <c r="H55" s="6"/>
      <c r="I55" s="6"/>
      <c r="J55" s="7">
        <v>2</v>
      </c>
      <c r="K55" s="6"/>
      <c r="L55" s="6"/>
      <c r="M55" s="6"/>
      <c r="N55" s="7">
        <v>1</v>
      </c>
      <c r="O55" s="7">
        <v>1</v>
      </c>
      <c r="P55" s="6"/>
      <c r="Q55" s="6"/>
      <c r="R55" s="7">
        <v>1</v>
      </c>
      <c r="S55" s="6"/>
      <c r="T55" s="6"/>
      <c r="U55" s="6"/>
      <c r="V55" s="6"/>
      <c r="W55" s="6"/>
      <c r="X55" s="6"/>
      <c r="Y55" s="6"/>
      <c r="Z55" s="7">
        <v>2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7">
        <v>3</v>
      </c>
      <c r="AL55" s="7"/>
      <c r="AM55" s="7">
        <v>1</v>
      </c>
      <c r="AN55" s="6"/>
      <c r="AO55" s="7">
        <v>2</v>
      </c>
      <c r="AP55" s="6"/>
      <c r="AQ55" s="7">
        <v>1</v>
      </c>
      <c r="AR55" s="9"/>
      <c r="AS55" s="9"/>
      <c r="AT55" s="6"/>
      <c r="AU55" s="7">
        <v>9</v>
      </c>
      <c r="AV55" s="7">
        <v>4</v>
      </c>
      <c r="AW55" s="6"/>
      <c r="AX55" s="6"/>
      <c r="AY55" s="7">
        <v>1</v>
      </c>
      <c r="AZ55" s="7">
        <v>3</v>
      </c>
      <c r="BA55" s="7">
        <v>1</v>
      </c>
      <c r="BB55" s="7">
        <v>5</v>
      </c>
      <c r="BC55" s="6"/>
      <c r="BD55" s="7">
        <v>5</v>
      </c>
      <c r="BE55" s="6"/>
      <c r="BF55" s="6"/>
      <c r="BG55" s="6"/>
      <c r="BH55" s="6"/>
      <c r="BI55" s="6"/>
      <c r="BJ55" s="6"/>
      <c r="BK55" s="6"/>
      <c r="BL55" s="6"/>
      <c r="BM55" s="2">
        <f t="shared" si="0"/>
        <v>42</v>
      </c>
      <c r="BN55" s="2">
        <f t="shared" si="1"/>
        <v>0</v>
      </c>
      <c r="BO55" s="2">
        <f t="shared" si="2"/>
        <v>19</v>
      </c>
      <c r="BP55" s="20">
        <f t="shared" si="3"/>
        <v>0.45238095238095238</v>
      </c>
      <c r="BR55" s="2">
        <f t="shared" si="4"/>
        <v>19</v>
      </c>
      <c r="BS55" s="21">
        <f t="shared" si="5"/>
        <v>0.45238095238095238</v>
      </c>
      <c r="BT55" s="22">
        <f t="shared" si="15"/>
        <v>3990</v>
      </c>
      <c r="BU55" s="27">
        <f t="shared" si="6"/>
        <v>3192</v>
      </c>
      <c r="BV55" s="23">
        <f t="shared" si="7"/>
        <v>798</v>
      </c>
      <c r="BW55" s="24">
        <f t="shared" si="8"/>
        <v>19</v>
      </c>
      <c r="BX55" s="24">
        <f t="shared" si="9"/>
        <v>1330</v>
      </c>
      <c r="BY55" s="43">
        <v>14</v>
      </c>
      <c r="BZ55" s="2">
        <f t="shared" si="10"/>
        <v>980</v>
      </c>
      <c r="CA55" s="43">
        <v>20</v>
      </c>
      <c r="CB55" s="2">
        <f t="shared" si="11"/>
        <v>1400</v>
      </c>
      <c r="CC55" s="2">
        <f t="shared" si="12"/>
        <v>3710</v>
      </c>
      <c r="CD55" s="45">
        <f t="shared" si="13"/>
        <v>518</v>
      </c>
      <c r="CE55" s="45">
        <f t="shared" si="25"/>
        <v>518</v>
      </c>
      <c r="CF55" s="2" t="s">
        <v>52</v>
      </c>
      <c r="CG55" s="2">
        <v>443</v>
      </c>
      <c r="CM55" s="2">
        <f t="shared" si="14"/>
        <v>0</v>
      </c>
    </row>
    <row r="56" spans="1:91" x14ac:dyDescent="0.25">
      <c r="A56" s="2" t="s">
        <v>286</v>
      </c>
      <c r="B56" s="2" t="s">
        <v>107</v>
      </c>
      <c r="C56" s="65">
        <v>275</v>
      </c>
      <c r="D56" s="64" t="s">
        <v>107</v>
      </c>
      <c r="E56" s="3" t="s">
        <v>52</v>
      </c>
      <c r="F56" s="4">
        <v>25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>
        <v>3</v>
      </c>
      <c r="AA56" s="6"/>
      <c r="AB56" s="6"/>
      <c r="AC56" s="6"/>
      <c r="AD56" s="6"/>
      <c r="AE56" s="6"/>
      <c r="AF56" s="7">
        <v>1</v>
      </c>
      <c r="AG56" s="6"/>
      <c r="AH56" s="6"/>
      <c r="AI56" s="6"/>
      <c r="AJ56" s="6"/>
      <c r="AK56" s="7">
        <v>1</v>
      </c>
      <c r="AL56" s="9"/>
      <c r="AM56" s="6"/>
      <c r="AN56" s="6"/>
      <c r="AO56" s="6"/>
      <c r="AP56" s="7">
        <v>1</v>
      </c>
      <c r="AQ56" s="7">
        <v>1</v>
      </c>
      <c r="AR56" s="9"/>
      <c r="AS56" s="9"/>
      <c r="AT56" s="6"/>
      <c r="AU56" s="7">
        <v>1</v>
      </c>
      <c r="AV56" s="6"/>
      <c r="AW56" s="7">
        <v>3</v>
      </c>
      <c r="AX56" s="6"/>
      <c r="AY56" s="7">
        <v>4</v>
      </c>
      <c r="AZ56" s="7">
        <v>1</v>
      </c>
      <c r="BA56" s="6"/>
      <c r="BB56" s="6"/>
      <c r="BC56" s="7">
        <v>5</v>
      </c>
      <c r="BD56" s="7">
        <v>3</v>
      </c>
      <c r="BE56" s="6"/>
      <c r="BF56" s="6"/>
      <c r="BG56" s="6"/>
      <c r="BH56" s="6"/>
      <c r="BI56" s="7">
        <v>1</v>
      </c>
      <c r="BJ56" s="6"/>
      <c r="BK56" s="6"/>
      <c r="BL56" s="6"/>
      <c r="BM56" s="2">
        <f t="shared" si="0"/>
        <v>25</v>
      </c>
      <c r="BN56" s="2">
        <f t="shared" si="1"/>
        <v>0</v>
      </c>
      <c r="BO56" s="2">
        <f t="shared" si="2"/>
        <v>17</v>
      </c>
      <c r="BP56" s="20">
        <f t="shared" si="3"/>
        <v>0.68</v>
      </c>
      <c r="BR56" s="2">
        <f t="shared" si="4"/>
        <v>17</v>
      </c>
      <c r="BS56" s="21">
        <f t="shared" si="5"/>
        <v>0.68</v>
      </c>
      <c r="BT56" s="22">
        <f t="shared" si="15"/>
        <v>3570</v>
      </c>
      <c r="BU56" s="27">
        <f t="shared" si="6"/>
        <v>2856</v>
      </c>
      <c r="BV56" s="23">
        <f t="shared" si="7"/>
        <v>714</v>
      </c>
      <c r="BW56" s="24">
        <f t="shared" si="8"/>
        <v>17</v>
      </c>
      <c r="BX56" s="24">
        <f t="shared" si="9"/>
        <v>1190</v>
      </c>
      <c r="BY56" s="43">
        <v>14</v>
      </c>
      <c r="BZ56" s="2">
        <f t="shared" si="10"/>
        <v>980</v>
      </c>
      <c r="CA56" s="43">
        <v>18</v>
      </c>
      <c r="CB56" s="2">
        <f t="shared" si="11"/>
        <v>1260</v>
      </c>
      <c r="CC56" s="2">
        <f t="shared" si="12"/>
        <v>3430</v>
      </c>
      <c r="CD56" s="45">
        <f t="shared" si="13"/>
        <v>574</v>
      </c>
      <c r="CE56" s="45">
        <f t="shared" si="25"/>
        <v>574</v>
      </c>
      <c r="CF56" s="2" t="s">
        <v>52</v>
      </c>
      <c r="CG56" s="2">
        <v>275</v>
      </c>
      <c r="CM56" s="2">
        <f t="shared" si="14"/>
        <v>0</v>
      </c>
    </row>
    <row r="57" spans="1:91" x14ac:dyDescent="0.25">
      <c r="A57" s="2" t="s">
        <v>282</v>
      </c>
      <c r="B57" s="2" t="s">
        <v>283</v>
      </c>
      <c r="C57" s="65">
        <v>273</v>
      </c>
      <c r="D57" s="64" t="s">
        <v>108</v>
      </c>
      <c r="E57" s="3" t="s">
        <v>52</v>
      </c>
      <c r="F57" s="4">
        <v>43</v>
      </c>
      <c r="G57" s="6"/>
      <c r="H57" s="6"/>
      <c r="I57" s="6"/>
      <c r="J57" s="6"/>
      <c r="K57" s="6"/>
      <c r="L57" s="6"/>
      <c r="M57" s="6"/>
      <c r="N57" s="6"/>
      <c r="O57" s="7">
        <v>1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7">
        <v>9</v>
      </c>
      <c r="AA57" s="6"/>
      <c r="AB57" s="6"/>
      <c r="AC57" s="6"/>
      <c r="AD57" s="6"/>
      <c r="AE57" s="6"/>
      <c r="AF57" s="7">
        <v>3</v>
      </c>
      <c r="AG57" s="7">
        <v>4</v>
      </c>
      <c r="AH57" s="6"/>
      <c r="AI57" s="7">
        <v>1</v>
      </c>
      <c r="AJ57" s="6"/>
      <c r="AK57" s="7">
        <v>8</v>
      </c>
      <c r="AL57" s="9"/>
      <c r="AM57" s="6"/>
      <c r="AN57" s="6"/>
      <c r="AO57" s="7">
        <v>1</v>
      </c>
      <c r="AP57" s="6"/>
      <c r="AQ57" s="6"/>
      <c r="AR57" s="6"/>
      <c r="AS57" s="6"/>
      <c r="AT57" s="6"/>
      <c r="AU57" s="6"/>
      <c r="AV57" s="6"/>
      <c r="AW57" s="6"/>
      <c r="AX57" s="6"/>
      <c r="AY57" s="7">
        <v>1</v>
      </c>
      <c r="AZ57" s="7">
        <v>1</v>
      </c>
      <c r="BA57" s="7">
        <v>4</v>
      </c>
      <c r="BB57" s="6"/>
      <c r="BC57" s="7">
        <v>2</v>
      </c>
      <c r="BD57" s="7">
        <v>7</v>
      </c>
      <c r="BE57" s="6"/>
      <c r="BF57" s="7">
        <v>1</v>
      </c>
      <c r="BG57" s="6"/>
      <c r="BH57" s="6"/>
      <c r="BI57" s="6"/>
      <c r="BJ57" s="6"/>
      <c r="BK57" s="6"/>
      <c r="BL57" s="6"/>
      <c r="BM57" s="2">
        <f t="shared" si="0"/>
        <v>43</v>
      </c>
      <c r="BN57" s="2">
        <f t="shared" si="1"/>
        <v>0</v>
      </c>
      <c r="BO57" s="2">
        <f t="shared" si="2"/>
        <v>16</v>
      </c>
      <c r="BP57" s="20">
        <f t="shared" si="3"/>
        <v>0.37209302325581395</v>
      </c>
      <c r="BR57" s="2">
        <f t="shared" si="4"/>
        <v>16</v>
      </c>
      <c r="BS57" s="21">
        <f t="shared" si="5"/>
        <v>0.37209302325581395</v>
      </c>
      <c r="BT57" s="22">
        <f t="shared" si="15"/>
        <v>3360</v>
      </c>
      <c r="BU57" s="27">
        <f t="shared" si="6"/>
        <v>2688</v>
      </c>
      <c r="BV57" s="23">
        <f t="shared" si="7"/>
        <v>672</v>
      </c>
      <c r="BW57" s="24">
        <f t="shared" si="8"/>
        <v>16</v>
      </c>
      <c r="BX57" s="24">
        <f t="shared" si="9"/>
        <v>1120</v>
      </c>
      <c r="BY57" s="43">
        <v>9</v>
      </c>
      <c r="BZ57" s="2">
        <f t="shared" si="10"/>
        <v>630</v>
      </c>
      <c r="CA57" s="43">
        <v>17</v>
      </c>
      <c r="CB57" s="2">
        <f t="shared" si="11"/>
        <v>1190</v>
      </c>
      <c r="CC57" s="2">
        <f t="shared" si="12"/>
        <v>2940</v>
      </c>
      <c r="CD57" s="45">
        <f t="shared" si="13"/>
        <v>252</v>
      </c>
      <c r="CE57" s="45">
        <f t="shared" si="25"/>
        <v>252</v>
      </c>
      <c r="CF57" s="2" t="s">
        <v>52</v>
      </c>
      <c r="CG57" s="2">
        <v>273</v>
      </c>
      <c r="CM57" s="2">
        <f t="shared" si="14"/>
        <v>0</v>
      </c>
    </row>
    <row r="58" spans="1:91" x14ac:dyDescent="0.25">
      <c r="C58" s="50"/>
      <c r="D58" s="3" t="s">
        <v>109</v>
      </c>
      <c r="E58" s="3" t="s">
        <v>56</v>
      </c>
      <c r="F58" s="4">
        <v>51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>
        <v>3</v>
      </c>
      <c r="AL58" s="9"/>
      <c r="AM58" s="6"/>
      <c r="AN58" s="7">
        <v>1</v>
      </c>
      <c r="AO58" s="6"/>
      <c r="AP58" s="6"/>
      <c r="AQ58" s="7">
        <v>1</v>
      </c>
      <c r="AR58" s="7"/>
      <c r="AS58" s="7"/>
      <c r="AT58" s="7">
        <v>2</v>
      </c>
      <c r="AU58" s="7">
        <v>14</v>
      </c>
      <c r="AV58" s="6"/>
      <c r="AW58" s="7">
        <v>20</v>
      </c>
      <c r="AX58" s="7">
        <v>5</v>
      </c>
      <c r="AY58" s="7">
        <v>1</v>
      </c>
      <c r="AZ58" s="6"/>
      <c r="BA58" s="6"/>
      <c r="BB58" s="7">
        <v>2</v>
      </c>
      <c r="BC58" s="6"/>
      <c r="BD58" s="7">
        <v>1</v>
      </c>
      <c r="BE58" s="7">
        <v>1</v>
      </c>
      <c r="BF58" s="6"/>
      <c r="BG58" s="6"/>
      <c r="BH58" s="6"/>
      <c r="BI58" s="6"/>
      <c r="BJ58" s="6"/>
      <c r="BK58" s="6"/>
      <c r="BL58" s="6"/>
      <c r="BM58" s="2">
        <f t="shared" si="0"/>
        <v>51</v>
      </c>
      <c r="BN58" s="2">
        <f t="shared" si="1"/>
        <v>0</v>
      </c>
      <c r="BO58" s="2">
        <f t="shared" si="2"/>
        <v>30</v>
      </c>
      <c r="BP58" s="20">
        <f t="shared" si="3"/>
        <v>0.58823529411764708</v>
      </c>
      <c r="BR58" s="2">
        <f t="shared" si="4"/>
        <v>30</v>
      </c>
      <c r="BS58" s="21">
        <f t="shared" si="5"/>
        <v>0.58823529411764708</v>
      </c>
      <c r="BT58" s="22">
        <f t="shared" si="15"/>
        <v>6300</v>
      </c>
      <c r="BU58" s="27">
        <f t="shared" si="6"/>
        <v>5040</v>
      </c>
      <c r="BV58" s="23">
        <f t="shared" si="7"/>
        <v>1260</v>
      </c>
      <c r="BW58" s="24">
        <f t="shared" si="8"/>
        <v>30</v>
      </c>
      <c r="BX58" s="24">
        <f t="shared" si="9"/>
        <v>2100</v>
      </c>
      <c r="BY58" s="43">
        <v>18</v>
      </c>
      <c r="BZ58" s="2">
        <f t="shared" si="10"/>
        <v>1260</v>
      </c>
      <c r="CA58" s="43">
        <v>22</v>
      </c>
      <c r="CB58" s="2">
        <f t="shared" si="11"/>
        <v>1540</v>
      </c>
      <c r="CC58" s="2">
        <f t="shared" si="12"/>
        <v>4900</v>
      </c>
      <c r="CD58" s="45">
        <f t="shared" si="13"/>
        <v>-140</v>
      </c>
      <c r="CE58" s="45">
        <v>0</v>
      </c>
      <c r="CM58" s="2">
        <f t="shared" si="14"/>
        <v>0</v>
      </c>
    </row>
    <row r="59" spans="1:91" x14ac:dyDescent="0.25">
      <c r="A59" s="2">
        <v>320</v>
      </c>
      <c r="B59" s="2" t="s">
        <v>295</v>
      </c>
      <c r="C59" s="65">
        <v>320</v>
      </c>
      <c r="D59" s="64" t="s">
        <v>110</v>
      </c>
      <c r="E59" s="3" t="s">
        <v>52</v>
      </c>
      <c r="F59" s="4">
        <v>26</v>
      </c>
      <c r="G59" s="6"/>
      <c r="H59" s="6"/>
      <c r="I59" s="7">
        <v>2</v>
      </c>
      <c r="J59" s="6"/>
      <c r="K59" s="6"/>
      <c r="L59" s="6"/>
      <c r="M59" s="6"/>
      <c r="N59" s="7">
        <v>2</v>
      </c>
      <c r="O59" s="6"/>
      <c r="P59" s="6"/>
      <c r="Q59" s="7">
        <v>3</v>
      </c>
      <c r="R59" s="7">
        <v>3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7">
        <v>2</v>
      </c>
      <c r="AF59" s="7">
        <v>5</v>
      </c>
      <c r="AG59" s="7">
        <v>1</v>
      </c>
      <c r="AH59" s="7">
        <v>1</v>
      </c>
      <c r="AI59" s="7">
        <v>2</v>
      </c>
      <c r="AJ59" s="6"/>
      <c r="AK59" s="7">
        <v>3</v>
      </c>
      <c r="AL59" s="9"/>
      <c r="AM59" s="6"/>
      <c r="AN59" s="6"/>
      <c r="AO59" s="6"/>
      <c r="AP59" s="6"/>
      <c r="AQ59" s="6"/>
      <c r="AR59" s="6"/>
      <c r="AS59" s="6"/>
      <c r="AT59" s="6"/>
      <c r="AU59" s="6"/>
      <c r="AV59" s="7">
        <v>2</v>
      </c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2">
        <f t="shared" si="0"/>
        <v>26</v>
      </c>
      <c r="BN59" s="2">
        <f t="shared" si="1"/>
        <v>0</v>
      </c>
      <c r="BO59" s="2">
        <f t="shared" si="2"/>
        <v>2</v>
      </c>
      <c r="BP59" s="20">
        <f t="shared" si="3"/>
        <v>7.6923076923076927E-2</v>
      </c>
      <c r="BR59" s="2">
        <f t="shared" si="4"/>
        <v>2</v>
      </c>
      <c r="BS59" s="21">
        <f t="shared" si="5"/>
        <v>7.6923076923076927E-2</v>
      </c>
      <c r="BT59" s="22">
        <f t="shared" si="15"/>
        <v>420</v>
      </c>
      <c r="BU59" s="27">
        <f t="shared" si="6"/>
        <v>336</v>
      </c>
      <c r="BV59" s="23">
        <f t="shared" si="7"/>
        <v>84</v>
      </c>
      <c r="BW59" s="24">
        <f t="shared" si="8"/>
        <v>2</v>
      </c>
      <c r="BX59" s="24">
        <f t="shared" si="9"/>
        <v>140</v>
      </c>
      <c r="BY59" s="43"/>
      <c r="BZ59" s="2">
        <f t="shared" si="10"/>
        <v>0</v>
      </c>
      <c r="CA59" s="43"/>
      <c r="CB59" s="2">
        <f t="shared" si="11"/>
        <v>0</v>
      </c>
      <c r="CC59" s="2">
        <f t="shared" si="12"/>
        <v>140</v>
      </c>
      <c r="CD59" s="45">
        <f t="shared" si="13"/>
        <v>-196</v>
      </c>
      <c r="CE59" s="45">
        <v>0</v>
      </c>
      <c r="CG59" s="2">
        <v>576</v>
      </c>
      <c r="CM59" s="2">
        <f t="shared" si="14"/>
        <v>0</v>
      </c>
    </row>
    <row r="60" spans="1:91" x14ac:dyDescent="0.25">
      <c r="A60" s="2" t="s">
        <v>218</v>
      </c>
      <c r="B60" s="2" t="s">
        <v>255</v>
      </c>
      <c r="C60" s="66">
        <v>93</v>
      </c>
      <c r="D60" s="64" t="s">
        <v>111</v>
      </c>
      <c r="E60" s="3" t="s">
        <v>61</v>
      </c>
      <c r="F60" s="4">
        <v>24</v>
      </c>
      <c r="G60" s="6"/>
      <c r="H60" s="6"/>
      <c r="I60" s="6"/>
      <c r="J60" s="6"/>
      <c r="K60" s="7">
        <v>2</v>
      </c>
      <c r="L60" s="6"/>
      <c r="M60" s="7">
        <v>11</v>
      </c>
      <c r="N60" s="6"/>
      <c r="O60" s="6"/>
      <c r="P60" s="7">
        <v>1</v>
      </c>
      <c r="Q60" s="6"/>
      <c r="R60" s="7">
        <v>4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7">
        <v>1</v>
      </c>
      <c r="AI60" s="6"/>
      <c r="AJ60" s="6"/>
      <c r="AK60" s="6"/>
      <c r="AL60" s="6"/>
      <c r="AM60" s="7">
        <v>1</v>
      </c>
      <c r="AN60" s="6"/>
      <c r="AO60" s="6"/>
      <c r="AP60" s="6"/>
      <c r="AQ60" s="6"/>
      <c r="AR60" s="6"/>
      <c r="AS60" s="6"/>
      <c r="AT60" s="6"/>
      <c r="AU60" s="7">
        <v>1</v>
      </c>
      <c r="AV60" s="7">
        <v>2</v>
      </c>
      <c r="AW60" s="6"/>
      <c r="AX60" s="6"/>
      <c r="AY60" s="6"/>
      <c r="AZ60" s="6"/>
      <c r="BA60" s="6"/>
      <c r="BB60" s="6"/>
      <c r="BC60" s="6"/>
      <c r="BD60" s="7">
        <v>1</v>
      </c>
      <c r="BE60" s="6"/>
      <c r="BF60" s="6"/>
      <c r="BG60" s="6"/>
      <c r="BH60" s="6"/>
      <c r="BI60" s="6"/>
      <c r="BJ60" s="6"/>
      <c r="BK60" s="6"/>
      <c r="BL60" s="6"/>
      <c r="BM60" s="2">
        <f t="shared" si="0"/>
        <v>24</v>
      </c>
      <c r="BN60" s="2">
        <f t="shared" si="1"/>
        <v>0</v>
      </c>
      <c r="BO60" s="2">
        <f t="shared" si="2"/>
        <v>3</v>
      </c>
      <c r="BP60" s="20">
        <f t="shared" si="3"/>
        <v>0.125</v>
      </c>
      <c r="BR60" s="2">
        <f t="shared" si="4"/>
        <v>3</v>
      </c>
      <c r="BS60" s="21">
        <f t="shared" si="5"/>
        <v>0.125</v>
      </c>
      <c r="BT60" s="22">
        <f t="shared" si="15"/>
        <v>630</v>
      </c>
      <c r="BU60" s="27">
        <f t="shared" si="6"/>
        <v>504</v>
      </c>
      <c r="BV60" s="23">
        <f t="shared" si="7"/>
        <v>126</v>
      </c>
      <c r="BW60" s="24">
        <f t="shared" si="8"/>
        <v>3</v>
      </c>
      <c r="BX60" s="24">
        <f t="shared" si="9"/>
        <v>210</v>
      </c>
      <c r="BY60" s="43">
        <v>1</v>
      </c>
      <c r="BZ60" s="2">
        <f t="shared" si="10"/>
        <v>70</v>
      </c>
      <c r="CA60" s="43">
        <v>5</v>
      </c>
      <c r="CB60" s="2">
        <f t="shared" si="11"/>
        <v>350</v>
      </c>
      <c r="CC60" s="2">
        <f t="shared" si="12"/>
        <v>630</v>
      </c>
      <c r="CD60" s="45">
        <f t="shared" si="13"/>
        <v>126</v>
      </c>
      <c r="CE60" s="45">
        <f>CD60</f>
        <v>126</v>
      </c>
      <c r="CF60" s="2" t="s">
        <v>61</v>
      </c>
      <c r="CG60" s="47" t="s">
        <v>218</v>
      </c>
      <c r="CH60" s="29" t="s">
        <v>217</v>
      </c>
      <c r="CM60" s="2">
        <f t="shared" si="14"/>
        <v>0</v>
      </c>
    </row>
    <row r="61" spans="1:91" x14ac:dyDescent="0.25">
      <c r="A61" s="2" t="s">
        <v>331</v>
      </c>
      <c r="B61" s="2" t="s">
        <v>112</v>
      </c>
      <c r="C61" s="65">
        <v>576</v>
      </c>
      <c r="D61" s="64" t="s">
        <v>112</v>
      </c>
      <c r="E61" s="3" t="s">
        <v>52</v>
      </c>
      <c r="F61" s="4">
        <v>12</v>
      </c>
      <c r="G61" s="6"/>
      <c r="H61" s="6"/>
      <c r="I61" s="6"/>
      <c r="J61" s="7">
        <v>2</v>
      </c>
      <c r="K61" s="6"/>
      <c r="L61" s="6"/>
      <c r="M61" s="6"/>
      <c r="N61" s="6"/>
      <c r="O61" s="6"/>
      <c r="P61" s="7">
        <v>1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7">
        <v>2</v>
      </c>
      <c r="AI61" s="6"/>
      <c r="AJ61" s="6"/>
      <c r="AK61" s="6"/>
      <c r="AL61" s="6"/>
      <c r="AM61" s="6"/>
      <c r="AN61" s="6"/>
      <c r="AO61" s="7">
        <v>1</v>
      </c>
      <c r="AP61" s="7">
        <v>1</v>
      </c>
      <c r="AQ61" s="6"/>
      <c r="AR61" s="6"/>
      <c r="AS61" s="6"/>
      <c r="AT61" s="6"/>
      <c r="AU61" s="7">
        <v>2</v>
      </c>
      <c r="AV61" s="6"/>
      <c r="AW61" s="6"/>
      <c r="AX61" s="6"/>
      <c r="AY61" s="7">
        <v>1</v>
      </c>
      <c r="AZ61" s="7">
        <v>1</v>
      </c>
      <c r="BA61" s="6"/>
      <c r="BB61" s="6"/>
      <c r="BC61" s="7">
        <v>1</v>
      </c>
      <c r="BD61" s="6"/>
      <c r="BE61" s="6"/>
      <c r="BF61" s="6"/>
      <c r="BG61" s="6"/>
      <c r="BH61" s="6"/>
      <c r="BI61" s="6"/>
      <c r="BJ61" s="6"/>
      <c r="BK61" s="6"/>
      <c r="BL61" s="6"/>
      <c r="BM61" s="2">
        <f t="shared" si="0"/>
        <v>12</v>
      </c>
      <c r="BN61" s="2">
        <f t="shared" si="1"/>
        <v>0</v>
      </c>
      <c r="BO61" s="2">
        <f t="shared" si="2"/>
        <v>3</v>
      </c>
      <c r="BP61" s="20">
        <f t="shared" si="3"/>
        <v>0.25</v>
      </c>
      <c r="BR61" s="2">
        <f t="shared" si="4"/>
        <v>3</v>
      </c>
      <c r="BS61" s="21">
        <f t="shared" si="5"/>
        <v>0.25</v>
      </c>
      <c r="BT61" s="22">
        <f t="shared" si="15"/>
        <v>630</v>
      </c>
      <c r="BU61" s="27">
        <f t="shared" si="6"/>
        <v>504</v>
      </c>
      <c r="BV61" s="23">
        <f t="shared" si="7"/>
        <v>126</v>
      </c>
      <c r="BW61" s="24">
        <f t="shared" si="8"/>
        <v>3</v>
      </c>
      <c r="BX61" s="24">
        <f t="shared" si="9"/>
        <v>210</v>
      </c>
      <c r="BY61" s="43">
        <v>1</v>
      </c>
      <c r="BZ61" s="2">
        <f t="shared" si="10"/>
        <v>70</v>
      </c>
      <c r="CA61" s="43">
        <v>1</v>
      </c>
      <c r="CB61" s="2">
        <f t="shared" si="11"/>
        <v>70</v>
      </c>
      <c r="CC61" s="2">
        <f t="shared" si="12"/>
        <v>350</v>
      </c>
      <c r="CD61" s="45">
        <f t="shared" si="13"/>
        <v>-154</v>
      </c>
      <c r="CE61" s="45">
        <v>0</v>
      </c>
      <c r="CG61" s="2">
        <v>281</v>
      </c>
      <c r="CM61" s="2">
        <f t="shared" si="14"/>
        <v>0</v>
      </c>
    </row>
    <row r="62" spans="1:91" x14ac:dyDescent="0.25">
      <c r="A62" s="2" t="s">
        <v>219</v>
      </c>
      <c r="B62" s="2" t="s">
        <v>113</v>
      </c>
      <c r="C62" s="66">
        <v>68</v>
      </c>
      <c r="D62" s="64" t="s">
        <v>113</v>
      </c>
      <c r="E62" s="3" t="s">
        <v>52</v>
      </c>
      <c r="F62" s="4">
        <v>51</v>
      </c>
      <c r="G62" s="6"/>
      <c r="H62" s="6"/>
      <c r="I62" s="6"/>
      <c r="J62" s="6"/>
      <c r="K62" s="6"/>
      <c r="L62" s="6"/>
      <c r="M62" s="6"/>
      <c r="N62" s="6"/>
      <c r="O62" s="7">
        <v>2</v>
      </c>
      <c r="P62" s="6"/>
      <c r="Q62" s="7">
        <v>1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7">
        <v>1</v>
      </c>
      <c r="AN62" s="6"/>
      <c r="AO62" s="6"/>
      <c r="AP62" s="6"/>
      <c r="AQ62" s="6"/>
      <c r="AR62" s="6"/>
      <c r="AS62" s="6"/>
      <c r="AT62" s="6"/>
      <c r="AU62" s="7">
        <v>6</v>
      </c>
      <c r="AV62" s="6"/>
      <c r="AW62" s="7">
        <v>26</v>
      </c>
      <c r="AX62" s="7">
        <v>6</v>
      </c>
      <c r="AY62" s="7">
        <v>1</v>
      </c>
      <c r="AZ62" s="6"/>
      <c r="BA62" s="7">
        <v>1</v>
      </c>
      <c r="BB62" s="7">
        <v>3</v>
      </c>
      <c r="BC62" s="7">
        <v>3</v>
      </c>
      <c r="BD62" s="6"/>
      <c r="BE62" s="6"/>
      <c r="BF62" s="7">
        <v>1</v>
      </c>
      <c r="BG62" s="6"/>
      <c r="BH62" s="6"/>
      <c r="BI62" s="6"/>
      <c r="BJ62" s="6"/>
      <c r="BK62" s="6"/>
      <c r="BL62" s="6"/>
      <c r="BM62" s="2">
        <f t="shared" si="0"/>
        <v>51</v>
      </c>
      <c r="BN62" s="2">
        <f t="shared" si="1"/>
        <v>0</v>
      </c>
      <c r="BO62" s="2">
        <f t="shared" si="2"/>
        <v>41</v>
      </c>
      <c r="BP62" s="20">
        <f t="shared" si="3"/>
        <v>0.80392156862745101</v>
      </c>
      <c r="BR62" s="2">
        <f t="shared" si="4"/>
        <v>41</v>
      </c>
      <c r="BS62" s="21">
        <f t="shared" si="5"/>
        <v>0.80392156862745101</v>
      </c>
      <c r="BT62" s="22">
        <f t="shared" si="15"/>
        <v>8610</v>
      </c>
      <c r="BU62" s="27">
        <f t="shared" si="6"/>
        <v>6888</v>
      </c>
      <c r="BV62" s="23">
        <f t="shared" si="7"/>
        <v>1722</v>
      </c>
      <c r="BW62" s="24">
        <f t="shared" si="8"/>
        <v>41</v>
      </c>
      <c r="BX62" s="24">
        <f t="shared" si="9"/>
        <v>2870</v>
      </c>
      <c r="BY62" s="43">
        <v>27</v>
      </c>
      <c r="BZ62" s="2">
        <f t="shared" si="10"/>
        <v>1890</v>
      </c>
      <c r="CA62" s="43">
        <v>33</v>
      </c>
      <c r="CB62" s="2">
        <f t="shared" si="11"/>
        <v>2310</v>
      </c>
      <c r="CC62" s="2">
        <f t="shared" si="12"/>
        <v>7070</v>
      </c>
      <c r="CD62" s="45">
        <f t="shared" si="13"/>
        <v>182</v>
      </c>
      <c r="CE62" s="45">
        <f t="shared" ref="CE62:CE63" si="26">CD62</f>
        <v>182</v>
      </c>
      <c r="CF62" s="2" t="s">
        <v>61</v>
      </c>
      <c r="CG62" s="47" t="s">
        <v>219</v>
      </c>
      <c r="CH62" s="43"/>
      <c r="CI62" s="49">
        <v>43160</v>
      </c>
      <c r="CM62" s="2">
        <f t="shared" si="14"/>
        <v>0</v>
      </c>
    </row>
    <row r="63" spans="1:91" x14ac:dyDescent="0.25">
      <c r="A63" s="2" t="s">
        <v>287</v>
      </c>
      <c r="B63" s="2" t="s">
        <v>114</v>
      </c>
      <c r="C63" s="65">
        <v>281</v>
      </c>
      <c r="D63" s="64" t="s">
        <v>114</v>
      </c>
      <c r="E63" s="3" t="s">
        <v>52</v>
      </c>
      <c r="F63" s="4">
        <v>49</v>
      </c>
      <c r="G63" s="6"/>
      <c r="H63" s="6"/>
      <c r="I63" s="6"/>
      <c r="J63" s="6"/>
      <c r="K63" s="6"/>
      <c r="L63" s="7">
        <v>2</v>
      </c>
      <c r="M63" s="6"/>
      <c r="N63" s="7">
        <v>2</v>
      </c>
      <c r="O63" s="6"/>
      <c r="P63" s="6"/>
      <c r="Q63" s="7">
        <v>1</v>
      </c>
      <c r="R63" s="7">
        <v>2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7">
        <v>2</v>
      </c>
      <c r="AG63" s="6"/>
      <c r="AH63" s="6"/>
      <c r="AI63" s="7">
        <v>2</v>
      </c>
      <c r="AJ63" s="7">
        <v>1</v>
      </c>
      <c r="AK63" s="7">
        <v>6</v>
      </c>
      <c r="AL63" s="7"/>
      <c r="AM63" s="7">
        <v>4</v>
      </c>
      <c r="AN63" s="7">
        <v>2</v>
      </c>
      <c r="AO63" s="7">
        <v>4</v>
      </c>
      <c r="AP63" s="6"/>
      <c r="AQ63" s="6"/>
      <c r="AR63" s="6"/>
      <c r="AS63" s="6"/>
      <c r="AT63" s="6"/>
      <c r="AU63" s="6"/>
      <c r="AV63" s="7">
        <v>1</v>
      </c>
      <c r="AW63" s="7">
        <v>1</v>
      </c>
      <c r="AX63" s="6"/>
      <c r="AY63" s="7">
        <v>1</v>
      </c>
      <c r="AZ63" s="7">
        <v>6</v>
      </c>
      <c r="BA63" s="6"/>
      <c r="BB63" s="6"/>
      <c r="BC63" s="7">
        <v>3</v>
      </c>
      <c r="BD63" s="7">
        <v>4</v>
      </c>
      <c r="BE63" s="7">
        <v>1</v>
      </c>
      <c r="BF63" s="6"/>
      <c r="BG63" s="7">
        <v>4</v>
      </c>
      <c r="BH63" s="6"/>
      <c r="BI63" s="6"/>
      <c r="BJ63" s="6"/>
      <c r="BK63" s="6"/>
      <c r="BL63" s="6"/>
      <c r="BM63" s="2">
        <f t="shared" si="0"/>
        <v>49</v>
      </c>
      <c r="BN63" s="2">
        <f t="shared" si="1"/>
        <v>0</v>
      </c>
      <c r="BO63" s="2">
        <f t="shared" si="2"/>
        <v>21</v>
      </c>
      <c r="BP63" s="20">
        <f t="shared" si="3"/>
        <v>0.42857142857142855</v>
      </c>
      <c r="BR63" s="2">
        <f t="shared" si="4"/>
        <v>21</v>
      </c>
      <c r="BS63" s="21">
        <f t="shared" si="5"/>
        <v>0.42857142857142855</v>
      </c>
      <c r="BT63" s="22">
        <f t="shared" si="15"/>
        <v>4410</v>
      </c>
      <c r="BU63" s="27">
        <f t="shared" si="6"/>
        <v>3528</v>
      </c>
      <c r="BV63" s="23">
        <f t="shared" si="7"/>
        <v>882</v>
      </c>
      <c r="BW63" s="24">
        <f t="shared" si="8"/>
        <v>21</v>
      </c>
      <c r="BX63" s="24">
        <f t="shared" si="9"/>
        <v>1470</v>
      </c>
      <c r="BY63" s="43">
        <v>22</v>
      </c>
      <c r="BZ63" s="2">
        <f t="shared" si="10"/>
        <v>1540</v>
      </c>
      <c r="CA63" s="43">
        <v>20</v>
      </c>
      <c r="CB63" s="2">
        <f t="shared" si="11"/>
        <v>1400</v>
      </c>
      <c r="CC63" s="2">
        <f t="shared" si="12"/>
        <v>4410</v>
      </c>
      <c r="CD63" s="45">
        <f t="shared" si="13"/>
        <v>882</v>
      </c>
      <c r="CE63" s="45">
        <f t="shared" si="26"/>
        <v>882</v>
      </c>
      <c r="CF63" s="2" t="s">
        <v>52</v>
      </c>
      <c r="CG63" s="2">
        <v>281</v>
      </c>
      <c r="CM63" s="2">
        <f t="shared" si="14"/>
        <v>0</v>
      </c>
    </row>
    <row r="64" spans="1:91" x14ac:dyDescent="0.25">
      <c r="A64" s="2" t="s">
        <v>302</v>
      </c>
      <c r="B64" s="2" t="s">
        <v>303</v>
      </c>
      <c r="C64" s="65">
        <v>418</v>
      </c>
      <c r="D64" s="64" t="s">
        <v>115</v>
      </c>
      <c r="E64" s="3" t="s">
        <v>52</v>
      </c>
      <c r="F64" s="4">
        <v>42</v>
      </c>
      <c r="G64" s="6"/>
      <c r="H64" s="7">
        <v>1</v>
      </c>
      <c r="I64" s="7">
        <v>4</v>
      </c>
      <c r="J64" s="7">
        <v>2</v>
      </c>
      <c r="K64" s="7">
        <v>1</v>
      </c>
      <c r="L64" s="7">
        <v>1</v>
      </c>
      <c r="M64" s="6"/>
      <c r="N64" s="6"/>
      <c r="O64" s="6"/>
      <c r="P64" s="6"/>
      <c r="Q64" s="7">
        <v>8</v>
      </c>
      <c r="R64" s="7">
        <v>3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7">
        <v>2</v>
      </c>
      <c r="AF64" s="6"/>
      <c r="AG64" s="7">
        <v>11</v>
      </c>
      <c r="AH64" s="7">
        <v>1</v>
      </c>
      <c r="AI64" s="7">
        <v>2</v>
      </c>
      <c r="AJ64" s="7">
        <v>1</v>
      </c>
      <c r="AK64" s="6"/>
      <c r="AL64" s="6"/>
      <c r="AM64" s="6"/>
      <c r="AN64" s="6"/>
      <c r="AO64" s="7">
        <v>1</v>
      </c>
      <c r="AP64" s="6"/>
      <c r="AQ64" s="6"/>
      <c r="AR64" s="6"/>
      <c r="AS64" s="6"/>
      <c r="AT64" s="6"/>
      <c r="AU64" s="7">
        <v>1</v>
      </c>
      <c r="AV64" s="6"/>
      <c r="AW64" s="6"/>
      <c r="AX64" s="6"/>
      <c r="AY64" s="6"/>
      <c r="AZ64" s="6"/>
      <c r="BA64" s="7">
        <v>1</v>
      </c>
      <c r="BB64" s="6"/>
      <c r="BC64" s="6"/>
      <c r="BD64" s="6"/>
      <c r="BE64" s="6"/>
      <c r="BF64" s="6"/>
      <c r="BG64" s="7">
        <v>1</v>
      </c>
      <c r="BH64" s="6"/>
      <c r="BI64" s="6"/>
      <c r="BJ64" s="6"/>
      <c r="BK64" s="6"/>
      <c r="BL64" s="7">
        <v>1</v>
      </c>
      <c r="BM64" s="2">
        <f t="shared" si="0"/>
        <v>42</v>
      </c>
      <c r="BN64" s="2">
        <f t="shared" si="1"/>
        <v>0</v>
      </c>
      <c r="BO64" s="2">
        <f t="shared" si="2"/>
        <v>3</v>
      </c>
      <c r="BP64" s="20">
        <f t="shared" si="3"/>
        <v>7.1428571428571425E-2</v>
      </c>
      <c r="BR64" s="2">
        <f t="shared" si="4"/>
        <v>3</v>
      </c>
      <c r="BS64" s="21">
        <f t="shared" si="5"/>
        <v>7.1428571428571425E-2</v>
      </c>
      <c r="BT64" s="22">
        <f t="shared" si="15"/>
        <v>630</v>
      </c>
      <c r="BU64" s="27">
        <f t="shared" si="6"/>
        <v>504</v>
      </c>
      <c r="BV64" s="23">
        <f t="shared" si="7"/>
        <v>126</v>
      </c>
      <c r="BW64" s="24">
        <f t="shared" si="8"/>
        <v>3</v>
      </c>
      <c r="BX64" s="24">
        <f t="shared" si="9"/>
        <v>210</v>
      </c>
      <c r="BY64" s="43"/>
      <c r="BZ64" s="2">
        <f t="shared" si="10"/>
        <v>0</v>
      </c>
      <c r="CA64" s="43"/>
      <c r="CB64" s="2">
        <f t="shared" si="11"/>
        <v>0</v>
      </c>
      <c r="CC64" s="2">
        <f t="shared" si="12"/>
        <v>210</v>
      </c>
      <c r="CD64" s="45">
        <f t="shared" si="13"/>
        <v>-294</v>
      </c>
      <c r="CE64" s="45">
        <v>0</v>
      </c>
      <c r="CG64" s="2">
        <v>25</v>
      </c>
      <c r="CM64" s="2">
        <f t="shared" si="14"/>
        <v>0</v>
      </c>
    </row>
    <row r="65" spans="1:91" x14ac:dyDescent="0.25">
      <c r="A65" s="2" t="s">
        <v>304</v>
      </c>
      <c r="B65" s="2" t="s">
        <v>305</v>
      </c>
      <c r="C65" s="65">
        <v>422</v>
      </c>
      <c r="D65" s="64" t="s">
        <v>116</v>
      </c>
      <c r="E65" s="3" t="s">
        <v>52</v>
      </c>
      <c r="F65" s="4">
        <v>25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7">
        <v>1</v>
      </c>
      <c r="AF65" s="6"/>
      <c r="AG65" s="6"/>
      <c r="AH65" s="6"/>
      <c r="AI65" s="7">
        <v>1</v>
      </c>
      <c r="AJ65" s="6"/>
      <c r="AK65" s="7">
        <v>1</v>
      </c>
      <c r="AL65" s="9"/>
      <c r="AM65" s="6"/>
      <c r="AN65" s="7">
        <v>1</v>
      </c>
      <c r="AO65" s="6"/>
      <c r="AP65" s="6"/>
      <c r="AQ65" s="6"/>
      <c r="AR65" s="6"/>
      <c r="AS65" s="6"/>
      <c r="AT65" s="6"/>
      <c r="AU65" s="7">
        <v>1</v>
      </c>
      <c r="AV65" s="7">
        <v>1</v>
      </c>
      <c r="AW65" s="6"/>
      <c r="AX65" s="6"/>
      <c r="AY65" s="7">
        <v>1</v>
      </c>
      <c r="AZ65" s="6"/>
      <c r="BA65" s="6"/>
      <c r="BB65" s="7">
        <v>13</v>
      </c>
      <c r="BC65" s="7">
        <v>3</v>
      </c>
      <c r="BD65" s="7">
        <v>1</v>
      </c>
      <c r="BE65" s="6"/>
      <c r="BF65" s="7">
        <v>1</v>
      </c>
      <c r="BG65" s="6"/>
      <c r="BH65" s="6"/>
      <c r="BI65" s="6"/>
      <c r="BJ65" s="6"/>
      <c r="BK65" s="6"/>
      <c r="BL65" s="6"/>
      <c r="BM65" s="2">
        <f t="shared" si="0"/>
        <v>25</v>
      </c>
      <c r="BN65" s="2">
        <f t="shared" si="1"/>
        <v>0</v>
      </c>
      <c r="BO65" s="2">
        <f t="shared" si="2"/>
        <v>20</v>
      </c>
      <c r="BP65" s="20">
        <f t="shared" si="3"/>
        <v>0.8</v>
      </c>
      <c r="BR65" s="2">
        <f t="shared" si="4"/>
        <v>20</v>
      </c>
      <c r="BS65" s="21">
        <f t="shared" si="5"/>
        <v>0.8</v>
      </c>
      <c r="BT65" s="22">
        <f t="shared" si="15"/>
        <v>4200</v>
      </c>
      <c r="BU65" s="27">
        <f t="shared" si="6"/>
        <v>3360</v>
      </c>
      <c r="BV65" s="23">
        <f t="shared" si="7"/>
        <v>840</v>
      </c>
      <c r="BW65" s="24">
        <f t="shared" si="8"/>
        <v>20</v>
      </c>
      <c r="BX65" s="24">
        <f t="shared" si="9"/>
        <v>1400</v>
      </c>
      <c r="BY65" s="43">
        <v>7</v>
      </c>
      <c r="BZ65" s="2">
        <f t="shared" si="10"/>
        <v>490</v>
      </c>
      <c r="CA65" s="43">
        <v>7</v>
      </c>
      <c r="CB65" s="2">
        <f t="shared" si="11"/>
        <v>490</v>
      </c>
      <c r="CC65" s="2">
        <f t="shared" si="12"/>
        <v>2380</v>
      </c>
      <c r="CD65" s="45">
        <f t="shared" si="13"/>
        <v>-980</v>
      </c>
      <c r="CE65" s="45">
        <v>0</v>
      </c>
      <c r="CG65" s="2">
        <v>35</v>
      </c>
      <c r="CM65" s="2">
        <f t="shared" si="14"/>
        <v>0</v>
      </c>
    </row>
    <row r="66" spans="1:91" x14ac:dyDescent="0.25">
      <c r="A66" s="2" t="s">
        <v>188</v>
      </c>
      <c r="B66" s="2" t="s">
        <v>246</v>
      </c>
      <c r="C66" s="66">
        <v>25</v>
      </c>
      <c r="D66" s="64" t="s">
        <v>117</v>
      </c>
      <c r="E66" s="3" t="s">
        <v>52</v>
      </c>
      <c r="F66" s="4">
        <v>10</v>
      </c>
      <c r="G66" s="6"/>
      <c r="H66" s="7">
        <v>1</v>
      </c>
      <c r="I66" s="6"/>
      <c r="J66" s="6"/>
      <c r="K66" s="7">
        <v>1</v>
      </c>
      <c r="L66" s="6"/>
      <c r="M66" s="7">
        <v>1</v>
      </c>
      <c r="N66" s="7">
        <v>1</v>
      </c>
      <c r="O66" s="7">
        <v>1</v>
      </c>
      <c r="P66" s="7">
        <v>1</v>
      </c>
      <c r="Q66" s="6"/>
      <c r="R66" s="7">
        <v>2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7">
        <v>1</v>
      </c>
      <c r="AZ66" s="6"/>
      <c r="BA66" s="6"/>
      <c r="BB66" s="6"/>
      <c r="BC66" s="7">
        <v>1</v>
      </c>
      <c r="BD66" s="6"/>
      <c r="BE66" s="6"/>
      <c r="BF66" s="6"/>
      <c r="BG66" s="6"/>
      <c r="BH66" s="6"/>
      <c r="BI66" s="6"/>
      <c r="BJ66" s="6"/>
      <c r="BK66" s="6"/>
      <c r="BL66" s="6"/>
      <c r="BM66" s="2">
        <f t="shared" si="0"/>
        <v>10</v>
      </c>
      <c r="BN66" s="2">
        <f t="shared" si="1"/>
        <v>0</v>
      </c>
      <c r="BO66" s="2">
        <f t="shared" si="2"/>
        <v>2</v>
      </c>
      <c r="BP66" s="20">
        <f t="shared" si="3"/>
        <v>0.2</v>
      </c>
      <c r="BR66" s="2">
        <f t="shared" si="4"/>
        <v>2</v>
      </c>
      <c r="BS66" s="21">
        <f t="shared" si="5"/>
        <v>0.2</v>
      </c>
      <c r="BT66" s="22">
        <f t="shared" si="15"/>
        <v>420</v>
      </c>
      <c r="BU66" s="27">
        <f t="shared" si="6"/>
        <v>336</v>
      </c>
      <c r="BV66" s="23">
        <f t="shared" si="7"/>
        <v>84</v>
      </c>
      <c r="BW66" s="24">
        <f t="shared" si="8"/>
        <v>2</v>
      </c>
      <c r="BX66" s="24">
        <f t="shared" si="9"/>
        <v>140</v>
      </c>
      <c r="BY66" s="43">
        <v>2</v>
      </c>
      <c r="BZ66" s="2">
        <f t="shared" si="10"/>
        <v>140</v>
      </c>
      <c r="CA66" s="43">
        <v>2</v>
      </c>
      <c r="CB66" s="2">
        <f t="shared" si="11"/>
        <v>140</v>
      </c>
      <c r="CC66" s="2">
        <f t="shared" si="12"/>
        <v>420</v>
      </c>
      <c r="CD66" s="45">
        <f t="shared" si="13"/>
        <v>84</v>
      </c>
      <c r="CE66" s="45">
        <f t="shared" ref="CE66:CE68" si="27">CD66</f>
        <v>84</v>
      </c>
      <c r="CF66" s="2" t="s">
        <v>52</v>
      </c>
      <c r="CG66" s="47" t="s">
        <v>188</v>
      </c>
      <c r="CM66" s="2">
        <f t="shared" si="14"/>
        <v>0</v>
      </c>
    </row>
    <row r="67" spans="1:91" x14ac:dyDescent="0.25">
      <c r="A67" s="2" t="s">
        <v>187</v>
      </c>
      <c r="B67" s="2" t="s">
        <v>249</v>
      </c>
      <c r="C67" s="66">
        <v>35</v>
      </c>
      <c r="D67" s="64" t="s">
        <v>118</v>
      </c>
      <c r="E67" s="3" t="s">
        <v>52</v>
      </c>
      <c r="F67" s="4">
        <v>24</v>
      </c>
      <c r="G67" s="6"/>
      <c r="H67" s="6"/>
      <c r="I67" s="6"/>
      <c r="J67" s="7">
        <v>2</v>
      </c>
      <c r="K67" s="7">
        <v>1</v>
      </c>
      <c r="L67" s="6"/>
      <c r="M67" s="7">
        <v>2</v>
      </c>
      <c r="N67" s="7">
        <v>1</v>
      </c>
      <c r="O67" s="7">
        <v>1</v>
      </c>
      <c r="P67" s="6"/>
      <c r="Q67" s="6"/>
      <c r="R67" s="7">
        <v>2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7">
        <v>9</v>
      </c>
      <c r="AI67" s="6"/>
      <c r="AJ67" s="6"/>
      <c r="AK67" s="7">
        <v>2</v>
      </c>
      <c r="AL67" s="9"/>
      <c r="AM67" s="6"/>
      <c r="AN67" s="7">
        <v>1</v>
      </c>
      <c r="AO67" s="6"/>
      <c r="AP67" s="6"/>
      <c r="AQ67" s="7">
        <v>1</v>
      </c>
      <c r="AR67" s="9"/>
      <c r="AS67" s="9"/>
      <c r="AT67" s="6"/>
      <c r="AU67" s="6"/>
      <c r="AV67" s="6"/>
      <c r="AW67" s="6"/>
      <c r="AX67" s="6"/>
      <c r="AY67" s="7">
        <v>1</v>
      </c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7">
        <v>1</v>
      </c>
      <c r="BM67" s="2">
        <f t="shared" si="0"/>
        <v>24</v>
      </c>
      <c r="BN67" s="2">
        <f t="shared" si="1"/>
        <v>0</v>
      </c>
      <c r="BO67" s="2">
        <f t="shared" si="2"/>
        <v>2</v>
      </c>
      <c r="BP67" s="20">
        <f t="shared" si="3"/>
        <v>8.3333333333333329E-2</v>
      </c>
      <c r="BR67" s="2">
        <f t="shared" si="4"/>
        <v>2</v>
      </c>
      <c r="BS67" s="21">
        <f t="shared" si="5"/>
        <v>8.3333333333333329E-2</v>
      </c>
      <c r="BT67" s="22">
        <f t="shared" si="15"/>
        <v>420</v>
      </c>
      <c r="BU67" s="27">
        <f t="shared" si="6"/>
        <v>336</v>
      </c>
      <c r="BV67" s="23">
        <f t="shared" si="7"/>
        <v>84</v>
      </c>
      <c r="BW67" s="24">
        <f t="shared" si="8"/>
        <v>2</v>
      </c>
      <c r="BX67" s="24">
        <f t="shared" si="9"/>
        <v>140</v>
      </c>
      <c r="BY67" s="43">
        <v>2</v>
      </c>
      <c r="BZ67" s="2">
        <f t="shared" si="10"/>
        <v>140</v>
      </c>
      <c r="CA67" s="43">
        <v>2</v>
      </c>
      <c r="CB67" s="2">
        <f t="shared" si="11"/>
        <v>140</v>
      </c>
      <c r="CC67" s="2">
        <f t="shared" si="12"/>
        <v>420</v>
      </c>
      <c r="CD67" s="45">
        <f t="shared" si="13"/>
        <v>84</v>
      </c>
      <c r="CE67" s="45">
        <f t="shared" si="27"/>
        <v>84</v>
      </c>
      <c r="CF67" s="2" t="s">
        <v>52</v>
      </c>
      <c r="CG67" s="47" t="s">
        <v>187</v>
      </c>
      <c r="CM67" s="2">
        <f t="shared" si="14"/>
        <v>0</v>
      </c>
    </row>
    <row r="68" spans="1:91" x14ac:dyDescent="0.25">
      <c r="A68" s="2" t="s">
        <v>289</v>
      </c>
      <c r="B68" s="2" t="s">
        <v>290</v>
      </c>
      <c r="C68" s="65">
        <v>293</v>
      </c>
      <c r="D68" s="64" t="s">
        <v>119</v>
      </c>
      <c r="E68" s="3" t="s">
        <v>61</v>
      </c>
      <c r="F68" s="4">
        <v>45</v>
      </c>
      <c r="G68" s="7">
        <v>2</v>
      </c>
      <c r="H68" s="6"/>
      <c r="I68" s="6"/>
      <c r="J68" s="6"/>
      <c r="K68" s="6"/>
      <c r="L68" s="6"/>
      <c r="M68" s="6"/>
      <c r="N68" s="6"/>
      <c r="O68" s="7">
        <v>1</v>
      </c>
      <c r="P68" s="6"/>
      <c r="Q68" s="7">
        <v>1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7">
        <v>1</v>
      </c>
      <c r="AD68" s="6"/>
      <c r="AE68" s="6"/>
      <c r="AF68" s="7">
        <v>5</v>
      </c>
      <c r="AG68" s="7">
        <v>3</v>
      </c>
      <c r="AH68" s="6"/>
      <c r="AI68" s="7">
        <v>2</v>
      </c>
      <c r="AJ68" s="7">
        <v>1</v>
      </c>
      <c r="AK68" s="7">
        <v>7</v>
      </c>
      <c r="AL68" s="9"/>
      <c r="AM68" s="6"/>
      <c r="AN68" s="6"/>
      <c r="AO68" s="7">
        <v>1</v>
      </c>
      <c r="AP68" s="6"/>
      <c r="AQ68" s="6"/>
      <c r="AR68" s="6"/>
      <c r="AS68" s="6"/>
      <c r="AT68" s="6"/>
      <c r="AU68" s="7">
        <v>1</v>
      </c>
      <c r="AV68" s="7">
        <v>3</v>
      </c>
      <c r="AW68" s="7">
        <v>6</v>
      </c>
      <c r="AX68" s="7">
        <v>1</v>
      </c>
      <c r="AY68" s="7">
        <v>3</v>
      </c>
      <c r="AZ68" s="7">
        <v>1</v>
      </c>
      <c r="BA68" s="7">
        <v>5</v>
      </c>
      <c r="BB68" s="6"/>
      <c r="BC68" s="6"/>
      <c r="BD68" s="7">
        <v>1</v>
      </c>
      <c r="BE68" s="6"/>
      <c r="BF68" s="6"/>
      <c r="BG68" s="6"/>
      <c r="BH68" s="6"/>
      <c r="BI68" s="6"/>
      <c r="BJ68" s="6"/>
      <c r="BK68" s="6"/>
      <c r="BL68" s="6"/>
      <c r="BM68" s="2">
        <f t="shared" ref="BM68:BM99" si="28">SUM(G68:BL68)</f>
        <v>45</v>
      </c>
      <c r="BN68" s="2">
        <f t="shared" ref="BN68:BN99" si="29">BM68-F68</f>
        <v>0</v>
      </c>
      <c r="BO68" s="2">
        <f t="shared" ref="BO68:BO99" si="30">SUM(AV68:BL68)</f>
        <v>20</v>
      </c>
      <c r="BP68" s="20">
        <f t="shared" ref="BP68:BP99" si="31">BO68/BM68</f>
        <v>0.44444444444444442</v>
      </c>
      <c r="BR68" s="2">
        <f t="shared" ref="BR68:BR99" si="32">BO68</f>
        <v>20</v>
      </c>
      <c r="BS68" s="21">
        <f t="shared" ref="BS68:BS99" si="33">BR68/BM68</f>
        <v>0.44444444444444442</v>
      </c>
      <c r="BT68" s="22">
        <f t="shared" ref="BT68:BT99" si="34">BO68*$BT$1</f>
        <v>4200</v>
      </c>
      <c r="BU68" s="27">
        <f t="shared" ref="BU68:BU99" si="35">BT68*0.8</f>
        <v>3360</v>
      </c>
      <c r="BV68" s="23">
        <f t="shared" ref="BV68:BV99" si="36">BT68-BU68</f>
        <v>840</v>
      </c>
      <c r="BW68" s="24">
        <f t="shared" ref="BW68:BW99" si="37">BR68</f>
        <v>20</v>
      </c>
      <c r="BX68" s="24">
        <f t="shared" ref="BX68:BX99" si="38">BW68*70</f>
        <v>1400</v>
      </c>
      <c r="BY68" s="43">
        <v>32</v>
      </c>
      <c r="BZ68" s="2">
        <f t="shared" ref="BZ68:BZ99" si="39">BY68*70</f>
        <v>2240</v>
      </c>
      <c r="CA68" s="43">
        <v>31</v>
      </c>
      <c r="CB68" s="2">
        <f t="shared" ref="CB68:CB99" si="40">CA68*70</f>
        <v>2170</v>
      </c>
      <c r="CC68" s="2">
        <f t="shared" ref="CC68:CC99" si="41">BX68+BZ68+CB68</f>
        <v>5810</v>
      </c>
      <c r="CD68" s="45">
        <f t="shared" ref="CD68:CD99" si="42">CC68-BU68</f>
        <v>2450</v>
      </c>
      <c r="CE68" s="45">
        <f t="shared" si="27"/>
        <v>2450</v>
      </c>
      <c r="CF68" s="2" t="s">
        <v>61</v>
      </c>
      <c r="CG68" s="2">
        <v>293</v>
      </c>
      <c r="CH68" s="30" t="s">
        <v>220</v>
      </c>
      <c r="CM68" s="2">
        <f t="shared" ref="CM68:CM99" si="43">A68-C68</f>
        <v>0</v>
      </c>
    </row>
    <row r="69" spans="1:91" x14ac:dyDescent="0.25">
      <c r="C69" s="50">
        <v>507</v>
      </c>
      <c r="D69" s="3" t="s">
        <v>120</v>
      </c>
      <c r="E69" s="3" t="s">
        <v>56</v>
      </c>
      <c r="F69" s="4">
        <v>48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7">
        <v>3</v>
      </c>
      <c r="R69" s="7">
        <v>3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7">
        <v>3</v>
      </c>
      <c r="AF69" s="7">
        <v>1</v>
      </c>
      <c r="AG69" s="7">
        <v>3</v>
      </c>
      <c r="AH69" s="6"/>
      <c r="AI69" s="7">
        <v>5</v>
      </c>
      <c r="AJ69" s="6"/>
      <c r="AK69" s="7">
        <v>5</v>
      </c>
      <c r="AL69" s="9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7">
        <v>2</v>
      </c>
      <c r="AX69" s="7">
        <v>2</v>
      </c>
      <c r="AY69" s="7">
        <v>4</v>
      </c>
      <c r="AZ69" s="7">
        <v>7</v>
      </c>
      <c r="BA69" s="7">
        <v>2</v>
      </c>
      <c r="BB69" s="6"/>
      <c r="BC69" s="7">
        <v>1</v>
      </c>
      <c r="BD69" s="6"/>
      <c r="BE69" s="7">
        <v>1</v>
      </c>
      <c r="BF69" s="7">
        <v>1</v>
      </c>
      <c r="BG69" s="7">
        <v>2</v>
      </c>
      <c r="BH69" s="7">
        <v>1</v>
      </c>
      <c r="BI69" s="7">
        <v>2</v>
      </c>
      <c r="BJ69" s="6"/>
      <c r="BK69" s="6"/>
      <c r="BL69" s="6"/>
      <c r="BM69" s="2">
        <f t="shared" si="28"/>
        <v>48</v>
      </c>
      <c r="BN69" s="2">
        <f t="shared" si="29"/>
        <v>0</v>
      </c>
      <c r="BO69" s="2">
        <f t="shared" si="30"/>
        <v>25</v>
      </c>
      <c r="BP69" s="20">
        <f t="shared" si="31"/>
        <v>0.52083333333333337</v>
      </c>
      <c r="BR69" s="2">
        <f t="shared" si="32"/>
        <v>25</v>
      </c>
      <c r="BS69" s="21">
        <f t="shared" si="33"/>
        <v>0.52083333333333337</v>
      </c>
      <c r="BT69" s="22">
        <f t="shared" si="34"/>
        <v>5250</v>
      </c>
      <c r="BU69" s="27">
        <f t="shared" si="35"/>
        <v>4200</v>
      </c>
      <c r="BV69" s="23">
        <f t="shared" si="36"/>
        <v>1050</v>
      </c>
      <c r="BW69" s="24">
        <f t="shared" si="37"/>
        <v>25</v>
      </c>
      <c r="BX69" s="24">
        <f t="shared" si="38"/>
        <v>1750</v>
      </c>
      <c r="BY69" s="43">
        <v>15</v>
      </c>
      <c r="BZ69" s="2">
        <f t="shared" si="39"/>
        <v>1050</v>
      </c>
      <c r="CA69" s="43">
        <v>17</v>
      </c>
      <c r="CB69" s="2">
        <f t="shared" si="40"/>
        <v>1190</v>
      </c>
      <c r="CC69" s="2">
        <f t="shared" si="41"/>
        <v>3990</v>
      </c>
      <c r="CD69" s="45">
        <f t="shared" si="42"/>
        <v>-210</v>
      </c>
      <c r="CE69" s="45">
        <v>0</v>
      </c>
      <c r="CG69" s="2">
        <v>507</v>
      </c>
      <c r="CM69" s="2">
        <f t="shared" si="43"/>
        <v>-507</v>
      </c>
    </row>
    <row r="70" spans="1:91" x14ac:dyDescent="0.25">
      <c r="C70" s="50"/>
      <c r="D70" s="3" t="s">
        <v>121</v>
      </c>
      <c r="E70" s="3" t="s">
        <v>61</v>
      </c>
      <c r="F70" s="4">
        <v>11</v>
      </c>
      <c r="G70" s="7">
        <v>1</v>
      </c>
      <c r="H70" s="6"/>
      <c r="I70" s="6"/>
      <c r="J70" s="6"/>
      <c r="K70" s="6"/>
      <c r="L70" s="6"/>
      <c r="M70" s="7">
        <v>2</v>
      </c>
      <c r="N70" s="7">
        <v>4</v>
      </c>
      <c r="O70" s="7">
        <v>1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7">
        <v>1</v>
      </c>
      <c r="AJ70" s="6"/>
      <c r="AK70" s="6"/>
      <c r="AL70" s="6"/>
      <c r="AM70" s="6"/>
      <c r="AN70" s="6"/>
      <c r="AO70" s="7">
        <v>2</v>
      </c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2">
        <f t="shared" si="28"/>
        <v>11</v>
      </c>
      <c r="BN70" s="2">
        <f t="shared" si="29"/>
        <v>0</v>
      </c>
      <c r="BO70" s="2">
        <f t="shared" si="30"/>
        <v>0</v>
      </c>
      <c r="BP70" s="20">
        <f t="shared" si="31"/>
        <v>0</v>
      </c>
      <c r="BR70" s="2">
        <f t="shared" si="32"/>
        <v>0</v>
      </c>
      <c r="BS70" s="21">
        <f t="shared" si="33"/>
        <v>0</v>
      </c>
      <c r="BT70" s="22">
        <f t="shared" si="34"/>
        <v>0</v>
      </c>
      <c r="BU70" s="27">
        <f t="shared" si="35"/>
        <v>0</v>
      </c>
      <c r="BV70" s="23">
        <f t="shared" si="36"/>
        <v>0</v>
      </c>
      <c r="BW70" s="24">
        <f t="shared" si="37"/>
        <v>0</v>
      </c>
      <c r="BX70" s="24">
        <f t="shared" si="38"/>
        <v>0</v>
      </c>
      <c r="BY70" s="43"/>
      <c r="BZ70" s="2">
        <f t="shared" si="39"/>
        <v>0</v>
      </c>
      <c r="CA70" s="43"/>
      <c r="CB70" s="2">
        <f t="shared" si="40"/>
        <v>0</v>
      </c>
      <c r="CC70" s="2">
        <f t="shared" si="41"/>
        <v>0</v>
      </c>
      <c r="CD70" s="45">
        <f t="shared" si="42"/>
        <v>0</v>
      </c>
      <c r="CE70" s="45">
        <v>0</v>
      </c>
      <c r="CM70" s="2">
        <f t="shared" si="43"/>
        <v>0</v>
      </c>
    </row>
    <row r="71" spans="1:91" x14ac:dyDescent="0.25">
      <c r="A71" s="2" t="s">
        <v>317</v>
      </c>
      <c r="B71" s="2" t="s">
        <v>318</v>
      </c>
      <c r="C71" s="65">
        <v>455</v>
      </c>
      <c r="D71" s="64" t="s">
        <v>122</v>
      </c>
      <c r="E71" s="3" t="s">
        <v>61</v>
      </c>
      <c r="F71" s="4">
        <v>27</v>
      </c>
      <c r="G71" s="6"/>
      <c r="H71" s="6"/>
      <c r="I71" s="7">
        <v>1</v>
      </c>
      <c r="J71" s="6"/>
      <c r="K71" s="6"/>
      <c r="L71" s="6"/>
      <c r="M71" s="6"/>
      <c r="N71" s="6"/>
      <c r="O71" s="6"/>
      <c r="P71" s="6"/>
      <c r="Q71" s="7">
        <v>7</v>
      </c>
      <c r="R71" s="6"/>
      <c r="S71" s="6"/>
      <c r="T71" s="6"/>
      <c r="U71" s="6"/>
      <c r="V71" s="6"/>
      <c r="W71" s="6"/>
      <c r="X71" s="6"/>
      <c r="Y71" s="6"/>
      <c r="Z71" s="7">
        <v>1</v>
      </c>
      <c r="AA71" s="6"/>
      <c r="AB71" s="6"/>
      <c r="AC71" s="7">
        <v>1</v>
      </c>
      <c r="AD71" s="6"/>
      <c r="AE71" s="7">
        <v>1</v>
      </c>
      <c r="AF71" s="6"/>
      <c r="AG71" s="7">
        <v>3</v>
      </c>
      <c r="AH71" s="6"/>
      <c r="AI71" s="7">
        <v>1</v>
      </c>
      <c r="AJ71" s="6"/>
      <c r="AK71" s="7">
        <v>1</v>
      </c>
      <c r="AL71" s="9"/>
      <c r="AM71" s="6"/>
      <c r="AN71" s="6"/>
      <c r="AO71" s="6"/>
      <c r="AP71" s="6"/>
      <c r="AQ71" s="6"/>
      <c r="AR71" s="6"/>
      <c r="AS71" s="6"/>
      <c r="AT71" s="6"/>
      <c r="AU71" s="7">
        <v>3</v>
      </c>
      <c r="AV71" s="7">
        <v>1</v>
      </c>
      <c r="AW71" s="7">
        <v>1</v>
      </c>
      <c r="AX71" s="7">
        <v>1</v>
      </c>
      <c r="AY71" s="6"/>
      <c r="AZ71" s="6"/>
      <c r="BA71" s="7">
        <v>3</v>
      </c>
      <c r="BB71" s="7">
        <v>2</v>
      </c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2">
        <f t="shared" si="28"/>
        <v>27</v>
      </c>
      <c r="BN71" s="2">
        <f t="shared" si="29"/>
        <v>0</v>
      </c>
      <c r="BO71" s="2">
        <f t="shared" si="30"/>
        <v>8</v>
      </c>
      <c r="BP71" s="20">
        <f t="shared" si="31"/>
        <v>0.29629629629629628</v>
      </c>
      <c r="BR71" s="2">
        <f t="shared" si="32"/>
        <v>8</v>
      </c>
      <c r="BS71" s="21">
        <f t="shared" si="33"/>
        <v>0.29629629629629628</v>
      </c>
      <c r="BT71" s="22">
        <f t="shared" si="34"/>
        <v>1680</v>
      </c>
      <c r="BU71" s="27">
        <f t="shared" si="35"/>
        <v>1344</v>
      </c>
      <c r="BV71" s="23">
        <f t="shared" si="36"/>
        <v>336</v>
      </c>
      <c r="BW71" s="24">
        <f t="shared" si="37"/>
        <v>8</v>
      </c>
      <c r="BX71" s="24">
        <f t="shared" si="38"/>
        <v>560</v>
      </c>
      <c r="BY71" s="43">
        <v>3</v>
      </c>
      <c r="BZ71" s="2">
        <f t="shared" si="39"/>
        <v>210</v>
      </c>
      <c r="CA71" s="43">
        <v>3</v>
      </c>
      <c r="CB71" s="2">
        <f t="shared" si="40"/>
        <v>210</v>
      </c>
      <c r="CC71" s="2">
        <f t="shared" si="41"/>
        <v>980</v>
      </c>
      <c r="CD71" s="45">
        <f t="shared" si="42"/>
        <v>-364</v>
      </c>
      <c r="CE71" s="45">
        <v>0</v>
      </c>
      <c r="CM71" s="2">
        <f t="shared" si="43"/>
        <v>0</v>
      </c>
    </row>
    <row r="72" spans="1:91" x14ac:dyDescent="0.25">
      <c r="A72" s="2" t="s">
        <v>330</v>
      </c>
      <c r="B72" s="2" t="s">
        <v>123</v>
      </c>
      <c r="C72" s="65">
        <v>507</v>
      </c>
      <c r="D72" s="64" t="s">
        <v>123</v>
      </c>
      <c r="E72" s="3" t="s">
        <v>52</v>
      </c>
      <c r="F72" s="4">
        <v>24</v>
      </c>
      <c r="G72" s="6"/>
      <c r="H72" s="6"/>
      <c r="I72" s="6"/>
      <c r="J72" s="6"/>
      <c r="K72" s="6"/>
      <c r="L72" s="6"/>
      <c r="M72" s="6"/>
      <c r="N72" s="6"/>
      <c r="O72" s="7">
        <v>1</v>
      </c>
      <c r="P72" s="6"/>
      <c r="Q72" s="7">
        <v>1</v>
      </c>
      <c r="R72" s="6"/>
      <c r="S72" s="6"/>
      <c r="T72" s="6"/>
      <c r="U72" s="6"/>
      <c r="V72" s="6"/>
      <c r="W72" s="6"/>
      <c r="X72" s="6"/>
      <c r="Y72" s="6"/>
      <c r="Z72" s="7">
        <v>1</v>
      </c>
      <c r="AA72" s="6"/>
      <c r="AB72" s="6"/>
      <c r="AC72" s="6"/>
      <c r="AD72" s="6"/>
      <c r="AE72" s="6"/>
      <c r="AF72" s="7">
        <v>4</v>
      </c>
      <c r="AG72" s="6"/>
      <c r="AH72" s="6"/>
      <c r="AI72" s="7">
        <v>1</v>
      </c>
      <c r="AJ72" s="6"/>
      <c r="AK72" s="7">
        <v>1</v>
      </c>
      <c r="AL72" s="7"/>
      <c r="AM72" s="7">
        <v>1</v>
      </c>
      <c r="AN72" s="6"/>
      <c r="AO72" s="6"/>
      <c r="AP72" s="6"/>
      <c r="AQ72" s="7">
        <v>2</v>
      </c>
      <c r="AR72" s="9"/>
      <c r="AS72" s="9"/>
      <c r="AT72" s="6"/>
      <c r="AU72" s="6"/>
      <c r="AV72" s="7">
        <v>3</v>
      </c>
      <c r="AW72" s="6"/>
      <c r="AX72" s="7">
        <v>2</v>
      </c>
      <c r="AY72" s="6"/>
      <c r="AZ72" s="6"/>
      <c r="BA72" s="6"/>
      <c r="BB72" s="7">
        <v>1</v>
      </c>
      <c r="BC72" s="6"/>
      <c r="BD72" s="6"/>
      <c r="BE72" s="7">
        <v>5</v>
      </c>
      <c r="BF72" s="6"/>
      <c r="BG72" s="6"/>
      <c r="BH72" s="6"/>
      <c r="BI72" s="6"/>
      <c r="BJ72" s="6"/>
      <c r="BK72" s="6"/>
      <c r="BL72" s="7">
        <v>1</v>
      </c>
      <c r="BM72" s="2">
        <f t="shared" si="28"/>
        <v>24</v>
      </c>
      <c r="BN72" s="2">
        <f t="shared" si="29"/>
        <v>0</v>
      </c>
      <c r="BO72" s="2">
        <f t="shared" si="30"/>
        <v>12</v>
      </c>
      <c r="BP72" s="20">
        <f t="shared" si="31"/>
        <v>0.5</v>
      </c>
      <c r="BR72" s="2">
        <f t="shared" si="32"/>
        <v>12</v>
      </c>
      <c r="BS72" s="21">
        <f t="shared" si="33"/>
        <v>0.5</v>
      </c>
      <c r="BT72" s="22">
        <f t="shared" si="34"/>
        <v>2520</v>
      </c>
      <c r="BU72" s="27">
        <f t="shared" si="35"/>
        <v>2016</v>
      </c>
      <c r="BV72" s="23">
        <f t="shared" si="36"/>
        <v>504</v>
      </c>
      <c r="BW72" s="24">
        <f t="shared" si="37"/>
        <v>12</v>
      </c>
      <c r="BX72" s="24">
        <f t="shared" si="38"/>
        <v>840</v>
      </c>
      <c r="BY72" s="43">
        <v>4</v>
      </c>
      <c r="BZ72" s="2">
        <f t="shared" si="39"/>
        <v>280</v>
      </c>
      <c r="CA72" s="43">
        <v>7</v>
      </c>
      <c r="CB72" s="2">
        <f t="shared" si="40"/>
        <v>490</v>
      </c>
      <c r="CC72" s="2">
        <f t="shared" si="41"/>
        <v>1610</v>
      </c>
      <c r="CD72" s="45">
        <f t="shared" si="42"/>
        <v>-406</v>
      </c>
      <c r="CE72" s="45">
        <v>0</v>
      </c>
      <c r="CM72" s="2">
        <f t="shared" si="43"/>
        <v>0</v>
      </c>
    </row>
    <row r="73" spans="1:91" x14ac:dyDescent="0.25">
      <c r="C73" s="50">
        <v>283</v>
      </c>
      <c r="D73" s="3" t="s">
        <v>124</v>
      </c>
      <c r="E73" s="3" t="s">
        <v>61</v>
      </c>
      <c r="F73" s="4">
        <v>37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7">
        <v>1</v>
      </c>
      <c r="Y73" s="7"/>
      <c r="Z73" s="7">
        <v>9</v>
      </c>
      <c r="AA73" s="7">
        <v>1</v>
      </c>
      <c r="AB73" s="7"/>
      <c r="AC73" s="7">
        <v>2</v>
      </c>
      <c r="AD73" s="6"/>
      <c r="AE73" s="6"/>
      <c r="AF73" s="7">
        <v>9</v>
      </c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7">
        <v>1</v>
      </c>
      <c r="AR73" s="7"/>
      <c r="AS73" s="7"/>
      <c r="AT73" s="7">
        <v>1</v>
      </c>
      <c r="AU73" s="6"/>
      <c r="AV73" s="6"/>
      <c r="AW73" s="6"/>
      <c r="AX73" s="7">
        <v>4</v>
      </c>
      <c r="AY73" s="6"/>
      <c r="AZ73" s="6"/>
      <c r="BA73" s="6"/>
      <c r="BB73" s="6"/>
      <c r="BC73" s="6"/>
      <c r="BD73" s="6"/>
      <c r="BE73" s="6"/>
      <c r="BF73" s="6"/>
      <c r="BG73" s="7">
        <v>1</v>
      </c>
      <c r="BH73" s="7">
        <v>3</v>
      </c>
      <c r="BI73" s="7">
        <v>3</v>
      </c>
      <c r="BJ73" s="7">
        <v>2</v>
      </c>
      <c r="BK73" s="9"/>
      <c r="BL73" s="6"/>
      <c r="BM73" s="2">
        <f t="shared" si="28"/>
        <v>37</v>
      </c>
      <c r="BN73" s="2">
        <f t="shared" si="29"/>
        <v>0</v>
      </c>
      <c r="BO73" s="2">
        <f t="shared" si="30"/>
        <v>13</v>
      </c>
      <c r="BP73" s="20">
        <f t="shared" si="31"/>
        <v>0.35135135135135137</v>
      </c>
      <c r="BR73" s="2">
        <f t="shared" si="32"/>
        <v>13</v>
      </c>
      <c r="BS73" s="21">
        <f t="shared" si="33"/>
        <v>0.35135135135135137</v>
      </c>
      <c r="BT73" s="22">
        <f t="shared" si="34"/>
        <v>2730</v>
      </c>
      <c r="BU73" s="27">
        <f t="shared" si="35"/>
        <v>2184</v>
      </c>
      <c r="BV73" s="23">
        <f t="shared" si="36"/>
        <v>546</v>
      </c>
      <c r="BW73" s="24">
        <f t="shared" si="37"/>
        <v>13</v>
      </c>
      <c r="BX73" s="24">
        <f t="shared" si="38"/>
        <v>910</v>
      </c>
      <c r="BY73" s="43">
        <v>13</v>
      </c>
      <c r="BZ73" s="2">
        <f t="shared" si="39"/>
        <v>910</v>
      </c>
      <c r="CA73" s="43">
        <v>13</v>
      </c>
      <c r="CB73" s="2">
        <f t="shared" si="40"/>
        <v>910</v>
      </c>
      <c r="CC73" s="2">
        <f t="shared" si="41"/>
        <v>2730</v>
      </c>
      <c r="CD73" s="45">
        <f t="shared" si="42"/>
        <v>546</v>
      </c>
      <c r="CE73" s="45">
        <f t="shared" ref="CE73:CE74" si="44">CD73</f>
        <v>546</v>
      </c>
      <c r="CF73" s="2" t="s">
        <v>61</v>
      </c>
      <c r="CG73" s="2">
        <v>283</v>
      </c>
      <c r="CH73" s="30" t="s">
        <v>221</v>
      </c>
      <c r="CM73" s="2">
        <f t="shared" si="43"/>
        <v>-283</v>
      </c>
    </row>
    <row r="74" spans="1:91" x14ac:dyDescent="0.25">
      <c r="C74" s="50">
        <v>487</v>
      </c>
      <c r="D74" s="3" t="s">
        <v>125</v>
      </c>
      <c r="E74" s="3" t="s">
        <v>61</v>
      </c>
      <c r="F74" s="4">
        <v>24</v>
      </c>
      <c r="G74" s="6"/>
      <c r="H74" s="7">
        <v>1</v>
      </c>
      <c r="I74" s="6"/>
      <c r="J74" s="6"/>
      <c r="K74" s="7">
        <v>1</v>
      </c>
      <c r="L74" s="7">
        <v>1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>
        <v>1</v>
      </c>
      <c r="AA74" s="6"/>
      <c r="AB74" s="6"/>
      <c r="AC74" s="7">
        <v>1</v>
      </c>
      <c r="AD74" s="7">
        <v>2</v>
      </c>
      <c r="AE74" s="7">
        <v>1</v>
      </c>
      <c r="AF74" s="7">
        <v>2</v>
      </c>
      <c r="AG74" s="6"/>
      <c r="AH74" s="7">
        <v>1</v>
      </c>
      <c r="AI74" s="7">
        <v>1</v>
      </c>
      <c r="AJ74" s="6"/>
      <c r="AK74" s="7">
        <v>1</v>
      </c>
      <c r="AL74" s="7"/>
      <c r="AM74" s="7">
        <v>1</v>
      </c>
      <c r="AN74" s="7">
        <v>1</v>
      </c>
      <c r="AO74" s="7">
        <v>2</v>
      </c>
      <c r="AP74" s="6"/>
      <c r="AQ74" s="6"/>
      <c r="AR74" s="6"/>
      <c r="AS74" s="6"/>
      <c r="AT74" s="6"/>
      <c r="AU74" s="7">
        <v>1</v>
      </c>
      <c r="AV74" s="6"/>
      <c r="AW74" s="7">
        <v>1</v>
      </c>
      <c r="AX74" s="6"/>
      <c r="AY74" s="7">
        <v>1</v>
      </c>
      <c r="AZ74" s="6"/>
      <c r="BA74" s="6"/>
      <c r="BB74" s="7">
        <v>1</v>
      </c>
      <c r="BC74" s="6"/>
      <c r="BD74" s="6"/>
      <c r="BE74" s="7">
        <v>1</v>
      </c>
      <c r="BF74" s="6"/>
      <c r="BG74" s="7">
        <v>1</v>
      </c>
      <c r="BH74" s="6"/>
      <c r="BI74" s="7">
        <v>1</v>
      </c>
      <c r="BJ74" s="6"/>
      <c r="BK74" s="6"/>
      <c r="BL74" s="6"/>
      <c r="BM74" s="2">
        <f t="shared" si="28"/>
        <v>24</v>
      </c>
      <c r="BN74" s="2">
        <f t="shared" si="29"/>
        <v>0</v>
      </c>
      <c r="BO74" s="2">
        <f t="shared" si="30"/>
        <v>6</v>
      </c>
      <c r="BP74" s="20">
        <f t="shared" si="31"/>
        <v>0.25</v>
      </c>
      <c r="BR74" s="2">
        <f t="shared" si="32"/>
        <v>6</v>
      </c>
      <c r="BS74" s="21">
        <f t="shared" si="33"/>
        <v>0.25</v>
      </c>
      <c r="BT74" s="22">
        <f t="shared" si="34"/>
        <v>1260</v>
      </c>
      <c r="BU74" s="27">
        <f t="shared" si="35"/>
        <v>1008</v>
      </c>
      <c r="BV74" s="23">
        <f t="shared" si="36"/>
        <v>252</v>
      </c>
      <c r="BW74" s="24">
        <f t="shared" si="37"/>
        <v>6</v>
      </c>
      <c r="BX74" s="24">
        <f t="shared" si="38"/>
        <v>420</v>
      </c>
      <c r="BY74" s="43">
        <v>11</v>
      </c>
      <c r="BZ74" s="2">
        <f t="shared" si="39"/>
        <v>770</v>
      </c>
      <c r="CA74" s="43">
        <v>11</v>
      </c>
      <c r="CB74" s="2">
        <f t="shared" si="40"/>
        <v>770</v>
      </c>
      <c r="CC74" s="2">
        <f t="shared" si="41"/>
        <v>1960</v>
      </c>
      <c r="CD74" s="45">
        <f t="shared" si="42"/>
        <v>952</v>
      </c>
      <c r="CE74" s="45">
        <f t="shared" si="44"/>
        <v>952</v>
      </c>
      <c r="CF74" s="2" t="s">
        <v>61</v>
      </c>
      <c r="CG74" s="2">
        <v>487</v>
      </c>
      <c r="CH74" s="30" t="s">
        <v>222</v>
      </c>
      <c r="CM74" s="2">
        <f t="shared" si="43"/>
        <v>-487</v>
      </c>
    </row>
    <row r="75" spans="1:91" x14ac:dyDescent="0.25">
      <c r="C75" s="50">
        <v>31</v>
      </c>
      <c r="D75" s="3" t="s">
        <v>126</v>
      </c>
      <c r="E75" s="3" t="s">
        <v>56</v>
      </c>
      <c r="F75" s="4">
        <v>47</v>
      </c>
      <c r="G75" s="6"/>
      <c r="H75" s="6"/>
      <c r="I75" s="6"/>
      <c r="J75" s="6"/>
      <c r="K75" s="6"/>
      <c r="L75" s="6"/>
      <c r="M75" s="6"/>
      <c r="N75" s="6"/>
      <c r="O75" s="7">
        <v>1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7">
        <v>1</v>
      </c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7">
        <v>5</v>
      </c>
      <c r="AV75" s="6"/>
      <c r="AW75" s="7">
        <v>16</v>
      </c>
      <c r="AX75" s="7">
        <v>5</v>
      </c>
      <c r="AY75" s="7">
        <v>2</v>
      </c>
      <c r="AZ75" s="6"/>
      <c r="BA75" s="7">
        <v>1</v>
      </c>
      <c r="BB75" s="7">
        <v>2</v>
      </c>
      <c r="BC75" s="7">
        <v>5</v>
      </c>
      <c r="BD75" s="7">
        <v>1</v>
      </c>
      <c r="BE75" s="6"/>
      <c r="BF75" s="7">
        <v>6</v>
      </c>
      <c r="BG75" s="7">
        <v>1</v>
      </c>
      <c r="BH75" s="6"/>
      <c r="BI75" s="7">
        <v>1</v>
      </c>
      <c r="BJ75" s="6"/>
      <c r="BK75" s="6"/>
      <c r="BL75" s="6"/>
      <c r="BM75" s="2">
        <f t="shared" si="28"/>
        <v>47</v>
      </c>
      <c r="BN75" s="2">
        <f t="shared" si="29"/>
        <v>0</v>
      </c>
      <c r="BO75" s="2">
        <f t="shared" si="30"/>
        <v>40</v>
      </c>
      <c r="BP75" s="20">
        <f t="shared" si="31"/>
        <v>0.85106382978723405</v>
      </c>
      <c r="BR75" s="2">
        <f t="shared" si="32"/>
        <v>40</v>
      </c>
      <c r="BS75" s="21">
        <f t="shared" si="33"/>
        <v>0.85106382978723405</v>
      </c>
      <c r="BT75" s="22">
        <f t="shared" si="34"/>
        <v>8400</v>
      </c>
      <c r="BU75" s="27">
        <f t="shared" si="35"/>
        <v>6720</v>
      </c>
      <c r="BV75" s="23">
        <f t="shared" si="36"/>
        <v>1680</v>
      </c>
      <c r="BW75" s="24">
        <f t="shared" si="37"/>
        <v>40</v>
      </c>
      <c r="BX75" s="24">
        <f t="shared" si="38"/>
        <v>2800</v>
      </c>
      <c r="BY75" s="43">
        <v>23</v>
      </c>
      <c r="BZ75" s="2">
        <f t="shared" si="39"/>
        <v>1610</v>
      </c>
      <c r="CA75" s="43">
        <v>25</v>
      </c>
      <c r="CB75" s="2">
        <f t="shared" si="40"/>
        <v>1750</v>
      </c>
      <c r="CC75" s="2">
        <f t="shared" si="41"/>
        <v>6160</v>
      </c>
      <c r="CD75" s="45">
        <f t="shared" si="42"/>
        <v>-560</v>
      </c>
      <c r="CE75" s="45">
        <v>0</v>
      </c>
      <c r="CG75" s="2">
        <v>31</v>
      </c>
      <c r="CM75" s="2">
        <f t="shared" si="43"/>
        <v>-31</v>
      </c>
    </row>
    <row r="76" spans="1:91" x14ac:dyDescent="0.25">
      <c r="A76" s="2" t="s">
        <v>288</v>
      </c>
      <c r="B76" s="2" t="s">
        <v>127</v>
      </c>
      <c r="C76" s="65">
        <v>289</v>
      </c>
      <c r="D76" s="64" t="s">
        <v>127</v>
      </c>
      <c r="E76" s="3" t="s">
        <v>52</v>
      </c>
      <c r="F76" s="4">
        <v>12</v>
      </c>
      <c r="G76" s="6"/>
      <c r="H76" s="6"/>
      <c r="I76" s="6"/>
      <c r="J76" s="6"/>
      <c r="K76" s="6"/>
      <c r="L76" s="7">
        <v>1</v>
      </c>
      <c r="M76" s="6"/>
      <c r="N76" s="6"/>
      <c r="O76" s="6"/>
      <c r="P76" s="6"/>
      <c r="Q76" s="7">
        <v>2</v>
      </c>
      <c r="R76" s="6"/>
      <c r="S76" s="6"/>
      <c r="T76" s="6"/>
      <c r="U76" s="6"/>
      <c r="V76" s="6"/>
      <c r="W76" s="6"/>
      <c r="X76" s="6"/>
      <c r="Y76" s="6"/>
      <c r="Z76" s="7">
        <v>1</v>
      </c>
      <c r="AA76" s="6"/>
      <c r="AB76" s="6"/>
      <c r="AC76" s="6"/>
      <c r="AD76" s="6"/>
      <c r="AE76" s="6"/>
      <c r="AF76" s="7">
        <v>1</v>
      </c>
      <c r="AG76" s="6"/>
      <c r="AH76" s="6"/>
      <c r="AI76" s="6"/>
      <c r="AJ76" s="6"/>
      <c r="AK76" s="7">
        <v>2</v>
      </c>
      <c r="AL76" s="9"/>
      <c r="AM76" s="6"/>
      <c r="AN76" s="6"/>
      <c r="AO76" s="6"/>
      <c r="AP76" s="7">
        <v>1</v>
      </c>
      <c r="AQ76" s="6"/>
      <c r="AR76" s="6"/>
      <c r="AS76" s="6"/>
      <c r="AT76" s="7">
        <v>1</v>
      </c>
      <c r="AU76" s="6"/>
      <c r="AV76" s="7">
        <v>1</v>
      </c>
      <c r="AW76" s="6"/>
      <c r="AX76" s="6"/>
      <c r="AY76" s="6"/>
      <c r="AZ76" s="6"/>
      <c r="BA76" s="6"/>
      <c r="BB76" s="6"/>
      <c r="BC76" s="6"/>
      <c r="BD76" s="7">
        <v>1</v>
      </c>
      <c r="BE76" s="7">
        <v>1</v>
      </c>
      <c r="BF76" s="6"/>
      <c r="BG76" s="6"/>
      <c r="BH76" s="6"/>
      <c r="BI76" s="6"/>
      <c r="BJ76" s="6"/>
      <c r="BK76" s="6"/>
      <c r="BL76" s="6"/>
      <c r="BM76" s="2">
        <f t="shared" si="28"/>
        <v>12</v>
      </c>
      <c r="BN76" s="2">
        <f t="shared" si="29"/>
        <v>0</v>
      </c>
      <c r="BO76" s="2">
        <f t="shared" si="30"/>
        <v>3</v>
      </c>
      <c r="BP76" s="20">
        <f t="shared" si="31"/>
        <v>0.25</v>
      </c>
      <c r="BR76" s="2">
        <f t="shared" si="32"/>
        <v>3</v>
      </c>
      <c r="BS76" s="21">
        <f t="shared" si="33"/>
        <v>0.25</v>
      </c>
      <c r="BT76" s="22">
        <f t="shared" si="34"/>
        <v>630</v>
      </c>
      <c r="BU76" s="27">
        <f t="shared" si="35"/>
        <v>504</v>
      </c>
      <c r="BV76" s="23">
        <f t="shared" si="36"/>
        <v>126</v>
      </c>
      <c r="BW76" s="24">
        <f t="shared" si="37"/>
        <v>3</v>
      </c>
      <c r="BX76" s="24">
        <f t="shared" si="38"/>
        <v>210</v>
      </c>
      <c r="BY76" s="43"/>
      <c r="BZ76" s="2">
        <f t="shared" si="39"/>
        <v>0</v>
      </c>
      <c r="CA76" s="43"/>
      <c r="CB76" s="2">
        <f t="shared" si="40"/>
        <v>0</v>
      </c>
      <c r="CC76" s="2">
        <f t="shared" si="41"/>
        <v>210</v>
      </c>
      <c r="CD76" s="45">
        <f t="shared" si="42"/>
        <v>-294</v>
      </c>
      <c r="CE76" s="45">
        <v>0</v>
      </c>
      <c r="CG76" s="2">
        <v>499</v>
      </c>
      <c r="CM76" s="2">
        <f t="shared" si="43"/>
        <v>0</v>
      </c>
    </row>
    <row r="77" spans="1:91" x14ac:dyDescent="0.25">
      <c r="C77" s="50">
        <v>240</v>
      </c>
      <c r="D77" s="3" t="s">
        <v>128</v>
      </c>
      <c r="E77" s="3" t="s">
        <v>61</v>
      </c>
      <c r="F77" s="4">
        <v>23</v>
      </c>
      <c r="G77" s="6"/>
      <c r="H77" s="6"/>
      <c r="I77" s="7">
        <v>1</v>
      </c>
      <c r="J77" s="7">
        <v>1</v>
      </c>
      <c r="K77" s="7">
        <v>1</v>
      </c>
      <c r="L77" s="6"/>
      <c r="M77" s="6"/>
      <c r="N77" s="7">
        <v>1</v>
      </c>
      <c r="O77" s="6"/>
      <c r="P77" s="6"/>
      <c r="Q77" s="6"/>
      <c r="R77" s="7">
        <v>6</v>
      </c>
      <c r="S77" s="7">
        <v>1</v>
      </c>
      <c r="T77" s="9"/>
      <c r="U77" s="6"/>
      <c r="V77" s="6"/>
      <c r="W77" s="6"/>
      <c r="X77" s="6"/>
      <c r="Y77" s="6"/>
      <c r="Z77" s="6"/>
      <c r="AA77" s="6"/>
      <c r="AB77" s="6"/>
      <c r="AC77" s="7">
        <v>1</v>
      </c>
      <c r="AD77" s="6"/>
      <c r="AE77" s="6"/>
      <c r="AF77" s="6"/>
      <c r="AG77" s="6"/>
      <c r="AH77" s="6"/>
      <c r="AI77" s="7">
        <v>1</v>
      </c>
      <c r="AJ77" s="6"/>
      <c r="AK77" s="7">
        <v>1</v>
      </c>
      <c r="AL77" s="9"/>
      <c r="AM77" s="6"/>
      <c r="AN77" s="6"/>
      <c r="AO77" s="6"/>
      <c r="AP77" s="7">
        <v>1</v>
      </c>
      <c r="AQ77" s="6"/>
      <c r="AR77" s="6"/>
      <c r="AS77" s="6"/>
      <c r="AT77" s="6"/>
      <c r="AU77" s="7">
        <v>1</v>
      </c>
      <c r="AV77" s="7">
        <v>1</v>
      </c>
      <c r="AW77" s="6"/>
      <c r="AX77" s="7">
        <v>3</v>
      </c>
      <c r="AY77" s="6"/>
      <c r="AZ77" s="7">
        <v>1</v>
      </c>
      <c r="BA77" s="6"/>
      <c r="BB77" s="7">
        <v>2</v>
      </c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2">
        <f t="shared" si="28"/>
        <v>23</v>
      </c>
      <c r="BN77" s="2">
        <f t="shared" si="29"/>
        <v>0</v>
      </c>
      <c r="BO77" s="2">
        <f t="shared" si="30"/>
        <v>7</v>
      </c>
      <c r="BP77" s="20">
        <f t="shared" si="31"/>
        <v>0.30434782608695654</v>
      </c>
      <c r="BR77" s="2">
        <f t="shared" si="32"/>
        <v>7</v>
      </c>
      <c r="BS77" s="21">
        <f t="shared" si="33"/>
        <v>0.30434782608695654</v>
      </c>
      <c r="BT77" s="22">
        <f t="shared" si="34"/>
        <v>1470</v>
      </c>
      <c r="BU77" s="27">
        <f t="shared" si="35"/>
        <v>1176</v>
      </c>
      <c r="BV77" s="23">
        <f t="shared" si="36"/>
        <v>294</v>
      </c>
      <c r="BW77" s="24">
        <f t="shared" si="37"/>
        <v>7</v>
      </c>
      <c r="BX77" s="24">
        <f t="shared" si="38"/>
        <v>490</v>
      </c>
      <c r="BY77" s="43">
        <v>6</v>
      </c>
      <c r="BZ77" s="2">
        <f t="shared" si="39"/>
        <v>420</v>
      </c>
      <c r="CA77" s="43">
        <v>5</v>
      </c>
      <c r="CB77" s="2">
        <f t="shared" si="40"/>
        <v>350</v>
      </c>
      <c r="CC77" s="2">
        <f t="shared" si="41"/>
        <v>1260</v>
      </c>
      <c r="CD77" s="45">
        <f t="shared" si="42"/>
        <v>84</v>
      </c>
      <c r="CE77" s="45">
        <f>CD77</f>
        <v>84</v>
      </c>
      <c r="CF77" s="2" t="s">
        <v>61</v>
      </c>
      <c r="CG77" s="2">
        <v>240</v>
      </c>
      <c r="CH77" s="30" t="s">
        <v>223</v>
      </c>
      <c r="CM77" s="2">
        <f t="shared" si="43"/>
        <v>-240</v>
      </c>
    </row>
    <row r="78" spans="1:91" x14ac:dyDescent="0.25">
      <c r="A78" s="2" t="s">
        <v>247</v>
      </c>
      <c r="B78" s="2" t="s">
        <v>248</v>
      </c>
      <c r="C78" s="65">
        <v>31</v>
      </c>
      <c r="D78" s="64" t="s">
        <v>129</v>
      </c>
      <c r="E78" s="3" t="s">
        <v>52</v>
      </c>
      <c r="F78" s="4">
        <v>26</v>
      </c>
      <c r="G78" s="6"/>
      <c r="H78" s="6"/>
      <c r="I78" s="6"/>
      <c r="J78" s="7">
        <v>3</v>
      </c>
      <c r="K78" s="6"/>
      <c r="L78" s="7">
        <v>1</v>
      </c>
      <c r="M78" s="7">
        <v>1</v>
      </c>
      <c r="N78" s="6"/>
      <c r="O78" s="7">
        <v>2</v>
      </c>
      <c r="P78" s="7">
        <v>1</v>
      </c>
      <c r="Q78" s="7">
        <v>2</v>
      </c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7">
        <v>1</v>
      </c>
      <c r="AG78" s="6"/>
      <c r="AH78" s="7">
        <v>1</v>
      </c>
      <c r="AI78" s="6"/>
      <c r="AJ78" s="6"/>
      <c r="AK78" s="6"/>
      <c r="AL78" s="6"/>
      <c r="AM78" s="6"/>
      <c r="AN78" s="7">
        <v>1</v>
      </c>
      <c r="AO78" s="7">
        <v>4</v>
      </c>
      <c r="AP78" s="6"/>
      <c r="AQ78" s="6"/>
      <c r="AR78" s="6"/>
      <c r="AS78" s="6"/>
      <c r="AT78" s="6"/>
      <c r="AU78" s="6"/>
      <c r="AV78" s="7">
        <v>1</v>
      </c>
      <c r="AW78" s="6"/>
      <c r="AX78" s="6"/>
      <c r="AY78" s="7">
        <v>1</v>
      </c>
      <c r="AZ78" s="6"/>
      <c r="BA78" s="7">
        <v>1</v>
      </c>
      <c r="BB78" s="7">
        <v>5</v>
      </c>
      <c r="BC78" s="6"/>
      <c r="BD78" s="7">
        <v>1</v>
      </c>
      <c r="BE78" s="6"/>
      <c r="BF78" s="6"/>
      <c r="BG78" s="6"/>
      <c r="BH78" s="6"/>
      <c r="BI78" s="6"/>
      <c r="BJ78" s="6"/>
      <c r="BK78" s="6"/>
      <c r="BL78" s="6"/>
      <c r="BM78" s="2">
        <f t="shared" si="28"/>
        <v>26</v>
      </c>
      <c r="BN78" s="2">
        <f t="shared" si="29"/>
        <v>0</v>
      </c>
      <c r="BO78" s="2">
        <f t="shared" si="30"/>
        <v>9</v>
      </c>
      <c r="BP78" s="20">
        <f t="shared" si="31"/>
        <v>0.34615384615384615</v>
      </c>
      <c r="BR78" s="2">
        <f t="shared" si="32"/>
        <v>9</v>
      </c>
      <c r="BS78" s="21">
        <f t="shared" si="33"/>
        <v>0.34615384615384615</v>
      </c>
      <c r="BT78" s="22">
        <f t="shared" si="34"/>
        <v>1890</v>
      </c>
      <c r="BU78" s="27">
        <f t="shared" si="35"/>
        <v>1512</v>
      </c>
      <c r="BV78" s="23">
        <f t="shared" si="36"/>
        <v>378</v>
      </c>
      <c r="BW78" s="24">
        <f t="shared" si="37"/>
        <v>9</v>
      </c>
      <c r="BX78" s="24">
        <f t="shared" si="38"/>
        <v>630</v>
      </c>
      <c r="BY78" s="43">
        <v>5</v>
      </c>
      <c r="BZ78" s="2">
        <f t="shared" si="39"/>
        <v>350</v>
      </c>
      <c r="CA78" s="43">
        <v>5</v>
      </c>
      <c r="CB78" s="2">
        <f t="shared" si="40"/>
        <v>350</v>
      </c>
      <c r="CC78" s="2">
        <f t="shared" si="41"/>
        <v>1330</v>
      </c>
      <c r="CD78" s="45">
        <f t="shared" si="42"/>
        <v>-182</v>
      </c>
      <c r="CE78" s="45">
        <v>0</v>
      </c>
      <c r="CG78" s="2">
        <v>396</v>
      </c>
      <c r="CM78" s="2">
        <f t="shared" si="43"/>
        <v>0</v>
      </c>
    </row>
    <row r="79" spans="1:91" x14ac:dyDescent="0.25">
      <c r="A79" s="2" t="s">
        <v>325</v>
      </c>
      <c r="B79" s="2" t="s">
        <v>326</v>
      </c>
      <c r="C79" s="65">
        <v>499</v>
      </c>
      <c r="D79" s="64" t="s">
        <v>130</v>
      </c>
      <c r="E79" s="3" t="s">
        <v>52</v>
      </c>
      <c r="F79" s="4">
        <v>26</v>
      </c>
      <c r="G79" s="6"/>
      <c r="H79" s="6"/>
      <c r="I79" s="6"/>
      <c r="J79" s="6"/>
      <c r="K79" s="7">
        <v>1</v>
      </c>
      <c r="L79" s="7">
        <v>2</v>
      </c>
      <c r="M79" s="7">
        <v>1</v>
      </c>
      <c r="N79" s="7">
        <v>1</v>
      </c>
      <c r="O79" s="6"/>
      <c r="P79" s="7">
        <v>1</v>
      </c>
      <c r="Q79" s="7">
        <v>2</v>
      </c>
      <c r="R79" s="7">
        <v>3</v>
      </c>
      <c r="S79" s="7">
        <v>3</v>
      </c>
      <c r="T79" s="9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7">
        <v>8</v>
      </c>
      <c r="AJ79" s="6"/>
      <c r="AK79" s="6"/>
      <c r="AL79" s="6"/>
      <c r="AM79" s="6"/>
      <c r="AN79" s="6"/>
      <c r="AO79" s="7">
        <v>1</v>
      </c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7">
        <v>3</v>
      </c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2">
        <f t="shared" si="28"/>
        <v>26</v>
      </c>
      <c r="BN79" s="2">
        <f t="shared" si="29"/>
        <v>0</v>
      </c>
      <c r="BO79" s="2">
        <f t="shared" si="30"/>
        <v>3</v>
      </c>
      <c r="BP79" s="20">
        <f t="shared" si="31"/>
        <v>0.11538461538461539</v>
      </c>
      <c r="BR79" s="2">
        <f t="shared" si="32"/>
        <v>3</v>
      </c>
      <c r="BS79" s="21">
        <f t="shared" si="33"/>
        <v>0.11538461538461539</v>
      </c>
      <c r="BT79" s="22">
        <f t="shared" si="34"/>
        <v>630</v>
      </c>
      <c r="BU79" s="27">
        <f t="shared" si="35"/>
        <v>504</v>
      </c>
      <c r="BV79" s="23">
        <f t="shared" si="36"/>
        <v>126</v>
      </c>
      <c r="BW79" s="24">
        <f t="shared" si="37"/>
        <v>3</v>
      </c>
      <c r="BX79" s="24">
        <f t="shared" si="38"/>
        <v>210</v>
      </c>
      <c r="BY79" s="43">
        <v>2</v>
      </c>
      <c r="BZ79" s="2">
        <f t="shared" si="39"/>
        <v>140</v>
      </c>
      <c r="CA79" s="43">
        <v>2</v>
      </c>
      <c r="CB79" s="2">
        <f t="shared" si="40"/>
        <v>140</v>
      </c>
      <c r="CC79" s="2">
        <f t="shared" si="41"/>
        <v>490</v>
      </c>
      <c r="CD79" s="45">
        <f t="shared" si="42"/>
        <v>-14</v>
      </c>
      <c r="CE79" s="45">
        <v>0</v>
      </c>
      <c r="CM79" s="2">
        <f t="shared" si="43"/>
        <v>0</v>
      </c>
    </row>
    <row r="80" spans="1:91" x14ac:dyDescent="0.25">
      <c r="A80" s="2" t="s">
        <v>327</v>
      </c>
      <c r="B80" s="2" t="s">
        <v>131</v>
      </c>
      <c r="C80" s="65">
        <v>501</v>
      </c>
      <c r="D80" s="64" t="s">
        <v>131</v>
      </c>
      <c r="E80" s="3" t="s">
        <v>52</v>
      </c>
      <c r="F80" s="4">
        <v>3</v>
      </c>
      <c r="G80" s="6"/>
      <c r="H80" s="6"/>
      <c r="I80" s="6"/>
      <c r="J80" s="6"/>
      <c r="K80" s="7">
        <v>1</v>
      </c>
      <c r="L80" s="6"/>
      <c r="M80" s="7">
        <v>1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7">
        <v>1</v>
      </c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2">
        <f t="shared" si="28"/>
        <v>3</v>
      </c>
      <c r="BN80" s="2">
        <f t="shared" si="29"/>
        <v>0</v>
      </c>
      <c r="BO80" s="2">
        <f t="shared" si="30"/>
        <v>0</v>
      </c>
      <c r="BP80" s="20">
        <f t="shared" si="31"/>
        <v>0</v>
      </c>
      <c r="BR80" s="2">
        <f t="shared" si="32"/>
        <v>0</v>
      </c>
      <c r="BS80" s="21">
        <f t="shared" si="33"/>
        <v>0</v>
      </c>
      <c r="BT80" s="22">
        <f t="shared" si="34"/>
        <v>0</v>
      </c>
      <c r="BU80" s="27">
        <f t="shared" si="35"/>
        <v>0</v>
      </c>
      <c r="BV80" s="23">
        <f t="shared" si="36"/>
        <v>0</v>
      </c>
      <c r="BW80" s="24">
        <f t="shared" si="37"/>
        <v>0</v>
      </c>
      <c r="BX80" s="24">
        <f t="shared" si="38"/>
        <v>0</v>
      </c>
      <c r="BY80" s="43"/>
      <c r="BZ80" s="2">
        <f t="shared" si="39"/>
        <v>0</v>
      </c>
      <c r="CA80" s="43"/>
      <c r="CB80" s="2">
        <f t="shared" si="40"/>
        <v>0</v>
      </c>
      <c r="CC80" s="2">
        <f t="shared" si="41"/>
        <v>0</v>
      </c>
      <c r="CD80" s="45">
        <f t="shared" si="42"/>
        <v>0</v>
      </c>
      <c r="CE80" s="45">
        <v>0</v>
      </c>
      <c r="CM80" s="2">
        <f t="shared" si="43"/>
        <v>0</v>
      </c>
    </row>
    <row r="81" spans="1:91" x14ac:dyDescent="0.25">
      <c r="A81" s="2" t="s">
        <v>225</v>
      </c>
      <c r="B81" s="2" t="s">
        <v>244</v>
      </c>
      <c r="C81" s="66">
        <v>6</v>
      </c>
      <c r="D81" s="64" t="s">
        <v>132</v>
      </c>
      <c r="E81" s="3" t="s">
        <v>61</v>
      </c>
      <c r="F81" s="4">
        <v>37</v>
      </c>
      <c r="G81" s="6"/>
      <c r="H81" s="6"/>
      <c r="I81" s="6"/>
      <c r="J81" s="6"/>
      <c r="K81" s="6"/>
      <c r="L81" s="7">
        <v>2</v>
      </c>
      <c r="M81" s="6"/>
      <c r="N81" s="7">
        <v>3</v>
      </c>
      <c r="O81" s="7">
        <v>1</v>
      </c>
      <c r="P81" s="6"/>
      <c r="Q81" s="6"/>
      <c r="R81" s="7">
        <v>1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7">
        <v>1</v>
      </c>
      <c r="AG81" s="7">
        <v>1</v>
      </c>
      <c r="AH81" s="6"/>
      <c r="AI81" s="6"/>
      <c r="AJ81" s="6"/>
      <c r="AK81" s="7">
        <v>5</v>
      </c>
      <c r="AL81" s="9"/>
      <c r="AM81" s="6"/>
      <c r="AN81" s="7">
        <v>2</v>
      </c>
      <c r="AO81" s="6"/>
      <c r="AP81" s="6"/>
      <c r="AQ81" s="7">
        <v>2</v>
      </c>
      <c r="AR81" s="7"/>
      <c r="AS81" s="7"/>
      <c r="AT81" s="7">
        <v>1</v>
      </c>
      <c r="AU81" s="7">
        <v>2</v>
      </c>
      <c r="AV81" s="7">
        <v>2</v>
      </c>
      <c r="AW81" s="7">
        <v>4</v>
      </c>
      <c r="AX81" s="7">
        <v>3</v>
      </c>
      <c r="AY81" s="7">
        <v>2</v>
      </c>
      <c r="AZ81" s="7">
        <v>3</v>
      </c>
      <c r="BA81" s="6"/>
      <c r="BB81" s="6"/>
      <c r="BC81" s="7">
        <v>1</v>
      </c>
      <c r="BD81" s="6"/>
      <c r="BE81" s="7">
        <v>1</v>
      </c>
      <c r="BF81" s="6"/>
      <c r="BG81" s="6"/>
      <c r="BH81" s="6"/>
      <c r="BI81" s="6"/>
      <c r="BJ81" s="6"/>
      <c r="BK81" s="6"/>
      <c r="BL81" s="6"/>
      <c r="BM81" s="2">
        <f t="shared" si="28"/>
        <v>37</v>
      </c>
      <c r="BN81" s="2">
        <f t="shared" si="29"/>
        <v>0</v>
      </c>
      <c r="BO81" s="2">
        <f t="shared" si="30"/>
        <v>16</v>
      </c>
      <c r="BP81" s="20">
        <f t="shared" si="31"/>
        <v>0.43243243243243246</v>
      </c>
      <c r="BR81" s="2">
        <f t="shared" si="32"/>
        <v>16</v>
      </c>
      <c r="BS81" s="21">
        <f t="shared" si="33"/>
        <v>0.43243243243243246</v>
      </c>
      <c r="BT81" s="22">
        <f t="shared" si="34"/>
        <v>3360</v>
      </c>
      <c r="BU81" s="27">
        <f t="shared" si="35"/>
        <v>2688</v>
      </c>
      <c r="BV81" s="23">
        <f t="shared" si="36"/>
        <v>672</v>
      </c>
      <c r="BW81" s="24">
        <f t="shared" si="37"/>
        <v>16</v>
      </c>
      <c r="BX81" s="24">
        <f t="shared" si="38"/>
        <v>1120</v>
      </c>
      <c r="BY81" s="43">
        <v>9</v>
      </c>
      <c r="BZ81" s="2">
        <f t="shared" si="39"/>
        <v>630</v>
      </c>
      <c r="CA81" s="43">
        <v>14</v>
      </c>
      <c r="CB81" s="2">
        <f t="shared" si="40"/>
        <v>980</v>
      </c>
      <c r="CC81" s="2">
        <f t="shared" si="41"/>
        <v>2730</v>
      </c>
      <c r="CD81" s="45">
        <f t="shared" si="42"/>
        <v>42</v>
      </c>
      <c r="CE81" s="45">
        <f t="shared" ref="CE81:CE84" si="45">CD81</f>
        <v>42</v>
      </c>
      <c r="CF81" s="2" t="s">
        <v>61</v>
      </c>
      <c r="CG81" s="47" t="s">
        <v>225</v>
      </c>
      <c r="CH81" s="34" t="s">
        <v>224</v>
      </c>
      <c r="CM81" s="2">
        <f t="shared" si="43"/>
        <v>0</v>
      </c>
    </row>
    <row r="82" spans="1:91" x14ac:dyDescent="0.25">
      <c r="A82" s="2" t="s">
        <v>298</v>
      </c>
      <c r="B82" s="2" t="s">
        <v>133</v>
      </c>
      <c r="C82" s="65">
        <v>396</v>
      </c>
      <c r="D82" s="64" t="s">
        <v>133</v>
      </c>
      <c r="E82" s="3" t="s">
        <v>52</v>
      </c>
      <c r="F82" s="4">
        <v>21</v>
      </c>
      <c r="G82" s="6"/>
      <c r="H82" s="6"/>
      <c r="I82" s="6"/>
      <c r="J82" s="6"/>
      <c r="K82" s="7">
        <v>1</v>
      </c>
      <c r="L82" s="6"/>
      <c r="M82" s="7">
        <v>1</v>
      </c>
      <c r="N82" s="7">
        <v>1</v>
      </c>
      <c r="O82" s="6"/>
      <c r="P82" s="6"/>
      <c r="Q82" s="6"/>
      <c r="R82" s="7">
        <v>1</v>
      </c>
      <c r="S82" s="6"/>
      <c r="T82" s="6"/>
      <c r="U82" s="6"/>
      <c r="V82" s="6"/>
      <c r="W82" s="6"/>
      <c r="X82" s="6"/>
      <c r="Y82" s="6"/>
      <c r="Z82" s="7">
        <v>1</v>
      </c>
      <c r="AA82" s="6"/>
      <c r="AB82" s="6"/>
      <c r="AC82" s="6"/>
      <c r="AD82" s="6"/>
      <c r="AE82" s="6"/>
      <c r="AF82" s="6"/>
      <c r="AG82" s="7">
        <v>2</v>
      </c>
      <c r="AH82" s="6"/>
      <c r="AI82" s="6"/>
      <c r="AJ82" s="6"/>
      <c r="AK82" s="7">
        <v>1</v>
      </c>
      <c r="AL82" s="9"/>
      <c r="AM82" s="6"/>
      <c r="AN82" s="6"/>
      <c r="AO82" s="7">
        <v>1</v>
      </c>
      <c r="AP82" s="6"/>
      <c r="AQ82" s="6"/>
      <c r="AR82" s="6"/>
      <c r="AS82" s="6"/>
      <c r="AT82" s="7">
        <v>1</v>
      </c>
      <c r="AU82" s="6"/>
      <c r="AV82" s="6"/>
      <c r="AW82" s="7">
        <v>1</v>
      </c>
      <c r="AX82" s="6"/>
      <c r="AY82" s="7">
        <v>3</v>
      </c>
      <c r="AZ82" s="7">
        <v>1</v>
      </c>
      <c r="BA82" s="6"/>
      <c r="BB82" s="6"/>
      <c r="BC82" s="6"/>
      <c r="BD82" s="7">
        <v>4</v>
      </c>
      <c r="BE82" s="6"/>
      <c r="BF82" s="7">
        <v>2</v>
      </c>
      <c r="BG82" s="6"/>
      <c r="BH82" s="6"/>
      <c r="BI82" s="6"/>
      <c r="BJ82" s="6"/>
      <c r="BK82" s="6"/>
      <c r="BL82" s="6"/>
      <c r="BM82" s="2">
        <f>SUM(G82:BL82)</f>
        <v>21</v>
      </c>
      <c r="BN82" s="2">
        <f t="shared" si="29"/>
        <v>0</v>
      </c>
      <c r="BO82" s="2">
        <f>SUM(AV82:BL82)</f>
        <v>11</v>
      </c>
      <c r="BP82" s="20">
        <f t="shared" si="31"/>
        <v>0.52380952380952384</v>
      </c>
      <c r="BR82" s="2">
        <f t="shared" si="32"/>
        <v>11</v>
      </c>
      <c r="BS82" s="21">
        <f t="shared" si="33"/>
        <v>0.52380952380952384</v>
      </c>
      <c r="BT82" s="22">
        <f t="shared" si="34"/>
        <v>2310</v>
      </c>
      <c r="BU82" s="27">
        <f t="shared" si="35"/>
        <v>1848</v>
      </c>
      <c r="BV82" s="23">
        <f t="shared" si="36"/>
        <v>462</v>
      </c>
      <c r="BW82" s="24">
        <f t="shared" si="37"/>
        <v>11</v>
      </c>
      <c r="BX82" s="24">
        <f t="shared" si="38"/>
        <v>770</v>
      </c>
      <c r="BY82" s="43">
        <v>9</v>
      </c>
      <c r="BZ82" s="2">
        <f t="shared" si="39"/>
        <v>630</v>
      </c>
      <c r="CA82" s="43">
        <v>12</v>
      </c>
      <c r="CB82" s="2">
        <f t="shared" si="40"/>
        <v>840</v>
      </c>
      <c r="CC82" s="2">
        <f t="shared" si="41"/>
        <v>2240</v>
      </c>
      <c r="CD82" s="45">
        <f t="shared" si="42"/>
        <v>392</v>
      </c>
      <c r="CE82" s="45">
        <f t="shared" si="45"/>
        <v>392</v>
      </c>
      <c r="CF82" s="2" t="s">
        <v>52</v>
      </c>
      <c r="CG82" s="2">
        <v>396</v>
      </c>
      <c r="CM82" s="2">
        <f t="shared" si="43"/>
        <v>0</v>
      </c>
    </row>
    <row r="83" spans="1:91" x14ac:dyDescent="0.25">
      <c r="C83" s="50">
        <v>253</v>
      </c>
      <c r="D83" s="3" t="s">
        <v>134</v>
      </c>
      <c r="E83" s="3" t="s">
        <v>61</v>
      </c>
      <c r="F83" s="4">
        <v>46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7">
        <v>1</v>
      </c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7">
        <v>1</v>
      </c>
      <c r="AV83" s="7">
        <v>1</v>
      </c>
      <c r="AW83" s="6"/>
      <c r="AX83" s="6"/>
      <c r="AY83" s="7">
        <v>6</v>
      </c>
      <c r="AZ83" s="7">
        <v>6</v>
      </c>
      <c r="BA83" s="7">
        <v>4</v>
      </c>
      <c r="BB83" s="7">
        <v>4</v>
      </c>
      <c r="BC83" s="7">
        <v>8</v>
      </c>
      <c r="BD83" s="7">
        <v>3</v>
      </c>
      <c r="BE83" s="7">
        <v>2</v>
      </c>
      <c r="BF83" s="7">
        <v>1</v>
      </c>
      <c r="BG83" s="6"/>
      <c r="BH83" s="7">
        <v>3</v>
      </c>
      <c r="BI83" s="7">
        <v>5</v>
      </c>
      <c r="BJ83" s="6"/>
      <c r="BK83" s="6"/>
      <c r="BL83" s="7">
        <v>1</v>
      </c>
      <c r="BM83" s="2">
        <f t="shared" si="28"/>
        <v>46</v>
      </c>
      <c r="BN83" s="2">
        <f t="shared" si="29"/>
        <v>0</v>
      </c>
      <c r="BO83" s="2">
        <f t="shared" si="30"/>
        <v>44</v>
      </c>
      <c r="BP83" s="20">
        <f t="shared" si="31"/>
        <v>0.95652173913043481</v>
      </c>
      <c r="BR83" s="2">
        <f t="shared" si="32"/>
        <v>44</v>
      </c>
      <c r="BS83" s="21">
        <f t="shared" si="33"/>
        <v>0.95652173913043481</v>
      </c>
      <c r="BT83" s="22">
        <f t="shared" si="34"/>
        <v>9240</v>
      </c>
      <c r="BU83" s="27">
        <f t="shared" si="35"/>
        <v>7392</v>
      </c>
      <c r="BV83" s="23">
        <f t="shared" si="36"/>
        <v>1848</v>
      </c>
      <c r="BW83" s="24">
        <f t="shared" si="37"/>
        <v>44</v>
      </c>
      <c r="BX83" s="24">
        <f t="shared" si="38"/>
        <v>3080</v>
      </c>
      <c r="BY83" s="43">
        <v>32</v>
      </c>
      <c r="BZ83" s="2">
        <f t="shared" si="39"/>
        <v>2240</v>
      </c>
      <c r="CA83" s="43">
        <v>40</v>
      </c>
      <c r="CB83" s="2">
        <f t="shared" si="40"/>
        <v>2800</v>
      </c>
      <c r="CC83" s="2">
        <f t="shared" si="41"/>
        <v>8120</v>
      </c>
      <c r="CD83" s="45">
        <f t="shared" si="42"/>
        <v>728</v>
      </c>
      <c r="CE83" s="45">
        <f t="shared" si="45"/>
        <v>728</v>
      </c>
      <c r="CF83" s="2" t="s">
        <v>61</v>
      </c>
      <c r="CG83" s="2">
        <v>253</v>
      </c>
      <c r="CH83" s="30" t="s">
        <v>226</v>
      </c>
      <c r="CM83" s="2">
        <f t="shared" si="43"/>
        <v>-253</v>
      </c>
    </row>
    <row r="84" spans="1:91" x14ac:dyDescent="0.25">
      <c r="A84" s="2" t="s">
        <v>275</v>
      </c>
      <c r="B84" s="2" t="s">
        <v>135</v>
      </c>
      <c r="C84" s="65">
        <v>260</v>
      </c>
      <c r="D84" s="64" t="s">
        <v>135</v>
      </c>
      <c r="E84" s="3" t="s">
        <v>61</v>
      </c>
      <c r="F84" s="4">
        <v>25</v>
      </c>
      <c r="G84" s="7">
        <v>1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7">
        <v>1</v>
      </c>
      <c r="AR84" s="7"/>
      <c r="AS84" s="7"/>
      <c r="AT84" s="7">
        <v>1</v>
      </c>
      <c r="AU84" s="6"/>
      <c r="AV84" s="7">
        <v>1</v>
      </c>
      <c r="AW84" s="6"/>
      <c r="AX84" s="6"/>
      <c r="AY84" s="7">
        <v>3</v>
      </c>
      <c r="AZ84" s="6"/>
      <c r="BA84" s="7">
        <v>1</v>
      </c>
      <c r="BB84" s="6"/>
      <c r="BC84" s="7">
        <v>1</v>
      </c>
      <c r="BD84" s="7">
        <v>2</v>
      </c>
      <c r="BE84" s="7">
        <v>2</v>
      </c>
      <c r="BF84" s="6"/>
      <c r="BG84" s="7">
        <v>5</v>
      </c>
      <c r="BH84" s="6"/>
      <c r="BI84" s="7">
        <v>6</v>
      </c>
      <c r="BJ84" s="6"/>
      <c r="BK84" s="6"/>
      <c r="BL84" s="7">
        <v>1</v>
      </c>
      <c r="BM84" s="2">
        <f t="shared" si="28"/>
        <v>25</v>
      </c>
      <c r="BN84" s="2">
        <f t="shared" si="29"/>
        <v>0</v>
      </c>
      <c r="BO84" s="2">
        <f t="shared" si="30"/>
        <v>22</v>
      </c>
      <c r="BP84" s="20">
        <f t="shared" si="31"/>
        <v>0.88</v>
      </c>
      <c r="BR84" s="2">
        <f t="shared" si="32"/>
        <v>22</v>
      </c>
      <c r="BS84" s="21">
        <f t="shared" si="33"/>
        <v>0.88</v>
      </c>
      <c r="BT84" s="22">
        <f t="shared" si="34"/>
        <v>4620</v>
      </c>
      <c r="BU84" s="27">
        <f t="shared" si="35"/>
        <v>3696</v>
      </c>
      <c r="BV84" s="23">
        <f t="shared" si="36"/>
        <v>924</v>
      </c>
      <c r="BW84" s="24">
        <f t="shared" si="37"/>
        <v>22</v>
      </c>
      <c r="BX84" s="24">
        <f t="shared" si="38"/>
        <v>1540</v>
      </c>
      <c r="BY84" s="43">
        <v>15</v>
      </c>
      <c r="BZ84" s="2">
        <f t="shared" si="39"/>
        <v>1050</v>
      </c>
      <c r="CA84" s="43">
        <v>16</v>
      </c>
      <c r="CB84" s="2">
        <f t="shared" si="40"/>
        <v>1120</v>
      </c>
      <c r="CC84" s="2">
        <f t="shared" si="41"/>
        <v>3710</v>
      </c>
      <c r="CD84" s="45">
        <f t="shared" si="42"/>
        <v>14</v>
      </c>
      <c r="CE84" s="45">
        <f t="shared" si="45"/>
        <v>14</v>
      </c>
      <c r="CF84" s="2" t="s">
        <v>61</v>
      </c>
      <c r="CG84" s="2">
        <v>260</v>
      </c>
      <c r="CH84" s="30" t="s">
        <v>227</v>
      </c>
      <c r="CM84" s="2">
        <f t="shared" si="43"/>
        <v>0</v>
      </c>
    </row>
    <row r="85" spans="1:91" x14ac:dyDescent="0.25">
      <c r="C85" s="50"/>
      <c r="D85" s="3" t="s">
        <v>136</v>
      </c>
      <c r="E85" s="3" t="s">
        <v>61</v>
      </c>
      <c r="F85" s="4">
        <v>13</v>
      </c>
      <c r="G85" s="6"/>
      <c r="H85" s="6"/>
      <c r="I85" s="6"/>
      <c r="J85" s="6"/>
      <c r="K85" s="6"/>
      <c r="L85" s="6"/>
      <c r="M85" s="7">
        <v>1</v>
      </c>
      <c r="N85" s="6"/>
      <c r="O85" s="7">
        <v>1</v>
      </c>
      <c r="P85" s="6"/>
      <c r="Q85" s="6"/>
      <c r="R85" s="6"/>
      <c r="S85" s="6"/>
      <c r="T85" s="6"/>
      <c r="U85" s="7">
        <v>1</v>
      </c>
      <c r="V85" s="9"/>
      <c r="W85" s="9"/>
      <c r="X85" s="6"/>
      <c r="Y85" s="6"/>
      <c r="Z85" s="7">
        <v>2</v>
      </c>
      <c r="AA85" s="6"/>
      <c r="AB85" s="6"/>
      <c r="AC85" s="6"/>
      <c r="AD85" s="6"/>
      <c r="AE85" s="6"/>
      <c r="AF85" s="6"/>
      <c r="AG85" s="6"/>
      <c r="AH85" s="6"/>
      <c r="AI85" s="7">
        <v>1</v>
      </c>
      <c r="AJ85" s="6"/>
      <c r="AK85" s="6"/>
      <c r="AL85" s="6"/>
      <c r="AM85" s="6"/>
      <c r="AN85" s="6"/>
      <c r="AO85" s="7">
        <v>1</v>
      </c>
      <c r="AP85" s="6"/>
      <c r="AQ85" s="6"/>
      <c r="AR85" s="6"/>
      <c r="AS85" s="6"/>
      <c r="AT85" s="6"/>
      <c r="AU85" s="6"/>
      <c r="AV85" s="7">
        <v>1</v>
      </c>
      <c r="AW85" s="7">
        <v>1</v>
      </c>
      <c r="AX85" s="6"/>
      <c r="AY85" s="6"/>
      <c r="AZ85" s="7">
        <v>1</v>
      </c>
      <c r="BA85" s="6"/>
      <c r="BB85" s="6"/>
      <c r="BC85" s="6"/>
      <c r="BD85" s="6"/>
      <c r="BE85" s="6"/>
      <c r="BF85" s="7">
        <v>2</v>
      </c>
      <c r="BG85" s="6"/>
      <c r="BH85" s="6"/>
      <c r="BI85" s="6"/>
      <c r="BJ85" s="7">
        <v>1</v>
      </c>
      <c r="BK85" s="9"/>
      <c r="BL85" s="6"/>
      <c r="BM85" s="2">
        <f t="shared" si="28"/>
        <v>13</v>
      </c>
      <c r="BN85" s="2">
        <f t="shared" si="29"/>
        <v>0</v>
      </c>
      <c r="BO85" s="2">
        <f t="shared" si="30"/>
        <v>6</v>
      </c>
      <c r="BP85" s="20">
        <f t="shared" si="31"/>
        <v>0.46153846153846156</v>
      </c>
      <c r="BR85" s="2">
        <f t="shared" si="32"/>
        <v>6</v>
      </c>
      <c r="BS85" s="21">
        <f t="shared" si="33"/>
        <v>0.46153846153846156</v>
      </c>
      <c r="BT85" s="22">
        <f t="shared" si="34"/>
        <v>1260</v>
      </c>
      <c r="BU85" s="27">
        <f t="shared" si="35"/>
        <v>1008</v>
      </c>
      <c r="BV85" s="23">
        <f t="shared" si="36"/>
        <v>252</v>
      </c>
      <c r="BW85" s="24">
        <f t="shared" si="37"/>
        <v>6</v>
      </c>
      <c r="BX85" s="24">
        <f t="shared" si="38"/>
        <v>420</v>
      </c>
      <c r="BY85" s="43">
        <v>2</v>
      </c>
      <c r="BZ85" s="2">
        <f t="shared" si="39"/>
        <v>140</v>
      </c>
      <c r="CA85" s="43">
        <v>2</v>
      </c>
      <c r="CB85" s="2">
        <f t="shared" si="40"/>
        <v>140</v>
      </c>
      <c r="CC85" s="2">
        <f t="shared" si="41"/>
        <v>700</v>
      </c>
      <c r="CD85" s="45">
        <f t="shared" si="42"/>
        <v>-308</v>
      </c>
      <c r="CE85" s="45">
        <v>0</v>
      </c>
      <c r="CM85" s="2">
        <f t="shared" si="43"/>
        <v>0</v>
      </c>
    </row>
    <row r="86" spans="1:91" x14ac:dyDescent="0.25">
      <c r="C86" s="50">
        <v>423</v>
      </c>
      <c r="D86" s="3" t="s">
        <v>137</v>
      </c>
      <c r="E86" s="3" t="s">
        <v>56</v>
      </c>
      <c r="F86" s="4">
        <v>36</v>
      </c>
      <c r="G86" s="6"/>
      <c r="H86" s="6"/>
      <c r="I86" s="6"/>
      <c r="J86" s="6"/>
      <c r="K86" s="6"/>
      <c r="L86" s="6"/>
      <c r="M86" s="6"/>
      <c r="N86" s="6"/>
      <c r="O86" s="7">
        <v>1</v>
      </c>
      <c r="P86" s="7">
        <v>1</v>
      </c>
      <c r="Q86" s="6"/>
      <c r="R86" s="6"/>
      <c r="S86" s="6"/>
      <c r="T86" s="6"/>
      <c r="U86" s="6"/>
      <c r="V86" s="6"/>
      <c r="W86" s="6"/>
      <c r="X86" s="6"/>
      <c r="Y86" s="6"/>
      <c r="Z86" s="7">
        <v>1</v>
      </c>
      <c r="AA86" s="6"/>
      <c r="AB86" s="6"/>
      <c r="AC86" s="6"/>
      <c r="AD86" s="6"/>
      <c r="AE86" s="7">
        <v>1</v>
      </c>
      <c r="AF86" s="6"/>
      <c r="AG86" s="6"/>
      <c r="AH86" s="6"/>
      <c r="AI86" s="6"/>
      <c r="AJ86" s="6"/>
      <c r="AK86" s="7">
        <v>1</v>
      </c>
      <c r="AL86" s="9"/>
      <c r="AM86" s="6"/>
      <c r="AN86" s="6"/>
      <c r="AO86" s="6"/>
      <c r="AP86" s="6"/>
      <c r="AQ86" s="6"/>
      <c r="AR86" s="6"/>
      <c r="AS86" s="6"/>
      <c r="AT86" s="7">
        <v>1</v>
      </c>
      <c r="AU86" s="7">
        <v>3</v>
      </c>
      <c r="AV86" s="6"/>
      <c r="AW86" s="6"/>
      <c r="AX86" s="6"/>
      <c r="AY86" s="7">
        <v>6</v>
      </c>
      <c r="AZ86" s="7">
        <v>1</v>
      </c>
      <c r="BA86" s="6"/>
      <c r="BB86" s="7">
        <v>6</v>
      </c>
      <c r="BC86" s="7">
        <v>7</v>
      </c>
      <c r="BD86" s="7">
        <v>4</v>
      </c>
      <c r="BE86" s="6"/>
      <c r="BF86" s="6"/>
      <c r="BG86" s="7">
        <v>3</v>
      </c>
      <c r="BH86" s="6"/>
      <c r="BI86" s="6"/>
      <c r="BJ86" s="6"/>
      <c r="BK86" s="6"/>
      <c r="BL86" s="6"/>
      <c r="BM86" s="2">
        <f t="shared" si="28"/>
        <v>36</v>
      </c>
      <c r="BN86" s="2">
        <f t="shared" si="29"/>
        <v>0</v>
      </c>
      <c r="BO86" s="2">
        <f t="shared" si="30"/>
        <v>27</v>
      </c>
      <c r="BP86" s="20">
        <f t="shared" si="31"/>
        <v>0.75</v>
      </c>
      <c r="BR86" s="2">
        <f t="shared" si="32"/>
        <v>27</v>
      </c>
      <c r="BS86" s="21">
        <f t="shared" si="33"/>
        <v>0.75</v>
      </c>
      <c r="BT86" s="22">
        <f t="shared" si="34"/>
        <v>5670</v>
      </c>
      <c r="BU86" s="27">
        <f t="shared" si="35"/>
        <v>4536</v>
      </c>
      <c r="BV86" s="23">
        <f t="shared" si="36"/>
        <v>1134</v>
      </c>
      <c r="BW86" s="24">
        <f t="shared" si="37"/>
        <v>27</v>
      </c>
      <c r="BX86" s="24">
        <f t="shared" si="38"/>
        <v>1890</v>
      </c>
      <c r="BY86" s="43">
        <v>19</v>
      </c>
      <c r="BZ86" s="2">
        <f t="shared" si="39"/>
        <v>1330</v>
      </c>
      <c r="CA86" s="43">
        <v>24</v>
      </c>
      <c r="CB86" s="2">
        <f t="shared" si="40"/>
        <v>1680</v>
      </c>
      <c r="CC86" s="2">
        <f t="shared" si="41"/>
        <v>4900</v>
      </c>
      <c r="CD86" s="45">
        <f t="shared" si="42"/>
        <v>364</v>
      </c>
      <c r="CE86" s="45">
        <f>CD86</f>
        <v>364</v>
      </c>
      <c r="CF86" s="2" t="s">
        <v>61</v>
      </c>
      <c r="CG86" s="2">
        <v>423</v>
      </c>
      <c r="CH86" s="30" t="s">
        <v>228</v>
      </c>
      <c r="CM86" s="2">
        <f t="shared" si="43"/>
        <v>-423</v>
      </c>
    </row>
    <row r="87" spans="1:91" x14ac:dyDescent="0.25">
      <c r="A87" s="2" t="s">
        <v>257</v>
      </c>
      <c r="B87" s="2" t="s">
        <v>138</v>
      </c>
      <c r="C87" s="65">
        <v>196</v>
      </c>
      <c r="D87" s="64" t="s">
        <v>138</v>
      </c>
      <c r="E87" s="3" t="s">
        <v>52</v>
      </c>
      <c r="F87" s="4">
        <v>4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7">
        <v>1</v>
      </c>
      <c r="AV87" s="6"/>
      <c r="AW87" s="7">
        <v>2</v>
      </c>
      <c r="AX87" s="6"/>
      <c r="AY87" s="6"/>
      <c r="AZ87" s="6"/>
      <c r="BA87" s="7">
        <v>1</v>
      </c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2">
        <f t="shared" si="28"/>
        <v>4</v>
      </c>
      <c r="BN87" s="2">
        <f t="shared" si="29"/>
        <v>0</v>
      </c>
      <c r="BO87" s="2">
        <f t="shared" si="30"/>
        <v>3</v>
      </c>
      <c r="BP87" s="20">
        <f t="shared" si="31"/>
        <v>0.75</v>
      </c>
      <c r="BR87" s="2">
        <f t="shared" si="32"/>
        <v>3</v>
      </c>
      <c r="BS87" s="21">
        <f t="shared" si="33"/>
        <v>0.75</v>
      </c>
      <c r="BT87" s="22">
        <f t="shared" si="34"/>
        <v>630</v>
      </c>
      <c r="BU87" s="27">
        <f t="shared" si="35"/>
        <v>504</v>
      </c>
      <c r="BV87" s="23">
        <f t="shared" si="36"/>
        <v>126</v>
      </c>
      <c r="BW87" s="24">
        <f t="shared" si="37"/>
        <v>3</v>
      </c>
      <c r="BX87" s="24">
        <f t="shared" si="38"/>
        <v>210</v>
      </c>
      <c r="BY87" s="43">
        <v>2</v>
      </c>
      <c r="BZ87" s="2">
        <f t="shared" si="39"/>
        <v>140</v>
      </c>
      <c r="CA87" s="43">
        <v>2</v>
      </c>
      <c r="CB87" s="2">
        <f t="shared" si="40"/>
        <v>140</v>
      </c>
      <c r="CC87" s="2">
        <f t="shared" si="41"/>
        <v>490</v>
      </c>
      <c r="CD87" s="45">
        <f t="shared" si="42"/>
        <v>-14</v>
      </c>
      <c r="CE87" s="45">
        <v>0</v>
      </c>
      <c r="CF87" s="2" t="s">
        <v>61</v>
      </c>
      <c r="CM87" s="2">
        <f t="shared" si="43"/>
        <v>0</v>
      </c>
    </row>
    <row r="88" spans="1:91" x14ac:dyDescent="0.25">
      <c r="A88" s="2" t="s">
        <v>312</v>
      </c>
      <c r="B88" s="2" t="s">
        <v>313</v>
      </c>
      <c r="C88" s="65">
        <v>442</v>
      </c>
      <c r="D88" s="64" t="s">
        <v>139</v>
      </c>
      <c r="E88" s="3" t="s">
        <v>52</v>
      </c>
      <c r="F88" s="4">
        <v>40</v>
      </c>
      <c r="G88" s="7">
        <v>1</v>
      </c>
      <c r="H88" s="6"/>
      <c r="I88" s="7">
        <v>3</v>
      </c>
      <c r="J88" s="6"/>
      <c r="K88" s="6"/>
      <c r="L88" s="6"/>
      <c r="M88" s="6"/>
      <c r="N88" s="6"/>
      <c r="O88" s="6"/>
      <c r="P88" s="6"/>
      <c r="Q88" s="7">
        <v>5</v>
      </c>
      <c r="R88" s="7">
        <v>3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7">
        <v>1</v>
      </c>
      <c r="AF88" s="7">
        <v>1</v>
      </c>
      <c r="AG88" s="6"/>
      <c r="AH88" s="7">
        <v>1</v>
      </c>
      <c r="AI88" s="7">
        <v>10</v>
      </c>
      <c r="AJ88" s="6"/>
      <c r="AK88" s="7">
        <v>1</v>
      </c>
      <c r="AL88" s="9"/>
      <c r="AM88" s="6"/>
      <c r="AN88" s="6"/>
      <c r="AO88" s="7">
        <v>1</v>
      </c>
      <c r="AP88" s="6"/>
      <c r="AQ88" s="6"/>
      <c r="AR88" s="6"/>
      <c r="AS88" s="6"/>
      <c r="AT88" s="7">
        <v>2</v>
      </c>
      <c r="AU88" s="7">
        <v>2</v>
      </c>
      <c r="AV88" s="7">
        <v>2</v>
      </c>
      <c r="AW88" s="6"/>
      <c r="AX88" s="6"/>
      <c r="AY88" s="6"/>
      <c r="AZ88" s="6"/>
      <c r="BA88" s="6"/>
      <c r="BB88" s="7">
        <v>1</v>
      </c>
      <c r="BC88" s="6"/>
      <c r="BD88" s="7">
        <v>4</v>
      </c>
      <c r="BE88" s="7">
        <v>1</v>
      </c>
      <c r="BF88" s="6"/>
      <c r="BG88" s="7">
        <v>1</v>
      </c>
      <c r="BH88" s="6"/>
      <c r="BI88" s="6"/>
      <c r="BJ88" s="6"/>
      <c r="BK88" s="6"/>
      <c r="BL88" s="6"/>
      <c r="BM88" s="2">
        <f t="shared" si="28"/>
        <v>40</v>
      </c>
      <c r="BN88" s="2">
        <f t="shared" si="29"/>
        <v>0</v>
      </c>
      <c r="BO88" s="2">
        <f t="shared" si="30"/>
        <v>9</v>
      </c>
      <c r="BP88" s="20">
        <f t="shared" si="31"/>
        <v>0.22500000000000001</v>
      </c>
      <c r="BR88" s="2">
        <f t="shared" si="32"/>
        <v>9</v>
      </c>
      <c r="BS88" s="21">
        <f t="shared" si="33"/>
        <v>0.22500000000000001</v>
      </c>
      <c r="BT88" s="22">
        <f t="shared" si="34"/>
        <v>1890</v>
      </c>
      <c r="BU88" s="27">
        <f t="shared" si="35"/>
        <v>1512</v>
      </c>
      <c r="BV88" s="23">
        <f t="shared" si="36"/>
        <v>378</v>
      </c>
      <c r="BW88" s="24">
        <f t="shared" si="37"/>
        <v>9</v>
      </c>
      <c r="BX88" s="24">
        <f t="shared" si="38"/>
        <v>630</v>
      </c>
      <c r="BY88" s="43">
        <v>4</v>
      </c>
      <c r="BZ88" s="2">
        <f t="shared" si="39"/>
        <v>280</v>
      </c>
      <c r="CA88" s="43">
        <v>5</v>
      </c>
      <c r="CB88" s="2">
        <f t="shared" si="40"/>
        <v>350</v>
      </c>
      <c r="CC88" s="2">
        <f t="shared" si="41"/>
        <v>1260</v>
      </c>
      <c r="CD88" s="45">
        <f t="shared" si="42"/>
        <v>-252</v>
      </c>
      <c r="CE88" s="45">
        <v>0</v>
      </c>
      <c r="CG88" s="2">
        <v>300</v>
      </c>
      <c r="CM88" s="2">
        <f t="shared" si="43"/>
        <v>0</v>
      </c>
    </row>
    <row r="89" spans="1:91" x14ac:dyDescent="0.25">
      <c r="C89" s="50"/>
      <c r="D89" s="3" t="s">
        <v>140</v>
      </c>
      <c r="E89" s="3" t="s">
        <v>56</v>
      </c>
      <c r="F89" s="4">
        <v>26</v>
      </c>
      <c r="G89" s="6"/>
      <c r="H89" s="6"/>
      <c r="I89" s="6"/>
      <c r="J89" s="6"/>
      <c r="K89" s="6"/>
      <c r="L89" s="6"/>
      <c r="M89" s="6"/>
      <c r="N89" s="6"/>
      <c r="O89" s="7">
        <v>2</v>
      </c>
      <c r="P89" s="6"/>
      <c r="Q89" s="6"/>
      <c r="R89" s="7">
        <v>1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7">
        <v>1</v>
      </c>
      <c r="AG89" s="6"/>
      <c r="AH89" s="7">
        <v>1</v>
      </c>
      <c r="AI89" s="6"/>
      <c r="AJ89" s="7">
        <v>1</v>
      </c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7">
        <v>14</v>
      </c>
      <c r="AV89" s="6"/>
      <c r="AW89" s="7">
        <v>1</v>
      </c>
      <c r="AX89" s="7">
        <v>2</v>
      </c>
      <c r="AY89" s="6"/>
      <c r="AZ89" s="6"/>
      <c r="BA89" s="7">
        <v>1</v>
      </c>
      <c r="BB89" s="6"/>
      <c r="BC89" s="6"/>
      <c r="BD89" s="6"/>
      <c r="BE89" s="6"/>
      <c r="BF89" s="7">
        <v>2</v>
      </c>
      <c r="BG89" s="6"/>
      <c r="BH89" s="6"/>
      <c r="BI89" s="6"/>
      <c r="BJ89" s="6"/>
      <c r="BK89" s="6"/>
      <c r="BL89" s="6"/>
      <c r="BM89" s="2">
        <f t="shared" si="28"/>
        <v>26</v>
      </c>
      <c r="BN89" s="2">
        <f t="shared" si="29"/>
        <v>0</v>
      </c>
      <c r="BO89" s="2">
        <f t="shared" si="30"/>
        <v>6</v>
      </c>
      <c r="BP89" s="20">
        <f t="shared" si="31"/>
        <v>0.23076923076923078</v>
      </c>
      <c r="BR89" s="2">
        <f t="shared" si="32"/>
        <v>6</v>
      </c>
      <c r="BS89" s="21">
        <f t="shared" si="33"/>
        <v>0.23076923076923078</v>
      </c>
      <c r="BT89" s="22">
        <f t="shared" si="34"/>
        <v>1260</v>
      </c>
      <c r="BU89" s="27">
        <f t="shared" si="35"/>
        <v>1008</v>
      </c>
      <c r="BV89" s="23">
        <f t="shared" si="36"/>
        <v>252</v>
      </c>
      <c r="BW89" s="24">
        <f t="shared" si="37"/>
        <v>6</v>
      </c>
      <c r="BX89" s="24">
        <f t="shared" si="38"/>
        <v>420</v>
      </c>
      <c r="BY89" s="43">
        <v>3</v>
      </c>
      <c r="BZ89" s="2">
        <f t="shared" si="39"/>
        <v>210</v>
      </c>
      <c r="CA89" s="43">
        <v>4</v>
      </c>
      <c r="CB89" s="2">
        <f t="shared" si="40"/>
        <v>280</v>
      </c>
      <c r="CC89" s="2">
        <f t="shared" si="41"/>
        <v>910</v>
      </c>
      <c r="CD89" s="45">
        <f t="shared" si="42"/>
        <v>-98</v>
      </c>
      <c r="CE89" s="45">
        <v>0</v>
      </c>
      <c r="CM89" s="2">
        <f t="shared" si="43"/>
        <v>0</v>
      </c>
    </row>
    <row r="90" spans="1:91" x14ac:dyDescent="0.25">
      <c r="A90" s="2" t="s">
        <v>306</v>
      </c>
      <c r="B90" s="2" t="s">
        <v>307</v>
      </c>
      <c r="C90" s="65">
        <v>424</v>
      </c>
      <c r="D90" s="64" t="s">
        <v>141</v>
      </c>
      <c r="E90" s="3" t="s">
        <v>52</v>
      </c>
      <c r="F90" s="4">
        <v>25</v>
      </c>
      <c r="G90" s="6"/>
      <c r="H90" s="6"/>
      <c r="I90" s="6"/>
      <c r="J90" s="6"/>
      <c r="K90" s="7">
        <v>1</v>
      </c>
      <c r="L90" s="7">
        <v>1</v>
      </c>
      <c r="M90" s="6"/>
      <c r="N90" s="7">
        <v>2</v>
      </c>
      <c r="O90" s="7">
        <v>1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7">
        <v>1</v>
      </c>
      <c r="AA90" s="6"/>
      <c r="AB90" s="6"/>
      <c r="AC90" s="6"/>
      <c r="AD90" s="6"/>
      <c r="AE90" s="7">
        <v>1</v>
      </c>
      <c r="AF90" s="7">
        <v>3</v>
      </c>
      <c r="AG90" s="6"/>
      <c r="AH90" s="7">
        <v>1</v>
      </c>
      <c r="AI90" s="6"/>
      <c r="AJ90" s="6"/>
      <c r="AK90" s="7">
        <v>2</v>
      </c>
      <c r="AL90" s="7"/>
      <c r="AM90" s="7">
        <v>1</v>
      </c>
      <c r="AN90" s="7">
        <v>3</v>
      </c>
      <c r="AO90" s="6"/>
      <c r="AP90" s="6"/>
      <c r="AQ90" s="6"/>
      <c r="AR90" s="6"/>
      <c r="AS90" s="6"/>
      <c r="AT90" s="6"/>
      <c r="AU90" s="6"/>
      <c r="AV90" s="6"/>
      <c r="AW90" s="6"/>
      <c r="AX90" s="7">
        <v>1</v>
      </c>
      <c r="AY90" s="6"/>
      <c r="AZ90" s="7">
        <v>2</v>
      </c>
      <c r="BA90" s="6"/>
      <c r="BB90" s="7">
        <v>1</v>
      </c>
      <c r="BC90" s="7">
        <v>4</v>
      </c>
      <c r="BD90" s="6"/>
      <c r="BE90" s="6"/>
      <c r="BF90" s="6"/>
      <c r="BG90" s="6"/>
      <c r="BH90" s="6"/>
      <c r="BI90" s="6"/>
      <c r="BJ90" s="6"/>
      <c r="BK90" s="6"/>
      <c r="BL90" s="6"/>
      <c r="BM90" s="2">
        <f t="shared" si="28"/>
        <v>25</v>
      </c>
      <c r="BN90" s="2">
        <f t="shared" si="29"/>
        <v>0</v>
      </c>
      <c r="BO90" s="2">
        <f t="shared" si="30"/>
        <v>8</v>
      </c>
      <c r="BP90" s="20">
        <f t="shared" si="31"/>
        <v>0.32</v>
      </c>
      <c r="BR90" s="2">
        <f t="shared" si="32"/>
        <v>8</v>
      </c>
      <c r="BS90" s="21">
        <f t="shared" si="33"/>
        <v>0.32</v>
      </c>
      <c r="BT90" s="22">
        <f t="shared" si="34"/>
        <v>1680</v>
      </c>
      <c r="BU90" s="27">
        <f t="shared" si="35"/>
        <v>1344</v>
      </c>
      <c r="BV90" s="23">
        <f t="shared" si="36"/>
        <v>336</v>
      </c>
      <c r="BW90" s="24">
        <f t="shared" si="37"/>
        <v>8</v>
      </c>
      <c r="BX90" s="24">
        <f t="shared" si="38"/>
        <v>560</v>
      </c>
      <c r="BY90" s="43">
        <v>3</v>
      </c>
      <c r="BZ90" s="2">
        <f t="shared" si="39"/>
        <v>210</v>
      </c>
      <c r="CA90" s="43">
        <v>4</v>
      </c>
      <c r="CB90" s="2">
        <f t="shared" si="40"/>
        <v>280</v>
      </c>
      <c r="CC90" s="2">
        <f t="shared" si="41"/>
        <v>1050</v>
      </c>
      <c r="CD90" s="45">
        <f t="shared" si="42"/>
        <v>-294</v>
      </c>
      <c r="CE90" s="45">
        <v>0</v>
      </c>
      <c r="CF90" s="2" t="s">
        <v>52</v>
      </c>
      <c r="CM90" s="2">
        <f t="shared" si="43"/>
        <v>0</v>
      </c>
    </row>
    <row r="91" spans="1:91" x14ac:dyDescent="0.25">
      <c r="C91" s="51">
        <v>73</v>
      </c>
      <c r="D91" s="3" t="s">
        <v>142</v>
      </c>
      <c r="E91" s="3" t="s">
        <v>56</v>
      </c>
      <c r="F91" s="4">
        <v>39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7">
        <v>1</v>
      </c>
      <c r="AJ91" s="6"/>
      <c r="AK91" s="7">
        <v>1</v>
      </c>
      <c r="AL91" s="7"/>
      <c r="AM91" s="7">
        <v>2</v>
      </c>
      <c r="AN91" s="7">
        <v>1</v>
      </c>
      <c r="AO91" s="7">
        <v>3</v>
      </c>
      <c r="AP91" s="6"/>
      <c r="AQ91" s="6"/>
      <c r="AR91" s="6"/>
      <c r="AS91" s="6"/>
      <c r="AT91" s="6"/>
      <c r="AU91" s="6"/>
      <c r="AV91" s="7">
        <v>1</v>
      </c>
      <c r="AW91" s="7">
        <v>1</v>
      </c>
      <c r="AX91" s="6"/>
      <c r="AY91" s="7">
        <v>3</v>
      </c>
      <c r="AZ91" s="7">
        <v>1</v>
      </c>
      <c r="BA91" s="7">
        <v>1</v>
      </c>
      <c r="BB91" s="7">
        <v>1</v>
      </c>
      <c r="BC91" s="7">
        <v>8</v>
      </c>
      <c r="BD91" s="7">
        <v>11</v>
      </c>
      <c r="BE91" s="6"/>
      <c r="BF91" s="7">
        <v>2</v>
      </c>
      <c r="BG91" s="7">
        <v>2</v>
      </c>
      <c r="BH91" s="6"/>
      <c r="BI91" s="6"/>
      <c r="BJ91" s="6"/>
      <c r="BK91" s="6"/>
      <c r="BL91" s="6"/>
      <c r="BM91" s="2">
        <f t="shared" si="28"/>
        <v>39</v>
      </c>
      <c r="BN91" s="2">
        <f t="shared" si="29"/>
        <v>0</v>
      </c>
      <c r="BO91" s="2">
        <f t="shared" si="30"/>
        <v>31</v>
      </c>
      <c r="BP91" s="20">
        <f t="shared" si="31"/>
        <v>0.79487179487179482</v>
      </c>
      <c r="BR91" s="2">
        <f t="shared" si="32"/>
        <v>31</v>
      </c>
      <c r="BS91" s="21">
        <f t="shared" si="33"/>
        <v>0.79487179487179482</v>
      </c>
      <c r="BT91" s="22">
        <f t="shared" si="34"/>
        <v>6510</v>
      </c>
      <c r="BU91" s="27">
        <f t="shared" si="35"/>
        <v>5208</v>
      </c>
      <c r="BV91" s="23">
        <f t="shared" si="36"/>
        <v>1302</v>
      </c>
      <c r="BW91" s="24">
        <f t="shared" si="37"/>
        <v>31</v>
      </c>
      <c r="BX91" s="24">
        <f t="shared" si="38"/>
        <v>2170</v>
      </c>
      <c r="BY91" s="43">
        <v>26</v>
      </c>
      <c r="BZ91" s="2">
        <f t="shared" si="39"/>
        <v>1820</v>
      </c>
      <c r="CA91" s="43">
        <v>27</v>
      </c>
      <c r="CB91" s="2">
        <f t="shared" si="40"/>
        <v>1890</v>
      </c>
      <c r="CC91" s="2">
        <f t="shared" si="41"/>
        <v>5880</v>
      </c>
      <c r="CD91" s="45">
        <f t="shared" si="42"/>
        <v>672</v>
      </c>
      <c r="CE91" s="45">
        <f>CD91</f>
        <v>672</v>
      </c>
      <c r="CF91" s="2" t="s">
        <v>61</v>
      </c>
      <c r="CG91" s="47" t="s">
        <v>230</v>
      </c>
      <c r="CH91" s="30" t="s">
        <v>229</v>
      </c>
      <c r="CM91" s="2">
        <f t="shared" si="43"/>
        <v>-73</v>
      </c>
    </row>
    <row r="92" spans="1:91" x14ac:dyDescent="0.25">
      <c r="A92" s="2" t="s">
        <v>291</v>
      </c>
      <c r="B92" s="2" t="s">
        <v>292</v>
      </c>
      <c r="C92" s="65">
        <v>300</v>
      </c>
      <c r="D92" s="64" t="s">
        <v>143</v>
      </c>
      <c r="E92" s="3" t="s">
        <v>52</v>
      </c>
      <c r="F92" s="4">
        <v>47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7">
        <v>1</v>
      </c>
      <c r="R92" s="7">
        <v>1</v>
      </c>
      <c r="S92" s="6"/>
      <c r="T92" s="6"/>
      <c r="U92" s="6"/>
      <c r="V92" s="6"/>
      <c r="W92" s="6"/>
      <c r="X92" s="6"/>
      <c r="Y92" s="6"/>
      <c r="Z92" s="7">
        <v>1</v>
      </c>
      <c r="AA92" s="6"/>
      <c r="AB92" s="6"/>
      <c r="AC92" s="6"/>
      <c r="AD92" s="6"/>
      <c r="AE92" s="7">
        <v>4</v>
      </c>
      <c r="AF92" s="7">
        <v>2</v>
      </c>
      <c r="AG92" s="6"/>
      <c r="AH92" s="6"/>
      <c r="AI92" s="7">
        <v>2</v>
      </c>
      <c r="AJ92" s="6"/>
      <c r="AK92" s="7">
        <v>2</v>
      </c>
      <c r="AL92" s="9"/>
      <c r="AM92" s="6"/>
      <c r="AN92" s="7">
        <v>1</v>
      </c>
      <c r="AO92" s="6"/>
      <c r="AP92" s="6"/>
      <c r="AQ92" s="6"/>
      <c r="AR92" s="6"/>
      <c r="AS92" s="6"/>
      <c r="AT92" s="6"/>
      <c r="AU92" s="7">
        <v>2</v>
      </c>
      <c r="AV92" s="7">
        <v>2</v>
      </c>
      <c r="AW92" s="7">
        <v>5</v>
      </c>
      <c r="AX92" s="6"/>
      <c r="AY92" s="7">
        <v>4</v>
      </c>
      <c r="AZ92" s="7">
        <v>8</v>
      </c>
      <c r="BA92" s="6"/>
      <c r="BB92" s="6"/>
      <c r="BC92" s="7">
        <v>4</v>
      </c>
      <c r="BD92" s="7">
        <v>4</v>
      </c>
      <c r="BE92" s="7">
        <v>1</v>
      </c>
      <c r="BF92" s="6"/>
      <c r="BG92" s="7">
        <v>3</v>
      </c>
      <c r="BH92" s="6"/>
      <c r="BI92" s="6"/>
      <c r="BJ92" s="6"/>
      <c r="BK92" s="6"/>
      <c r="BL92" s="6"/>
      <c r="BM92" s="2">
        <f t="shared" si="28"/>
        <v>47</v>
      </c>
      <c r="BN92" s="2">
        <f t="shared" si="29"/>
        <v>0</v>
      </c>
      <c r="BO92" s="2">
        <f t="shared" si="30"/>
        <v>31</v>
      </c>
      <c r="BP92" s="20">
        <f t="shared" si="31"/>
        <v>0.65957446808510634</v>
      </c>
      <c r="BR92" s="2">
        <f t="shared" si="32"/>
        <v>31</v>
      </c>
      <c r="BS92" s="21">
        <f t="shared" si="33"/>
        <v>0.65957446808510634</v>
      </c>
      <c r="BT92" s="22">
        <f t="shared" si="34"/>
        <v>6510</v>
      </c>
      <c r="BU92" s="27">
        <f t="shared" si="35"/>
        <v>5208</v>
      </c>
      <c r="BV92" s="23">
        <f t="shared" si="36"/>
        <v>1302</v>
      </c>
      <c r="BW92" s="24">
        <f t="shared" si="37"/>
        <v>31</v>
      </c>
      <c r="BX92" s="24">
        <f t="shared" si="38"/>
        <v>2170</v>
      </c>
      <c r="BY92" s="43">
        <v>21</v>
      </c>
      <c r="BZ92" s="2">
        <f t="shared" si="39"/>
        <v>1470</v>
      </c>
      <c r="CA92" s="43">
        <v>21</v>
      </c>
      <c r="CB92" s="2">
        <f t="shared" si="40"/>
        <v>1470</v>
      </c>
      <c r="CC92" s="2">
        <f t="shared" si="41"/>
        <v>5110</v>
      </c>
      <c r="CD92" s="45">
        <f t="shared" si="42"/>
        <v>-98</v>
      </c>
      <c r="CE92" s="45">
        <v>0</v>
      </c>
      <c r="CM92" s="2">
        <f t="shared" si="43"/>
        <v>0</v>
      </c>
    </row>
    <row r="93" spans="1:91" x14ac:dyDescent="0.25">
      <c r="C93" s="50">
        <v>74</v>
      </c>
      <c r="D93" s="3" t="s">
        <v>144</v>
      </c>
      <c r="E93" s="3" t="s">
        <v>61</v>
      </c>
      <c r="F93" s="4">
        <v>34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7">
        <v>2</v>
      </c>
      <c r="AD93" s="6"/>
      <c r="AE93" s="6"/>
      <c r="AF93" s="6"/>
      <c r="AG93" s="6"/>
      <c r="AH93" s="6"/>
      <c r="AI93" s="6"/>
      <c r="AJ93" s="6"/>
      <c r="AK93" s="7">
        <v>2</v>
      </c>
      <c r="AL93" s="9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7">
        <v>1</v>
      </c>
      <c r="AY93" s="7">
        <v>3</v>
      </c>
      <c r="AZ93" s="7">
        <v>1</v>
      </c>
      <c r="BA93" s="7">
        <v>2</v>
      </c>
      <c r="BB93" s="6"/>
      <c r="BC93" s="7">
        <v>1</v>
      </c>
      <c r="BD93" s="7">
        <v>21</v>
      </c>
      <c r="BE93" s="6"/>
      <c r="BF93" s="6"/>
      <c r="BG93" s="7">
        <v>1</v>
      </c>
      <c r="BH93" s="6"/>
      <c r="BI93" s="6"/>
      <c r="BJ93" s="6"/>
      <c r="BK93" s="6"/>
      <c r="BL93" s="6"/>
      <c r="BM93" s="2">
        <f t="shared" si="28"/>
        <v>34</v>
      </c>
      <c r="BN93" s="2">
        <f t="shared" si="29"/>
        <v>0</v>
      </c>
      <c r="BO93" s="2">
        <f t="shared" si="30"/>
        <v>30</v>
      </c>
      <c r="BP93" s="20">
        <f t="shared" si="31"/>
        <v>0.88235294117647056</v>
      </c>
      <c r="BR93" s="2">
        <f t="shared" si="32"/>
        <v>30</v>
      </c>
      <c r="BS93" s="21">
        <f t="shared" si="33"/>
        <v>0.88235294117647056</v>
      </c>
      <c r="BT93" s="22">
        <f t="shared" si="34"/>
        <v>6300</v>
      </c>
      <c r="BU93" s="27">
        <f t="shared" si="35"/>
        <v>5040</v>
      </c>
      <c r="BV93" s="23">
        <f t="shared" si="36"/>
        <v>1260</v>
      </c>
      <c r="BW93" s="24">
        <f t="shared" si="37"/>
        <v>30</v>
      </c>
      <c r="BX93" s="24">
        <f t="shared" si="38"/>
        <v>2100</v>
      </c>
      <c r="BY93" s="43">
        <v>16</v>
      </c>
      <c r="BZ93" s="2">
        <f t="shared" si="39"/>
        <v>1120</v>
      </c>
      <c r="CA93" s="43">
        <v>20</v>
      </c>
      <c r="CB93" s="2">
        <f t="shared" si="40"/>
        <v>1400</v>
      </c>
      <c r="CC93" s="2">
        <f t="shared" si="41"/>
        <v>4620</v>
      </c>
      <c r="CD93" s="45">
        <f t="shared" si="42"/>
        <v>-420</v>
      </c>
      <c r="CE93" s="45">
        <v>0</v>
      </c>
      <c r="CG93" s="2">
        <v>74</v>
      </c>
      <c r="CM93" s="2">
        <f t="shared" si="43"/>
        <v>-74</v>
      </c>
    </row>
    <row r="94" spans="1:91" x14ac:dyDescent="0.25">
      <c r="C94" s="50">
        <v>111</v>
      </c>
      <c r="D94" s="3" t="s">
        <v>145</v>
      </c>
      <c r="E94" s="3" t="s">
        <v>61</v>
      </c>
      <c r="F94" s="4">
        <v>20</v>
      </c>
      <c r="G94" s="6"/>
      <c r="H94" s="6"/>
      <c r="I94" s="6"/>
      <c r="J94" s="6"/>
      <c r="K94" s="6"/>
      <c r="L94" s="6"/>
      <c r="M94" s="6"/>
      <c r="N94" s="7">
        <v>5</v>
      </c>
      <c r="O94" s="6"/>
      <c r="P94" s="6"/>
      <c r="Q94" s="6"/>
      <c r="R94" s="7">
        <v>1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7">
        <v>2</v>
      </c>
      <c r="AI94" s="6"/>
      <c r="AJ94" s="7">
        <v>1</v>
      </c>
      <c r="AK94" s="6"/>
      <c r="AL94" s="6"/>
      <c r="AM94" s="6"/>
      <c r="AN94" s="6"/>
      <c r="AO94" s="7">
        <v>1</v>
      </c>
      <c r="AP94" s="6"/>
      <c r="AQ94" s="6"/>
      <c r="AR94" s="6"/>
      <c r="AS94" s="6"/>
      <c r="AT94" s="6"/>
      <c r="AU94" s="6"/>
      <c r="AV94" s="7">
        <v>1</v>
      </c>
      <c r="AW94" s="6"/>
      <c r="AX94" s="6"/>
      <c r="AY94" s="7">
        <v>6</v>
      </c>
      <c r="AZ94" s="6"/>
      <c r="BA94" s="6"/>
      <c r="BB94" s="6"/>
      <c r="BC94" s="6"/>
      <c r="BD94" s="6"/>
      <c r="BE94" s="7">
        <v>3</v>
      </c>
      <c r="BF94" s="6"/>
      <c r="BG94" s="6"/>
      <c r="BH94" s="6"/>
      <c r="BI94" s="6"/>
      <c r="BJ94" s="6"/>
      <c r="BK94" s="6"/>
      <c r="BL94" s="6"/>
      <c r="BM94" s="2">
        <f t="shared" si="28"/>
        <v>20</v>
      </c>
      <c r="BN94" s="2">
        <f t="shared" si="29"/>
        <v>0</v>
      </c>
      <c r="BO94" s="2">
        <f t="shared" si="30"/>
        <v>10</v>
      </c>
      <c r="BP94" s="20">
        <f t="shared" si="31"/>
        <v>0.5</v>
      </c>
      <c r="BR94" s="2">
        <f t="shared" si="32"/>
        <v>10</v>
      </c>
      <c r="BS94" s="21">
        <f t="shared" si="33"/>
        <v>0.5</v>
      </c>
      <c r="BT94" s="22">
        <f t="shared" si="34"/>
        <v>2100</v>
      </c>
      <c r="BU94" s="27">
        <f t="shared" si="35"/>
        <v>1680</v>
      </c>
      <c r="BV94" s="23">
        <f t="shared" si="36"/>
        <v>420</v>
      </c>
      <c r="BW94" s="24">
        <f t="shared" si="37"/>
        <v>10</v>
      </c>
      <c r="BX94" s="24">
        <f t="shared" si="38"/>
        <v>700</v>
      </c>
      <c r="BY94" s="43">
        <v>7</v>
      </c>
      <c r="BZ94" s="2">
        <f t="shared" si="39"/>
        <v>490</v>
      </c>
      <c r="CA94" s="43">
        <v>9</v>
      </c>
      <c r="CB94" s="2">
        <f t="shared" si="40"/>
        <v>630</v>
      </c>
      <c r="CC94" s="2">
        <f t="shared" si="41"/>
        <v>1820</v>
      </c>
      <c r="CD94" s="45">
        <f t="shared" si="42"/>
        <v>140</v>
      </c>
      <c r="CE94" s="45">
        <f>CD94</f>
        <v>140</v>
      </c>
      <c r="CF94" s="2" t="s">
        <v>61</v>
      </c>
      <c r="CG94" s="2">
        <v>111</v>
      </c>
      <c r="CH94" s="30" t="s">
        <v>231</v>
      </c>
      <c r="CM94" s="2">
        <f t="shared" si="43"/>
        <v>-111</v>
      </c>
    </row>
    <row r="95" spans="1:91" x14ac:dyDescent="0.25">
      <c r="C95" s="50"/>
      <c r="D95" s="3" t="s">
        <v>146</v>
      </c>
      <c r="E95" s="3" t="s">
        <v>52</v>
      </c>
      <c r="F95" s="4">
        <v>10</v>
      </c>
      <c r="G95" s="6"/>
      <c r="H95" s="6"/>
      <c r="I95" s="6"/>
      <c r="J95" s="7">
        <v>2</v>
      </c>
      <c r="K95" s="6"/>
      <c r="L95" s="6"/>
      <c r="M95" s="7">
        <v>4</v>
      </c>
      <c r="N95" s="6"/>
      <c r="O95" s="6"/>
      <c r="P95" s="7">
        <v>1</v>
      </c>
      <c r="Q95" s="6"/>
      <c r="R95" s="7">
        <v>1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7">
        <v>1</v>
      </c>
      <c r="AG95" s="6"/>
      <c r="AH95" s="7">
        <v>1</v>
      </c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2">
        <f t="shared" si="28"/>
        <v>10</v>
      </c>
      <c r="BN95" s="2">
        <f t="shared" si="29"/>
        <v>0</v>
      </c>
      <c r="BO95" s="2">
        <f t="shared" si="30"/>
        <v>0</v>
      </c>
      <c r="BP95" s="20">
        <f t="shared" si="31"/>
        <v>0</v>
      </c>
      <c r="BR95" s="2">
        <f t="shared" si="32"/>
        <v>0</v>
      </c>
      <c r="BS95" s="21">
        <f t="shared" si="33"/>
        <v>0</v>
      </c>
      <c r="BT95" s="22">
        <f t="shared" si="34"/>
        <v>0</v>
      </c>
      <c r="BU95" s="27">
        <f t="shared" si="35"/>
        <v>0</v>
      </c>
      <c r="BV95" s="23">
        <f t="shared" si="36"/>
        <v>0</v>
      </c>
      <c r="BW95" s="24">
        <f t="shared" si="37"/>
        <v>0</v>
      </c>
      <c r="BX95" s="24">
        <f t="shared" si="38"/>
        <v>0</v>
      </c>
      <c r="BY95" s="43"/>
      <c r="BZ95" s="2">
        <f t="shared" si="39"/>
        <v>0</v>
      </c>
      <c r="CA95" s="43"/>
      <c r="CB95" s="2">
        <f t="shared" si="40"/>
        <v>0</v>
      </c>
      <c r="CC95" s="2">
        <f t="shared" si="41"/>
        <v>0</v>
      </c>
      <c r="CD95" s="45">
        <f t="shared" si="42"/>
        <v>0</v>
      </c>
      <c r="CE95" s="45">
        <v>0</v>
      </c>
      <c r="CM95" s="2">
        <f t="shared" si="43"/>
        <v>0</v>
      </c>
    </row>
    <row r="96" spans="1:91" x14ac:dyDescent="0.25">
      <c r="A96" s="2" t="s">
        <v>296</v>
      </c>
      <c r="B96" s="2" t="s">
        <v>147</v>
      </c>
      <c r="C96" s="65">
        <v>342</v>
      </c>
      <c r="D96" s="64" t="s">
        <v>147</v>
      </c>
      <c r="E96" s="3" t="s">
        <v>52</v>
      </c>
      <c r="F96" s="4">
        <v>25</v>
      </c>
      <c r="G96" s="6"/>
      <c r="H96" s="7">
        <v>3</v>
      </c>
      <c r="I96" s="6"/>
      <c r="J96" s="7">
        <v>1</v>
      </c>
      <c r="K96" s="6"/>
      <c r="L96" s="6"/>
      <c r="M96" s="7">
        <v>1</v>
      </c>
      <c r="N96" s="7">
        <v>1</v>
      </c>
      <c r="O96" s="7">
        <v>2</v>
      </c>
      <c r="P96" s="6"/>
      <c r="Q96" s="6"/>
      <c r="R96" s="6"/>
      <c r="S96" s="6"/>
      <c r="T96" s="6"/>
      <c r="U96" s="7">
        <v>1</v>
      </c>
      <c r="V96" s="9"/>
      <c r="W96" s="9"/>
      <c r="X96" s="6"/>
      <c r="Y96" s="6"/>
      <c r="Z96" s="6"/>
      <c r="AA96" s="6"/>
      <c r="AB96" s="6"/>
      <c r="AC96" s="6"/>
      <c r="AD96" s="6"/>
      <c r="AE96" s="6"/>
      <c r="AF96" s="7">
        <v>1</v>
      </c>
      <c r="AG96" s="6"/>
      <c r="AH96" s="6"/>
      <c r="AI96" s="7">
        <v>3</v>
      </c>
      <c r="AJ96" s="7">
        <v>3</v>
      </c>
      <c r="AK96" s="6"/>
      <c r="AL96" s="6"/>
      <c r="AM96" s="6"/>
      <c r="AN96" s="6"/>
      <c r="AO96" s="7">
        <v>2</v>
      </c>
      <c r="AP96" s="7">
        <v>1</v>
      </c>
      <c r="AQ96" s="7">
        <v>1</v>
      </c>
      <c r="AR96" s="7"/>
      <c r="AS96" s="7"/>
      <c r="AT96" s="7">
        <v>2</v>
      </c>
      <c r="AU96" s="6"/>
      <c r="AV96" s="6"/>
      <c r="AW96" s="6"/>
      <c r="AX96" s="6"/>
      <c r="AY96" s="6"/>
      <c r="AZ96" s="7">
        <v>1</v>
      </c>
      <c r="BA96" s="6"/>
      <c r="BB96" s="7">
        <v>1</v>
      </c>
      <c r="BC96" s="6"/>
      <c r="BD96" s="6"/>
      <c r="BE96" s="7">
        <v>1</v>
      </c>
      <c r="BF96" s="6"/>
      <c r="BG96" s="6"/>
      <c r="BH96" s="6"/>
      <c r="BI96" s="6"/>
      <c r="BJ96" s="6"/>
      <c r="BK96" s="6"/>
      <c r="BL96" s="6"/>
      <c r="BM96" s="2">
        <f t="shared" si="28"/>
        <v>25</v>
      </c>
      <c r="BN96" s="2">
        <f t="shared" si="29"/>
        <v>0</v>
      </c>
      <c r="BO96" s="2">
        <f t="shared" si="30"/>
        <v>3</v>
      </c>
      <c r="BP96" s="20">
        <f t="shared" si="31"/>
        <v>0.12</v>
      </c>
      <c r="BR96" s="2">
        <f t="shared" si="32"/>
        <v>3</v>
      </c>
      <c r="BS96" s="21">
        <f t="shared" si="33"/>
        <v>0.12</v>
      </c>
      <c r="BT96" s="22">
        <f t="shared" si="34"/>
        <v>630</v>
      </c>
      <c r="BU96" s="27">
        <f t="shared" si="35"/>
        <v>504</v>
      </c>
      <c r="BV96" s="23">
        <f t="shared" si="36"/>
        <v>126</v>
      </c>
      <c r="BW96" s="24">
        <f t="shared" si="37"/>
        <v>3</v>
      </c>
      <c r="BX96" s="24">
        <f t="shared" si="38"/>
        <v>210</v>
      </c>
      <c r="BY96" s="43"/>
      <c r="BZ96" s="2">
        <f t="shared" si="39"/>
        <v>0</v>
      </c>
      <c r="CA96" s="43">
        <v>3</v>
      </c>
      <c r="CB96" s="2">
        <f t="shared" si="40"/>
        <v>210</v>
      </c>
      <c r="CC96" s="2">
        <f t="shared" si="41"/>
        <v>420</v>
      </c>
      <c r="CD96" s="45">
        <f t="shared" si="42"/>
        <v>-84</v>
      </c>
      <c r="CE96" s="45">
        <v>0</v>
      </c>
      <c r="CF96" s="2" t="s">
        <v>52</v>
      </c>
      <c r="CM96" s="2">
        <f t="shared" si="43"/>
        <v>0</v>
      </c>
    </row>
    <row r="97" spans="1:91" x14ac:dyDescent="0.25">
      <c r="C97" s="50"/>
      <c r="D97" s="3" t="s">
        <v>148</v>
      </c>
      <c r="E97" s="3" t="s">
        <v>56</v>
      </c>
      <c r="F97" s="4">
        <v>33</v>
      </c>
      <c r="G97" s="6"/>
      <c r="H97" s="6"/>
      <c r="I97" s="6"/>
      <c r="J97" s="6"/>
      <c r="K97" s="6"/>
      <c r="L97" s="6"/>
      <c r="M97" s="6"/>
      <c r="N97" s="6"/>
      <c r="O97" s="7">
        <v>1</v>
      </c>
      <c r="P97" s="6"/>
      <c r="Q97" s="7">
        <v>1</v>
      </c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7">
        <v>1</v>
      </c>
      <c r="AF97" s="6"/>
      <c r="AG97" s="7">
        <v>2</v>
      </c>
      <c r="AH97" s="6"/>
      <c r="AI97" s="7">
        <v>1</v>
      </c>
      <c r="AJ97" s="6"/>
      <c r="AK97" s="7">
        <v>1</v>
      </c>
      <c r="AL97" s="9"/>
      <c r="AM97" s="6"/>
      <c r="AN97" s="6"/>
      <c r="AO97" s="6"/>
      <c r="AP97" s="6"/>
      <c r="AQ97" s="6"/>
      <c r="AR97" s="6"/>
      <c r="AS97" s="6"/>
      <c r="AT97" s="6"/>
      <c r="AU97" s="7">
        <v>8</v>
      </c>
      <c r="AV97" s="6"/>
      <c r="AW97" s="6"/>
      <c r="AX97" s="7">
        <v>1</v>
      </c>
      <c r="AY97" s="7">
        <v>3</v>
      </c>
      <c r="AZ97" s="7">
        <v>2</v>
      </c>
      <c r="BA97" s="7">
        <v>1</v>
      </c>
      <c r="BB97" s="7">
        <v>6</v>
      </c>
      <c r="BC97" s="6"/>
      <c r="BD97" s="7">
        <v>3</v>
      </c>
      <c r="BE97" s="7">
        <v>1</v>
      </c>
      <c r="BF97" s="7">
        <v>1</v>
      </c>
      <c r="BG97" s="6"/>
      <c r="BH97" s="6"/>
      <c r="BI97" s="6"/>
      <c r="BJ97" s="6"/>
      <c r="BK97" s="6"/>
      <c r="BL97" s="6"/>
      <c r="BM97" s="2">
        <f t="shared" si="28"/>
        <v>33</v>
      </c>
      <c r="BN97" s="2">
        <f t="shared" si="29"/>
        <v>0</v>
      </c>
      <c r="BO97" s="2">
        <f t="shared" si="30"/>
        <v>18</v>
      </c>
      <c r="BP97" s="20">
        <f t="shared" si="31"/>
        <v>0.54545454545454541</v>
      </c>
      <c r="BR97" s="2">
        <f t="shared" si="32"/>
        <v>18</v>
      </c>
      <c r="BS97" s="21">
        <f t="shared" si="33"/>
        <v>0.54545454545454541</v>
      </c>
      <c r="BT97" s="22">
        <f t="shared" si="34"/>
        <v>3780</v>
      </c>
      <c r="BU97" s="27">
        <f t="shared" si="35"/>
        <v>3024</v>
      </c>
      <c r="BV97" s="23">
        <f t="shared" si="36"/>
        <v>756</v>
      </c>
      <c r="BW97" s="24">
        <f t="shared" si="37"/>
        <v>18</v>
      </c>
      <c r="BX97" s="24">
        <f t="shared" si="38"/>
        <v>1260</v>
      </c>
      <c r="BY97" s="43">
        <v>10</v>
      </c>
      <c r="BZ97" s="2">
        <f t="shared" si="39"/>
        <v>700</v>
      </c>
      <c r="CA97" s="43">
        <v>13</v>
      </c>
      <c r="CB97" s="2">
        <f t="shared" si="40"/>
        <v>910</v>
      </c>
      <c r="CC97" s="2">
        <f t="shared" si="41"/>
        <v>2870</v>
      </c>
      <c r="CD97" s="45">
        <f t="shared" si="42"/>
        <v>-154</v>
      </c>
      <c r="CE97" s="45">
        <v>0</v>
      </c>
      <c r="CM97" s="2">
        <f t="shared" si="43"/>
        <v>0</v>
      </c>
    </row>
    <row r="98" spans="1:91" x14ac:dyDescent="0.25">
      <c r="A98" s="2" t="s">
        <v>252</v>
      </c>
      <c r="B98" s="2" t="s">
        <v>253</v>
      </c>
      <c r="C98" s="65">
        <v>74</v>
      </c>
      <c r="D98" s="64" t="s">
        <v>149</v>
      </c>
      <c r="E98" s="3" t="s">
        <v>52</v>
      </c>
      <c r="F98" s="4">
        <v>47</v>
      </c>
      <c r="G98" s="6"/>
      <c r="H98" s="6"/>
      <c r="I98" s="6"/>
      <c r="J98" s="6"/>
      <c r="K98" s="6"/>
      <c r="L98" s="6"/>
      <c r="M98" s="6"/>
      <c r="N98" s="6"/>
      <c r="O98" s="7">
        <v>6</v>
      </c>
      <c r="P98" s="6"/>
      <c r="Q98" s="7">
        <v>4</v>
      </c>
      <c r="R98" s="7">
        <v>5</v>
      </c>
      <c r="S98" s="7">
        <v>2</v>
      </c>
      <c r="T98" s="9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7">
        <v>2</v>
      </c>
      <c r="AG98" s="7">
        <v>3</v>
      </c>
      <c r="AH98" s="7">
        <v>1</v>
      </c>
      <c r="AI98" s="7">
        <v>1</v>
      </c>
      <c r="AJ98" s="7">
        <v>2</v>
      </c>
      <c r="AK98" s="7">
        <v>5</v>
      </c>
      <c r="AL98" s="7"/>
      <c r="AM98" s="7">
        <v>4</v>
      </c>
      <c r="AN98" s="7">
        <v>1</v>
      </c>
      <c r="AO98" s="7">
        <v>4</v>
      </c>
      <c r="AP98" s="6"/>
      <c r="AQ98" s="6"/>
      <c r="AR98" s="6"/>
      <c r="AS98" s="6"/>
      <c r="AT98" s="6"/>
      <c r="AU98" s="6"/>
      <c r="AV98" s="7">
        <v>2</v>
      </c>
      <c r="AW98" s="7">
        <v>1</v>
      </c>
      <c r="AX98" s="6"/>
      <c r="AY98" s="7">
        <v>1</v>
      </c>
      <c r="AZ98" s="6"/>
      <c r="BA98" s="6"/>
      <c r="BB98" s="6"/>
      <c r="BC98" s="6"/>
      <c r="BD98" s="7">
        <v>1</v>
      </c>
      <c r="BE98" s="6"/>
      <c r="BF98" s="7">
        <v>1</v>
      </c>
      <c r="BG98" s="6"/>
      <c r="BH98" s="7">
        <v>1</v>
      </c>
      <c r="BI98" s="6"/>
      <c r="BJ98" s="6"/>
      <c r="BK98" s="6"/>
      <c r="BL98" s="6"/>
      <c r="BM98" s="2">
        <f t="shared" si="28"/>
        <v>47</v>
      </c>
      <c r="BN98" s="2">
        <f t="shared" si="29"/>
        <v>0</v>
      </c>
      <c r="BO98" s="2">
        <f t="shared" si="30"/>
        <v>7</v>
      </c>
      <c r="BP98" s="20">
        <f t="shared" si="31"/>
        <v>0.14893617021276595</v>
      </c>
      <c r="BR98" s="2">
        <f t="shared" si="32"/>
        <v>7</v>
      </c>
      <c r="BS98" s="21">
        <f t="shared" si="33"/>
        <v>0.14893617021276595</v>
      </c>
      <c r="BT98" s="22">
        <f t="shared" si="34"/>
        <v>1470</v>
      </c>
      <c r="BU98" s="27">
        <f t="shared" si="35"/>
        <v>1176</v>
      </c>
      <c r="BV98" s="23">
        <f t="shared" si="36"/>
        <v>294</v>
      </c>
      <c r="BW98" s="24">
        <f t="shared" si="37"/>
        <v>7</v>
      </c>
      <c r="BX98" s="24">
        <f t="shared" si="38"/>
        <v>490</v>
      </c>
      <c r="BY98" s="43">
        <v>3</v>
      </c>
      <c r="BZ98" s="2">
        <f t="shared" si="39"/>
        <v>210</v>
      </c>
      <c r="CA98" s="43">
        <v>5</v>
      </c>
      <c r="CB98" s="2">
        <f t="shared" si="40"/>
        <v>350</v>
      </c>
      <c r="CC98" s="2">
        <f t="shared" si="41"/>
        <v>1050</v>
      </c>
      <c r="CD98" s="45">
        <f t="shared" si="42"/>
        <v>-126</v>
      </c>
      <c r="CE98" s="45">
        <v>0</v>
      </c>
      <c r="CM98" s="2">
        <f t="shared" si="43"/>
        <v>0</v>
      </c>
    </row>
    <row r="99" spans="1:91" x14ac:dyDescent="0.25">
      <c r="A99" s="2" t="s">
        <v>256</v>
      </c>
      <c r="B99" s="2" t="s">
        <v>150</v>
      </c>
      <c r="C99" s="65">
        <v>114</v>
      </c>
      <c r="D99" s="64" t="s">
        <v>150</v>
      </c>
      <c r="E99" s="3" t="s">
        <v>52</v>
      </c>
      <c r="F99" s="4">
        <v>11</v>
      </c>
      <c r="G99" s="6"/>
      <c r="H99" s="6"/>
      <c r="I99" s="6"/>
      <c r="J99" s="7">
        <v>1</v>
      </c>
      <c r="K99" s="6"/>
      <c r="L99" s="7">
        <v>1</v>
      </c>
      <c r="M99" s="7">
        <v>5</v>
      </c>
      <c r="N99" s="6"/>
      <c r="O99" s="6"/>
      <c r="P99" s="6"/>
      <c r="Q99" s="6"/>
      <c r="R99" s="7">
        <v>2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7">
        <v>1</v>
      </c>
      <c r="AG99" s="6"/>
      <c r="AH99" s="6"/>
      <c r="AI99" s="6"/>
      <c r="AJ99" s="6"/>
      <c r="AK99" s="6"/>
      <c r="AL99" s="6"/>
      <c r="AM99" s="6"/>
      <c r="AN99" s="6"/>
      <c r="AO99" s="7">
        <v>1</v>
      </c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2">
        <f t="shared" si="28"/>
        <v>11</v>
      </c>
      <c r="BN99" s="2">
        <f t="shared" si="29"/>
        <v>0</v>
      </c>
      <c r="BO99" s="2">
        <f t="shared" si="30"/>
        <v>0</v>
      </c>
      <c r="BP99" s="20">
        <f t="shared" si="31"/>
        <v>0</v>
      </c>
      <c r="BR99" s="2">
        <f t="shared" si="32"/>
        <v>0</v>
      </c>
      <c r="BS99" s="21">
        <f t="shared" si="33"/>
        <v>0</v>
      </c>
      <c r="BT99" s="22">
        <f t="shared" si="34"/>
        <v>0</v>
      </c>
      <c r="BU99" s="27">
        <f t="shared" si="35"/>
        <v>0</v>
      </c>
      <c r="BV99" s="23">
        <f t="shared" si="36"/>
        <v>0</v>
      </c>
      <c r="BW99" s="24">
        <f t="shared" si="37"/>
        <v>0</v>
      </c>
      <c r="BX99" s="24">
        <f t="shared" si="38"/>
        <v>0</v>
      </c>
      <c r="BY99" s="43"/>
      <c r="BZ99" s="2">
        <f t="shared" si="39"/>
        <v>0</v>
      </c>
      <c r="CA99" s="43"/>
      <c r="CB99" s="2">
        <f t="shared" si="40"/>
        <v>0</v>
      </c>
      <c r="CC99" s="2">
        <f t="shared" si="41"/>
        <v>0</v>
      </c>
      <c r="CD99" s="45">
        <f t="shared" si="42"/>
        <v>0</v>
      </c>
      <c r="CE99" s="45">
        <v>0</v>
      </c>
      <c r="CM99" s="2">
        <f t="shared" si="43"/>
        <v>0</v>
      </c>
    </row>
    <row r="100" spans="1:91" ht="15.75" thickBot="1" x14ac:dyDescent="0.3"/>
    <row r="101" spans="1:91" ht="15.75" thickBot="1" x14ac:dyDescent="0.3">
      <c r="BU101" s="38">
        <f>SUBTOTAL(9,BU3:BU100)</f>
        <v>216216</v>
      </c>
    </row>
    <row r="102" spans="1:91" ht="15.75" thickBot="1" x14ac:dyDescent="0.3"/>
    <row r="103" spans="1:91" x14ac:dyDescent="0.25">
      <c r="BT103" s="39" t="s">
        <v>176</v>
      </c>
      <c r="BU103" s="40">
        <v>123312</v>
      </c>
    </row>
    <row r="104" spans="1:91" ht="15.75" thickBot="1" x14ac:dyDescent="0.3">
      <c r="BT104" s="41" t="s">
        <v>177</v>
      </c>
      <c r="BU104" s="42">
        <v>92904</v>
      </c>
    </row>
    <row r="105" spans="1:91" ht="8.25" customHeight="1" x14ac:dyDescent="0.25"/>
    <row r="106" spans="1:91" ht="15.75" thickBot="1" x14ac:dyDescent="0.3">
      <c r="BU106" s="37">
        <f>SUBTOTAL(9,BU103:BU105)</f>
        <v>216216</v>
      </c>
    </row>
    <row r="107" spans="1:91" ht="15.75" thickTop="1" x14ac:dyDescent="0.25"/>
  </sheetData>
  <autoFilter ref="A2:CM99" xr:uid="{00000000-0009-0000-0000-000000000000}"/>
  <sortState xmlns:xlrd2="http://schemas.microsoft.com/office/spreadsheetml/2017/richdata2" ref="A3:B239">
    <sortCondition ref="B3:B239"/>
  </sortState>
  <conditionalFormatting sqref="CH6">
    <cfRule type="containsText" dxfId="52" priority="49" operator="containsText" text="TBC">
      <formula>NOT(ISERROR(SEARCH("TBC",CH6)))</formula>
    </cfRule>
    <cfRule type="containsText" dxfId="51" priority="50" operator="containsText" text="TBC">
      <formula>NOT(ISERROR(SEARCH("TBC",CH6)))</formula>
    </cfRule>
  </conditionalFormatting>
  <conditionalFormatting sqref="CH12">
    <cfRule type="containsText" dxfId="50" priority="47" operator="containsText" text="TBC">
      <formula>NOT(ISERROR(SEARCH("TBC",CH12)))</formula>
    </cfRule>
    <cfRule type="containsText" dxfId="49" priority="48" operator="containsText" text="TBC">
      <formula>NOT(ISERROR(SEARCH("TBC",CH12)))</formula>
    </cfRule>
  </conditionalFormatting>
  <conditionalFormatting sqref="CH20">
    <cfRule type="containsText" dxfId="48" priority="45" operator="containsText" text="TBC">
      <formula>NOT(ISERROR(SEARCH("TBC",CH20)))</formula>
    </cfRule>
    <cfRule type="containsText" dxfId="47" priority="46" operator="containsText" text="TBC">
      <formula>NOT(ISERROR(SEARCH("TBC",CH20)))</formula>
    </cfRule>
  </conditionalFormatting>
  <conditionalFormatting sqref="CH21">
    <cfRule type="containsText" dxfId="46" priority="43" operator="containsText" text="TBC">
      <formula>NOT(ISERROR(SEARCH("TBC",CH21)))</formula>
    </cfRule>
    <cfRule type="containsText" dxfId="45" priority="44" operator="containsText" text="TBC">
      <formula>NOT(ISERROR(SEARCH("TBC",CH21)))</formula>
    </cfRule>
  </conditionalFormatting>
  <conditionalFormatting sqref="CH24">
    <cfRule type="containsText" dxfId="44" priority="41" operator="containsText" text="TBC">
      <formula>NOT(ISERROR(SEARCH("TBC",CH24)))</formula>
    </cfRule>
    <cfRule type="containsText" dxfId="43" priority="42" operator="containsText" text="TBC">
      <formula>NOT(ISERROR(SEARCH("TBC",CH24)))</formula>
    </cfRule>
  </conditionalFormatting>
  <conditionalFormatting sqref="CH26">
    <cfRule type="containsText" dxfId="42" priority="39" operator="containsText" text="TBC">
      <formula>NOT(ISERROR(SEARCH("TBC",CH26)))</formula>
    </cfRule>
    <cfRule type="containsText" dxfId="41" priority="40" operator="containsText" text="TBC">
      <formula>NOT(ISERROR(SEARCH("TBC",CH26)))</formula>
    </cfRule>
  </conditionalFormatting>
  <conditionalFormatting sqref="CH29">
    <cfRule type="containsText" dxfId="40" priority="37" operator="containsText" text="TBC">
      <formula>NOT(ISERROR(SEARCH("TBC",CH29)))</formula>
    </cfRule>
    <cfRule type="containsText" dxfId="39" priority="38" operator="containsText" text="TBC">
      <formula>NOT(ISERROR(SEARCH("TBC",CH29)))</formula>
    </cfRule>
  </conditionalFormatting>
  <conditionalFormatting sqref="CH30">
    <cfRule type="containsText" dxfId="38" priority="35" operator="containsText" text="TBC">
      <formula>NOT(ISERROR(SEARCH("TBC",CH30)))</formula>
    </cfRule>
    <cfRule type="containsText" dxfId="37" priority="36" operator="containsText" text="TBC">
      <formula>NOT(ISERROR(SEARCH("TBC",CH30)))</formula>
    </cfRule>
  </conditionalFormatting>
  <conditionalFormatting sqref="CH31">
    <cfRule type="containsText" dxfId="36" priority="33" operator="containsText" text="TBC">
      <formula>NOT(ISERROR(SEARCH("TBC",CH31)))</formula>
    </cfRule>
    <cfRule type="containsText" dxfId="35" priority="34" operator="containsText" text="TBC">
      <formula>NOT(ISERROR(SEARCH("TBC",CH31)))</formula>
    </cfRule>
  </conditionalFormatting>
  <conditionalFormatting sqref="CH40">
    <cfRule type="containsText" dxfId="34" priority="31" operator="containsText" text="TBC">
      <formula>NOT(ISERROR(SEARCH("TBC",CH40)))</formula>
    </cfRule>
    <cfRule type="containsText" dxfId="33" priority="32" operator="containsText" text="TBC">
      <formula>NOT(ISERROR(SEARCH("TBC",CH40)))</formula>
    </cfRule>
  </conditionalFormatting>
  <conditionalFormatting sqref="CH42">
    <cfRule type="containsText" dxfId="32" priority="29" operator="containsText" text="TBC">
      <formula>NOT(ISERROR(SEARCH("TBC",CH42)))</formula>
    </cfRule>
    <cfRule type="containsText" dxfId="31" priority="30" operator="containsText" text="TBC">
      <formula>NOT(ISERROR(SEARCH("TBC",CH42)))</formula>
    </cfRule>
  </conditionalFormatting>
  <conditionalFormatting sqref="CH44">
    <cfRule type="containsText" dxfId="30" priority="27" operator="containsText" text="TBC">
      <formula>NOT(ISERROR(SEARCH("TBC",CH44)))</formula>
    </cfRule>
    <cfRule type="containsText" dxfId="29" priority="28" operator="containsText" text="TBC">
      <formula>NOT(ISERROR(SEARCH("TBC",CH44)))</formula>
    </cfRule>
  </conditionalFormatting>
  <conditionalFormatting sqref="CH49">
    <cfRule type="containsText" dxfId="28" priority="25" operator="containsText" text="TBC">
      <formula>NOT(ISERROR(SEARCH("TBC",CH49)))</formula>
    </cfRule>
    <cfRule type="containsText" dxfId="27" priority="26" operator="containsText" text="TBC">
      <formula>NOT(ISERROR(SEARCH("TBC",CH49)))</formula>
    </cfRule>
  </conditionalFormatting>
  <conditionalFormatting sqref="CH51">
    <cfRule type="containsText" dxfId="26" priority="23" operator="containsText" text="TBC">
      <formula>NOT(ISERROR(SEARCH("TBC",CH51)))</formula>
    </cfRule>
    <cfRule type="containsText" dxfId="25" priority="24" operator="containsText" text="TBC">
      <formula>NOT(ISERROR(SEARCH("TBC",CH51)))</formula>
    </cfRule>
  </conditionalFormatting>
  <conditionalFormatting sqref="CH60">
    <cfRule type="containsText" dxfId="24" priority="21" operator="containsText" text="TBC">
      <formula>NOT(ISERROR(SEARCH("TBC",CH60)))</formula>
    </cfRule>
    <cfRule type="containsText" dxfId="23" priority="22" operator="containsText" text="TBC">
      <formula>NOT(ISERROR(SEARCH("TBC",CH60)))</formula>
    </cfRule>
  </conditionalFormatting>
  <conditionalFormatting sqref="CH68">
    <cfRule type="containsText" dxfId="22" priority="19" operator="containsText" text="TBC">
      <formula>NOT(ISERROR(SEARCH("TBC",CH68)))</formula>
    </cfRule>
    <cfRule type="containsText" dxfId="21" priority="20" operator="containsText" text="TBC">
      <formula>NOT(ISERROR(SEARCH("TBC",CH68)))</formula>
    </cfRule>
  </conditionalFormatting>
  <conditionalFormatting sqref="CH73">
    <cfRule type="containsText" dxfId="20" priority="17" operator="containsText" text="TBC">
      <formula>NOT(ISERROR(SEARCH("TBC",CH73)))</formula>
    </cfRule>
    <cfRule type="containsText" dxfId="19" priority="18" operator="containsText" text="TBC">
      <formula>NOT(ISERROR(SEARCH("TBC",CH73)))</formula>
    </cfRule>
  </conditionalFormatting>
  <conditionalFormatting sqref="CH74">
    <cfRule type="containsText" dxfId="18" priority="15" operator="containsText" text="TBC">
      <formula>NOT(ISERROR(SEARCH("TBC",CH74)))</formula>
    </cfRule>
    <cfRule type="containsText" dxfId="17" priority="16" operator="containsText" text="TBC">
      <formula>NOT(ISERROR(SEARCH("TBC",CH74)))</formula>
    </cfRule>
  </conditionalFormatting>
  <conditionalFormatting sqref="CH77">
    <cfRule type="containsText" dxfId="16" priority="13" operator="containsText" text="TBC">
      <formula>NOT(ISERROR(SEARCH("TBC",CH77)))</formula>
    </cfRule>
    <cfRule type="containsText" dxfId="15" priority="14" operator="containsText" text="TBC">
      <formula>NOT(ISERROR(SEARCH("TBC",CH77)))</formula>
    </cfRule>
  </conditionalFormatting>
  <conditionalFormatting sqref="CH81">
    <cfRule type="containsText" dxfId="14" priority="11" operator="containsText" text="TBC">
      <formula>NOT(ISERROR(SEARCH("TBC",CH81)))</formula>
    </cfRule>
    <cfRule type="containsText" dxfId="13" priority="12" operator="containsText" text="TBC">
      <formula>NOT(ISERROR(SEARCH("TBC",CH81)))</formula>
    </cfRule>
  </conditionalFormatting>
  <conditionalFormatting sqref="CH83">
    <cfRule type="containsText" dxfId="12" priority="9" operator="containsText" text="TBC">
      <formula>NOT(ISERROR(SEARCH("TBC",CH83)))</formula>
    </cfRule>
    <cfRule type="containsText" dxfId="11" priority="10" operator="containsText" text="TBC">
      <formula>NOT(ISERROR(SEARCH("TBC",CH83)))</formula>
    </cfRule>
  </conditionalFormatting>
  <conditionalFormatting sqref="CH84">
    <cfRule type="containsText" dxfId="10" priority="7" operator="containsText" text="TBC">
      <formula>NOT(ISERROR(SEARCH("TBC",CH84)))</formula>
    </cfRule>
    <cfRule type="containsText" dxfId="9" priority="8" operator="containsText" text="TBC">
      <formula>NOT(ISERROR(SEARCH("TBC",CH84)))</formula>
    </cfRule>
  </conditionalFormatting>
  <conditionalFormatting sqref="CH86">
    <cfRule type="containsText" dxfId="8" priority="5" operator="containsText" text="TBC">
      <formula>NOT(ISERROR(SEARCH("TBC",CH86)))</formula>
    </cfRule>
    <cfRule type="containsText" dxfId="7" priority="6" operator="containsText" text="TBC">
      <formula>NOT(ISERROR(SEARCH("TBC",CH86)))</formula>
    </cfRule>
  </conditionalFormatting>
  <conditionalFormatting sqref="CH91">
    <cfRule type="containsText" dxfId="6" priority="3" operator="containsText" text="TBC">
      <formula>NOT(ISERROR(SEARCH("TBC",CH91)))</formula>
    </cfRule>
    <cfRule type="containsText" dxfId="5" priority="4" operator="containsText" text="TBC">
      <formula>NOT(ISERROR(SEARCH("TBC",CH91)))</formula>
    </cfRule>
  </conditionalFormatting>
  <conditionalFormatting sqref="CH94">
    <cfRule type="containsText" dxfId="4" priority="1" operator="containsText" text="TBC">
      <formula>NOT(ISERROR(SEARCH("TBC",CH94)))</formula>
    </cfRule>
    <cfRule type="containsText" dxfId="3" priority="2" operator="containsText" text="TBC">
      <formula>NOT(ISERROR(SEARCH("TBC",CH94)))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F2"/>
  <sheetViews>
    <sheetView workbookViewId="0"/>
  </sheetViews>
  <sheetFormatPr defaultRowHeight="15" x14ac:dyDescent="0.25"/>
  <cols>
    <col min="1" max="2" width="12.7109375" customWidth="1"/>
    <col min="4" max="4" width="50.7109375" customWidth="1"/>
    <col min="5" max="5" width="30.7109375" customWidth="1"/>
  </cols>
  <sheetData>
    <row r="1" spans="1:6" x14ac:dyDescent="0.25">
      <c r="A1" t="s">
        <v>167</v>
      </c>
      <c r="B1" t="s">
        <v>168</v>
      </c>
      <c r="C1" t="s">
        <v>169</v>
      </c>
      <c r="D1" t="s">
        <v>170</v>
      </c>
      <c r="E1" t="s">
        <v>171</v>
      </c>
      <c r="F1" t="s">
        <v>172</v>
      </c>
    </row>
    <row r="2" spans="1:6" x14ac:dyDescent="0.25">
      <c r="A2" s="35">
        <v>42971</v>
      </c>
      <c r="B2" s="36">
        <v>0.64943287037037034</v>
      </c>
      <c r="C2" t="s">
        <v>173</v>
      </c>
      <c r="D2" t="s">
        <v>174</v>
      </c>
      <c r="E2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B2:I19"/>
  <sheetViews>
    <sheetView tabSelected="1" zoomScale="115" zoomScaleNormal="115" workbookViewId="0">
      <pane xSplit="27" ySplit="40" topLeftCell="AB41" activePane="bottomRight" state="frozen"/>
      <selection pane="topRight" activeCell="AB1" sqref="AB1"/>
      <selection pane="bottomLeft" activeCell="A41" sqref="A41"/>
      <selection pane="bottomRight" activeCell="D32" sqref="D32"/>
    </sheetView>
  </sheetViews>
  <sheetFormatPr defaultRowHeight="15" x14ac:dyDescent="0.25"/>
  <cols>
    <col min="1" max="1" width="9.140625" style="52"/>
    <col min="2" max="2" width="32.5703125" style="52" customWidth="1"/>
    <col min="3" max="3" width="16.85546875" style="52" customWidth="1"/>
    <col min="4" max="4" width="23.28515625" style="52" customWidth="1"/>
    <col min="5" max="9" width="3.5703125" style="52" customWidth="1"/>
    <col min="10" max="16384" width="9.140625" style="52"/>
  </cols>
  <sheetData>
    <row r="2" spans="2:9" ht="23.25" x14ac:dyDescent="0.35">
      <c r="B2" s="61" t="s">
        <v>241</v>
      </c>
    </row>
    <row r="3" spans="2:9" ht="15.75" thickBot="1" x14ac:dyDescent="0.3"/>
    <row r="4" spans="2:9" ht="15.75" thickBot="1" x14ac:dyDescent="0.3">
      <c r="B4" s="52" t="s">
        <v>242</v>
      </c>
      <c r="C4" s="62"/>
    </row>
    <row r="5" spans="2:9" ht="15.75" thickBot="1" x14ac:dyDescent="0.3"/>
    <row r="6" spans="2:9" ht="15.75" thickBot="1" x14ac:dyDescent="0.3">
      <c r="B6" s="52" t="s">
        <v>240</v>
      </c>
      <c r="C6" s="67" t="e">
        <f>VLOOKUP(C4,'Summer data and table'!C3:CH99,2,FALSE)</f>
        <v>#N/A</v>
      </c>
      <c r="D6" s="68"/>
      <c r="E6" s="68"/>
      <c r="F6" s="68"/>
      <c r="G6" s="68"/>
      <c r="H6" s="68"/>
      <c r="I6" s="69"/>
    </row>
    <row r="7" spans="2:9" ht="15.75" thickBot="1" x14ac:dyDescent="0.3">
      <c r="C7" s="53"/>
      <c r="D7" s="53"/>
      <c r="E7" s="53"/>
      <c r="F7" s="53"/>
      <c r="G7" s="53"/>
      <c r="H7" s="53"/>
      <c r="I7" s="53"/>
    </row>
    <row r="8" spans="2:9" ht="15.75" thickBot="1" x14ac:dyDescent="0.3">
      <c r="B8" s="52" t="s">
        <v>236</v>
      </c>
      <c r="C8" s="56" t="e">
        <f>VLOOKUP(C4,'Summer data and table'!C3:CH99,71,FALSE)</f>
        <v>#N/A</v>
      </c>
      <c r="D8" s="53"/>
      <c r="E8" s="53"/>
      <c r="F8" s="53"/>
      <c r="G8" s="53"/>
      <c r="H8" s="53"/>
      <c r="I8" s="53"/>
    </row>
    <row r="9" spans="2:9" x14ac:dyDescent="0.25">
      <c r="C9" s="53"/>
      <c r="D9" s="53"/>
      <c r="E9" s="53"/>
      <c r="F9" s="53"/>
      <c r="G9" s="53"/>
      <c r="H9" s="53"/>
      <c r="I9" s="53"/>
    </row>
    <row r="11" spans="2:9" x14ac:dyDescent="0.25">
      <c r="C11" s="52" t="s">
        <v>232</v>
      </c>
      <c r="D11" s="52" t="s">
        <v>237</v>
      </c>
    </row>
    <row r="12" spans="2:9" ht="6.75" customHeight="1" thickBot="1" x14ac:dyDescent="0.3"/>
    <row r="13" spans="2:9" ht="15.75" thickBot="1" x14ac:dyDescent="0.3">
      <c r="B13" s="52" t="s">
        <v>233</v>
      </c>
      <c r="C13" s="54" t="e">
        <f>VLOOKUP(C4,'Summer data and table'!C3:CH99,73,FALSE)</f>
        <v>#N/A</v>
      </c>
      <c r="D13" s="56" t="e">
        <f>VLOOKUP(C4,'Summer data and table'!C3:CH99,74,FALSE)</f>
        <v>#N/A</v>
      </c>
    </row>
    <row r="14" spans="2:9" ht="15.75" thickBot="1" x14ac:dyDescent="0.3">
      <c r="B14" s="52" t="s">
        <v>234</v>
      </c>
      <c r="C14" s="54" t="e">
        <f>VLOOKUP(C4,'Summer data and table'!C3:CH99,75,FALSE)</f>
        <v>#N/A</v>
      </c>
      <c r="D14" s="56" t="e">
        <f>VLOOKUP(C4,'Summer data and table'!C3:CH99,76,FALSE)</f>
        <v>#N/A</v>
      </c>
    </row>
    <row r="15" spans="2:9" ht="15.75" thickBot="1" x14ac:dyDescent="0.3">
      <c r="B15" s="52" t="s">
        <v>235</v>
      </c>
      <c r="C15" s="54" t="e">
        <f>VLOOKUP(C4,'Summer data and table'!C3:CH99,77,FALSE)</f>
        <v>#N/A</v>
      </c>
      <c r="D15" s="56" t="e">
        <f>VLOOKUP(C4,'Summer data and table'!C3:CH99,78,FALSE)</f>
        <v>#N/A</v>
      </c>
    </row>
    <row r="16" spans="2:9" ht="6" customHeight="1" thickBot="1" x14ac:dyDescent="0.3">
      <c r="C16" s="55"/>
      <c r="D16" s="57"/>
    </row>
    <row r="17" spans="2:4" ht="15.75" thickBot="1" x14ac:dyDescent="0.3">
      <c r="B17" s="52" t="s">
        <v>238</v>
      </c>
      <c r="D17" s="58" t="e">
        <f>VLOOKUP(C4,'Summer data and table'!C3:CH99,79,FALSE)</f>
        <v>#N/A</v>
      </c>
    </row>
    <row r="18" spans="2:4" ht="15.75" thickBot="1" x14ac:dyDescent="0.3">
      <c r="D18" s="59"/>
    </row>
    <row r="19" spans="2:4" ht="15.75" thickBot="1" x14ac:dyDescent="0.3">
      <c r="B19" s="52" t="s">
        <v>239</v>
      </c>
      <c r="D19" s="60" t="e">
        <f>VLOOKUP(C4,'Summer data and table'!C3:CH99,81,FALSE)</f>
        <v>#N/A</v>
      </c>
    </row>
  </sheetData>
  <sheetProtection password="CC8A" sheet="1" objects="1" scenarios="1"/>
  <mergeCells count="1">
    <mergeCell ref="C6:I6"/>
  </mergeCells>
  <conditionalFormatting sqref="C6:I6 C8 C13:D15">
    <cfRule type="containsErrors" dxfId="2" priority="3">
      <formula>ISERROR(C6)</formula>
    </cfRule>
  </conditionalFormatting>
  <conditionalFormatting sqref="D17">
    <cfRule type="containsErrors" dxfId="1" priority="2">
      <formula>ISERROR(D17)</formula>
    </cfRule>
  </conditionalFormatting>
  <conditionalFormatting sqref="D19">
    <cfRule type="containsErrors" dxfId="0" priority="4">
      <formula>ISERROR(D19)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 data and table</vt:lpstr>
      <vt:lpstr>Look 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Pyke</dc:creator>
  <cp:lastModifiedBy>Ben Scarfe</cp:lastModifiedBy>
  <dcterms:created xsi:type="dcterms:W3CDTF">2017-08-24T12:26:00Z</dcterms:created>
  <dcterms:modified xsi:type="dcterms:W3CDTF">2021-08-05T13:17:53Z</dcterms:modified>
</cp:coreProperties>
</file>